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defaultThemeVersion="166925"/>
  <mc:AlternateContent xmlns:mc="http://schemas.openxmlformats.org/markup-compatibility/2006">
    <mc:Choice Requires="x15">
      <x15ac:absPath xmlns:x15ac="http://schemas.microsoft.com/office/spreadsheetml/2010/11/ac" url="C:\Users\llopez\Documents\DNCP\PUBLICACIONES\2023\febrero 2023\SNP\"/>
    </mc:Choice>
  </mc:AlternateContent>
  <xr:revisionPtr revIDLastSave="0" documentId="8_{E0C61DED-6416-408D-8715-A4411008B5B3}" xr6:coauthVersionLast="36" xr6:coauthVersionMax="36" xr10:uidLastSave="{00000000-0000-0000-0000-000000000000}"/>
  <bookViews>
    <workbookView xWindow="0" yWindow="0" windowWidth="24000" windowHeight="8925" xr2:uid="{00000000-000D-0000-FFFF-FFFF00000000}"/>
  </bookViews>
  <sheets>
    <sheet name="Matriz MEF Consolidada" sheetId="1" r:id="rId1"/>
    <sheet name="Matriz SIPeIP" sheetId="2" r:id="rId2"/>
    <sheet name="Matriz GPR  Indicadores" sheetId="3" r:id="rId3"/>
    <sheet name="Matriz OEI" sheetId="9" r:id="rId4"/>
  </sheets>
  <externalReferences>
    <externalReference r:id="rId5"/>
    <externalReference r:id="rId6"/>
  </externalReferences>
  <definedNames>
    <definedName name="_xlnm._FilterDatabase" localSheetId="2" hidden="1">'Matriz GPR  Indicadores'!$A$8:$BB$656</definedName>
    <definedName name="_xlnm._FilterDatabase" localSheetId="0" hidden="1">'Matriz MEF Consolidada'!$A$7:$K$670</definedName>
    <definedName name="_xlnm._FilterDatabase" localSheetId="3" hidden="1">'Matriz OEI'!$A$8:$D$634</definedName>
    <definedName name="_xlnm._FilterDatabase" localSheetId="1" hidden="1">'Matriz SIPeIP'!$A$8:$S$819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1" i="1" l="1"/>
  <c r="J671" i="1"/>
  <c r="BA637" i="3" l="1"/>
  <c r="BA386" i="3"/>
  <c r="BA633" i="3"/>
  <c r="BA385" i="3"/>
  <c r="BA358" i="3"/>
  <c r="BA357" i="3"/>
  <c r="BA356" i="3"/>
  <c r="BA355" i="3"/>
  <c r="BA353" i="3"/>
  <c r="BA352" i="3"/>
  <c r="BA351" i="3"/>
  <c r="BA350" i="3"/>
  <c r="BA349" i="3"/>
  <c r="BA348" i="3"/>
  <c r="BA347" i="3"/>
  <c r="BA346" i="3"/>
  <c r="BA345" i="3"/>
  <c r="BA344" i="3"/>
  <c r="BA343" i="3"/>
  <c r="BA342" i="3"/>
  <c r="AW637" i="3"/>
  <c r="AU387" i="3"/>
  <c r="AU386" i="3"/>
  <c r="AU633" i="3"/>
  <c r="AU385" i="3"/>
  <c r="AU280" i="3"/>
  <c r="AU279" i="3"/>
  <c r="AS637" i="3"/>
  <c r="BA395" i="3"/>
  <c r="BA287" i="3"/>
  <c r="AX395" i="3"/>
  <c r="AX287" i="3"/>
  <c r="AU395" i="3"/>
  <c r="AU287" i="3"/>
  <c r="AR395" i="3"/>
  <c r="AR287" i="3"/>
  <c r="AD185" i="3"/>
  <c r="AE185" i="3"/>
  <c r="AF185" i="3"/>
  <c r="AG185" i="3"/>
  <c r="AH185" i="3"/>
  <c r="AI185" i="3"/>
  <c r="AJ185" i="3"/>
  <c r="AK185" i="3"/>
  <c r="AL185" i="3"/>
  <c r="AM185" i="3"/>
  <c r="AN185" i="3"/>
  <c r="AH390" i="3"/>
  <c r="AK390" i="3"/>
  <c r="AN390" i="3"/>
  <c r="AD513" i="3"/>
  <c r="AE513" i="3"/>
  <c r="AF513" i="3"/>
  <c r="AG513" i="3"/>
  <c r="AH513" i="3"/>
  <c r="AI513" i="3"/>
  <c r="AJ513" i="3"/>
  <c r="AK513" i="3"/>
  <c r="AL513" i="3"/>
  <c r="AM513" i="3"/>
  <c r="AN513" i="3"/>
  <c r="AN474" i="3"/>
  <c r="AD234" i="3"/>
  <c r="AE234" i="3"/>
  <c r="AF234" i="3"/>
  <c r="AG234" i="3"/>
  <c r="AH234" i="3"/>
  <c r="AI234" i="3"/>
  <c r="AJ234" i="3"/>
  <c r="AK234" i="3"/>
  <c r="AL234" i="3"/>
  <c r="AM234" i="3"/>
  <c r="AN234" i="3"/>
  <c r="AN373" i="3"/>
  <c r="AN475" i="3"/>
  <c r="AN476" i="3"/>
  <c r="AD290" i="3"/>
  <c r="AE290" i="3"/>
  <c r="AF290" i="3"/>
  <c r="AG290" i="3"/>
  <c r="AH290" i="3"/>
  <c r="AI290" i="3"/>
  <c r="AJ290" i="3"/>
  <c r="AK290" i="3"/>
  <c r="AL290" i="3"/>
  <c r="AM290" i="3"/>
  <c r="AN290" i="3"/>
  <c r="AD437" i="3"/>
  <c r="AE437" i="3"/>
  <c r="AF437" i="3"/>
  <c r="AG437" i="3"/>
  <c r="AH437" i="3"/>
  <c r="AI437" i="3"/>
  <c r="AJ437" i="3"/>
  <c r="AK437" i="3"/>
  <c r="AL437" i="3"/>
  <c r="AM437" i="3"/>
  <c r="AN437" i="3"/>
  <c r="AD640" i="3"/>
  <c r="AE640" i="3"/>
  <c r="AF640" i="3"/>
  <c r="AG640" i="3"/>
  <c r="AH640" i="3"/>
  <c r="AI640" i="3"/>
  <c r="AJ640" i="3"/>
  <c r="AK640" i="3"/>
  <c r="AL640" i="3"/>
  <c r="AM640" i="3"/>
  <c r="AN640" i="3"/>
  <c r="AH167" i="3"/>
  <c r="AK167" i="3"/>
  <c r="AN167" i="3"/>
  <c r="AN535" i="3"/>
  <c r="AH391" i="3"/>
  <c r="AK391" i="3"/>
  <c r="AN391" i="3"/>
  <c r="AH392" i="3"/>
  <c r="AK392" i="3"/>
  <c r="AN392" i="3"/>
  <c r="AN67" i="3"/>
  <c r="AN457" i="3"/>
  <c r="AD140" i="3"/>
  <c r="AE140" i="3"/>
  <c r="AF140" i="3"/>
  <c r="AG140" i="3"/>
  <c r="AH140" i="3"/>
  <c r="AI140" i="3"/>
  <c r="AJ140" i="3"/>
  <c r="AK140" i="3"/>
  <c r="AL140" i="3"/>
  <c r="AM140" i="3"/>
  <c r="AN140" i="3"/>
  <c r="AN603" i="3"/>
  <c r="AN406" i="3"/>
  <c r="AH393" i="3"/>
  <c r="AK393" i="3"/>
  <c r="AN393" i="3"/>
  <c r="AD291" i="3"/>
  <c r="AE291" i="3"/>
  <c r="AF291" i="3"/>
  <c r="AG291" i="3"/>
  <c r="AH291" i="3"/>
  <c r="AI291" i="3"/>
  <c r="AJ291" i="3"/>
  <c r="AK291" i="3"/>
  <c r="AL291" i="3"/>
  <c r="AM291" i="3"/>
  <c r="AN291" i="3"/>
  <c r="AH244" i="3"/>
  <c r="AK244" i="3"/>
  <c r="AN244" i="3"/>
  <c r="AH638" i="3"/>
  <c r="AK638" i="3"/>
  <c r="AN638" i="3"/>
  <c r="AN458" i="3"/>
  <c r="AN536" i="3"/>
  <c r="AH245" i="3"/>
  <c r="AK245" i="3"/>
  <c r="AN245" i="3"/>
  <c r="AD601" i="3"/>
  <c r="AE601" i="3"/>
  <c r="AF601" i="3"/>
  <c r="AG601" i="3"/>
  <c r="AH601" i="3"/>
  <c r="AI601" i="3"/>
  <c r="AJ601" i="3"/>
  <c r="AK601" i="3"/>
  <c r="AL601" i="3"/>
  <c r="AM601" i="3"/>
  <c r="AN601" i="3"/>
  <c r="AH427" i="3"/>
  <c r="AK427" i="3"/>
  <c r="AN427" i="3"/>
  <c r="AH428" i="3"/>
  <c r="AK428" i="3"/>
  <c r="AN428" i="3"/>
  <c r="AH283" i="3"/>
  <c r="AK283" i="3"/>
  <c r="AN283" i="3"/>
  <c r="AF289" i="3"/>
  <c r="AH289" i="3"/>
  <c r="AJ289" i="3"/>
  <c r="AL289" i="3"/>
  <c r="AN289" i="3"/>
  <c r="AN622" i="3"/>
  <c r="AN105" i="3"/>
  <c r="AH594" i="3"/>
  <c r="AK594" i="3"/>
  <c r="AN594" i="3"/>
  <c r="AN106" i="3"/>
  <c r="AH246" i="3"/>
  <c r="AK246" i="3"/>
  <c r="AN246" i="3"/>
  <c r="AH394" i="3"/>
  <c r="AK394" i="3"/>
  <c r="AN394" i="3"/>
  <c r="AN277" i="3"/>
  <c r="AD574" i="3"/>
  <c r="AE574" i="3"/>
  <c r="AF574" i="3"/>
  <c r="AG574" i="3"/>
  <c r="AH574" i="3"/>
  <c r="AI574" i="3"/>
  <c r="AJ574" i="3"/>
  <c r="AK574" i="3"/>
  <c r="AL574" i="3"/>
  <c r="AM574" i="3"/>
  <c r="AN574" i="3"/>
  <c r="AN112" i="3"/>
  <c r="AH171" i="3"/>
  <c r="AK171" i="3"/>
  <c r="AN171" i="3"/>
  <c r="AH284" i="3"/>
  <c r="AK284" i="3"/>
  <c r="AN284" i="3"/>
  <c r="AN278" i="3"/>
  <c r="AN508" i="3"/>
  <c r="AD186" i="3"/>
  <c r="AE186" i="3"/>
  <c r="AF186" i="3"/>
  <c r="AG186" i="3"/>
  <c r="AH186" i="3"/>
  <c r="AI186" i="3"/>
  <c r="AJ186" i="3"/>
  <c r="AK186" i="3"/>
  <c r="AL186" i="3"/>
  <c r="AM186" i="3"/>
  <c r="AN186" i="3"/>
  <c r="AH498" i="3"/>
  <c r="AK498" i="3"/>
  <c r="AN498" i="3"/>
  <c r="AN9" i="3"/>
  <c r="AN34" i="3"/>
  <c r="AN477" i="3"/>
  <c r="AH595" i="3"/>
  <c r="AK595" i="3"/>
  <c r="AN595" i="3"/>
  <c r="AJ511" i="3"/>
  <c r="AN511" i="3"/>
  <c r="AJ512" i="3"/>
  <c r="AN512" i="3"/>
  <c r="AN88" i="3"/>
  <c r="AN217" i="3"/>
  <c r="AH21" i="3"/>
  <c r="AK21" i="3"/>
  <c r="AN21" i="3"/>
  <c r="AN478" i="3"/>
  <c r="AN537" i="3"/>
  <c r="AH233" i="3"/>
  <c r="AK233" i="3"/>
  <c r="AN233" i="3"/>
  <c r="AN107" i="3"/>
  <c r="AN218" i="3"/>
  <c r="AN509" i="3"/>
  <c r="AH36" i="3"/>
  <c r="AK36" i="3"/>
  <c r="AN36" i="3"/>
  <c r="AH285" i="3"/>
  <c r="AK285" i="3"/>
  <c r="AN285" i="3"/>
  <c r="AH639" i="3"/>
  <c r="AK639" i="3"/>
  <c r="AN639" i="3"/>
  <c r="AD575" i="3"/>
  <c r="AE575" i="3"/>
  <c r="AF575" i="3"/>
  <c r="AG575" i="3"/>
  <c r="AH575" i="3"/>
  <c r="AI575" i="3"/>
  <c r="AJ575" i="3"/>
  <c r="AK575" i="3"/>
  <c r="AL575" i="3"/>
  <c r="AM575" i="3"/>
  <c r="AN575" i="3"/>
  <c r="AN108" i="3"/>
  <c r="AN109" i="3"/>
  <c r="AN110" i="3"/>
  <c r="AN219" i="3"/>
  <c r="AN300" i="3"/>
  <c r="AN623" i="3"/>
  <c r="AN407" i="3"/>
  <c r="AH429" i="3"/>
  <c r="AK429" i="3"/>
  <c r="AN429" i="3"/>
  <c r="AD235" i="3"/>
  <c r="AE235" i="3"/>
  <c r="AF235" i="3"/>
  <c r="AG235" i="3"/>
  <c r="AH235" i="3"/>
  <c r="AI235" i="3"/>
  <c r="AJ235" i="3"/>
  <c r="AK235" i="3"/>
  <c r="AL235" i="3"/>
  <c r="AM235" i="3"/>
  <c r="AN235" i="3"/>
  <c r="AN538" i="3"/>
  <c r="AN113" i="3"/>
  <c r="AH247" i="3"/>
  <c r="AK247" i="3"/>
  <c r="AN247" i="3"/>
  <c r="AN573" i="3"/>
  <c r="AN510" i="3"/>
  <c r="AN479" i="3"/>
  <c r="AN480" i="3"/>
  <c r="AN481" i="3"/>
  <c r="AN482" i="3"/>
  <c r="AN483" i="3"/>
  <c r="AN484" i="3"/>
  <c r="AN485" i="3"/>
  <c r="AN486" i="3"/>
  <c r="AN487" i="3"/>
  <c r="AN488" i="3"/>
  <c r="AN489" i="3"/>
  <c r="AN490" i="3"/>
  <c r="AN491" i="3"/>
  <c r="AH596" i="3"/>
  <c r="AK596" i="3"/>
  <c r="AN596" i="3"/>
  <c r="AN492" i="3"/>
  <c r="AH597" i="3"/>
  <c r="AK597" i="3"/>
  <c r="AN597" i="3"/>
  <c r="AN240" i="3"/>
  <c r="AH124" i="3"/>
  <c r="AK124" i="3"/>
  <c r="AN124" i="3"/>
  <c r="AH321" i="3"/>
  <c r="AK321" i="3"/>
  <c r="AN321" i="3"/>
  <c r="AN624" i="3"/>
  <c r="AH322" i="3"/>
  <c r="AK322" i="3"/>
  <c r="AN322" i="3"/>
  <c r="AH323" i="3"/>
  <c r="AK323" i="3"/>
  <c r="AN323" i="3"/>
  <c r="AH324" i="3"/>
  <c r="AK324" i="3"/>
  <c r="AN324" i="3"/>
  <c r="AH577" i="3"/>
  <c r="AK577" i="3"/>
  <c r="AN577" i="3"/>
  <c r="AD337" i="3"/>
  <c r="AE337" i="3"/>
  <c r="AF337" i="3"/>
  <c r="AG337" i="3"/>
  <c r="AH337" i="3"/>
  <c r="AI337" i="3"/>
  <c r="AJ337" i="3"/>
  <c r="AK337" i="3"/>
  <c r="AL337" i="3"/>
  <c r="AM337" i="3"/>
  <c r="AN337" i="3"/>
  <c r="AH116" i="3"/>
  <c r="AK116" i="3"/>
  <c r="AN116" i="3"/>
  <c r="AN44" i="3"/>
  <c r="AH37" i="3"/>
  <c r="AK37" i="3"/>
  <c r="AN37" i="3"/>
  <c r="AN25" i="3"/>
  <c r="AH598" i="3"/>
  <c r="AK598" i="3"/>
  <c r="AN598" i="3"/>
  <c r="AH38" i="3"/>
  <c r="AK38" i="3"/>
  <c r="AN38" i="3"/>
  <c r="AH28" i="3"/>
  <c r="AK28" i="3"/>
  <c r="AN28" i="3"/>
  <c r="AN279" i="3"/>
  <c r="AH117" i="3"/>
  <c r="AK117" i="3"/>
  <c r="AN117" i="3"/>
  <c r="AH125" i="3"/>
  <c r="AK125" i="3"/>
  <c r="AN125" i="3"/>
  <c r="AH39" i="3"/>
  <c r="AK39" i="3"/>
  <c r="AN39" i="3"/>
  <c r="AH126" i="3"/>
  <c r="AK126" i="3"/>
  <c r="AN126" i="3"/>
  <c r="AH599" i="3"/>
  <c r="AK599" i="3"/>
  <c r="AN599" i="3"/>
  <c r="AN422" i="3"/>
  <c r="AN625" i="3"/>
  <c r="AN220" i="3"/>
  <c r="AD141" i="3"/>
  <c r="AE141" i="3"/>
  <c r="AF141" i="3"/>
  <c r="AG141" i="3"/>
  <c r="AH141" i="3"/>
  <c r="AI141" i="3"/>
  <c r="AJ141" i="3"/>
  <c r="AK141" i="3"/>
  <c r="AL141" i="3"/>
  <c r="AM141" i="3"/>
  <c r="AN141" i="3"/>
  <c r="AH335" i="3"/>
  <c r="AK335" i="3"/>
  <c r="AN335" i="3"/>
  <c r="AH325" i="3"/>
  <c r="AK325" i="3"/>
  <c r="AN325" i="3"/>
  <c r="AD460" i="3"/>
  <c r="AE460" i="3"/>
  <c r="AF460" i="3"/>
  <c r="AG460" i="3"/>
  <c r="AH460" i="3"/>
  <c r="AI460" i="3"/>
  <c r="AJ460" i="3"/>
  <c r="AK460" i="3"/>
  <c r="AL460" i="3"/>
  <c r="AM460" i="3"/>
  <c r="AN460" i="3"/>
  <c r="AD142" i="3"/>
  <c r="AE142" i="3"/>
  <c r="AF142" i="3"/>
  <c r="AG142" i="3"/>
  <c r="AH142" i="3"/>
  <c r="AI142" i="3"/>
  <c r="AJ142" i="3"/>
  <c r="AK142" i="3"/>
  <c r="AL142" i="3"/>
  <c r="AM142" i="3"/>
  <c r="AN142" i="3"/>
  <c r="AD585" i="3"/>
  <c r="AE585" i="3"/>
  <c r="AF585" i="3"/>
  <c r="AG585" i="3"/>
  <c r="AH585" i="3"/>
  <c r="AI585" i="3"/>
  <c r="AJ585" i="3"/>
  <c r="AK585" i="3"/>
  <c r="AL585" i="3"/>
  <c r="AM585" i="3"/>
  <c r="AN585" i="3"/>
  <c r="AN613" i="3"/>
  <c r="AN626" i="3"/>
  <c r="AN627" i="3"/>
  <c r="AH40" i="3"/>
  <c r="AK40" i="3"/>
  <c r="AN40" i="3"/>
  <c r="AN157" i="3"/>
  <c r="AH189" i="3"/>
  <c r="AK189" i="3"/>
  <c r="AN189" i="3"/>
  <c r="AH190" i="3"/>
  <c r="AK190" i="3"/>
  <c r="AN190" i="3"/>
  <c r="AH191" i="3"/>
  <c r="AK191" i="3"/>
  <c r="AN191" i="3"/>
  <c r="AN408" i="3"/>
  <c r="AH68" i="3"/>
  <c r="AK68" i="3"/>
  <c r="AN68" i="3"/>
  <c r="AD45" i="3"/>
  <c r="AE45" i="3"/>
  <c r="AF45" i="3"/>
  <c r="AG45" i="3"/>
  <c r="AH45" i="3"/>
  <c r="AI45" i="3"/>
  <c r="AJ45" i="3"/>
  <c r="AK45" i="3"/>
  <c r="AL45" i="3"/>
  <c r="AM45" i="3"/>
  <c r="AN45" i="3"/>
  <c r="AN266" i="3"/>
  <c r="AH499" i="3"/>
  <c r="AK499" i="3"/>
  <c r="AN499" i="3"/>
  <c r="AN221" i="3"/>
  <c r="AN267" i="3"/>
  <c r="AN268" i="3"/>
  <c r="AN382" i="3"/>
  <c r="AN333" i="3"/>
  <c r="AN334" i="3"/>
  <c r="AN409" i="3"/>
  <c r="AN410" i="3"/>
  <c r="AN559" i="3"/>
  <c r="AN560" i="3"/>
  <c r="AN561" i="3"/>
  <c r="AN628" i="3"/>
  <c r="AH563" i="3"/>
  <c r="AK563" i="3"/>
  <c r="AN563" i="3"/>
  <c r="AJ650" i="3"/>
  <c r="AN650" i="3"/>
  <c r="AN158" i="3"/>
  <c r="AN222" i="3"/>
  <c r="AN269" i="3"/>
  <c r="AN270" i="3"/>
  <c r="AN271" i="3"/>
  <c r="AN383" i="3"/>
  <c r="AN411" i="3"/>
  <c r="AN412" i="3"/>
  <c r="AN413" i="3"/>
  <c r="AH564" i="3"/>
  <c r="AK564" i="3"/>
  <c r="AN564" i="3"/>
  <c r="AN629" i="3"/>
  <c r="AN630" i="3"/>
  <c r="AH651" i="3"/>
  <c r="AK651" i="3"/>
  <c r="AN651" i="3"/>
  <c r="AN272" i="3"/>
  <c r="AH430" i="3"/>
  <c r="AK430" i="3"/>
  <c r="AN430" i="3"/>
  <c r="AN414" i="3"/>
  <c r="AN631" i="3"/>
  <c r="AH192" i="3"/>
  <c r="AK192" i="3"/>
  <c r="AN192" i="3"/>
  <c r="AH604" i="3"/>
  <c r="AK604" i="3"/>
  <c r="AN604" i="3"/>
  <c r="AN114" i="3"/>
  <c r="AN181" i="3"/>
  <c r="AH431" i="3"/>
  <c r="AK431" i="3"/>
  <c r="AN431" i="3"/>
  <c r="AN159" i="3"/>
  <c r="AN223" i="3"/>
  <c r="AN224" i="3"/>
  <c r="AN384" i="3"/>
  <c r="AN187" i="3"/>
  <c r="AN188" i="3"/>
  <c r="AD292" i="3"/>
  <c r="AE292" i="3"/>
  <c r="AF292" i="3"/>
  <c r="AG292" i="3"/>
  <c r="AH292" i="3"/>
  <c r="AI292" i="3"/>
  <c r="AJ292" i="3"/>
  <c r="AK292" i="3"/>
  <c r="AL292" i="3"/>
  <c r="AM292" i="3"/>
  <c r="AN292" i="3"/>
  <c r="AD293" i="3"/>
  <c r="AE293" i="3"/>
  <c r="AF293" i="3"/>
  <c r="AG293" i="3"/>
  <c r="AH293" i="3"/>
  <c r="AI293" i="3"/>
  <c r="AJ293" i="3"/>
  <c r="AK293" i="3"/>
  <c r="AL293" i="3"/>
  <c r="AM293" i="3"/>
  <c r="AN293" i="3"/>
  <c r="AD338" i="3"/>
  <c r="AE338" i="3"/>
  <c r="AF338" i="3"/>
  <c r="AG338" i="3"/>
  <c r="AH338" i="3"/>
  <c r="AI338" i="3"/>
  <c r="AJ338" i="3"/>
  <c r="AK338" i="3"/>
  <c r="AL338" i="3"/>
  <c r="AM338" i="3"/>
  <c r="AN338" i="3"/>
  <c r="AD566" i="3"/>
  <c r="AE566" i="3"/>
  <c r="AF566" i="3"/>
  <c r="AG566" i="3"/>
  <c r="AH566" i="3"/>
  <c r="AI566" i="3"/>
  <c r="AJ566" i="3"/>
  <c r="AK566" i="3"/>
  <c r="AL566" i="3"/>
  <c r="AM566" i="3"/>
  <c r="AN566" i="3"/>
  <c r="AN241" i="3"/>
  <c r="AN160" i="3"/>
  <c r="AN161" i="3"/>
  <c r="AH275" i="3"/>
  <c r="AK275" i="3"/>
  <c r="AN275" i="3"/>
  <c r="AH276" i="3"/>
  <c r="AK276" i="3"/>
  <c r="AN276" i="3"/>
  <c r="AN89" i="3"/>
  <c r="AN493" i="3"/>
  <c r="AH168" i="3"/>
  <c r="AK168" i="3"/>
  <c r="AN168" i="3"/>
  <c r="AJ19" i="3"/>
  <c r="AN19" i="3"/>
  <c r="AH248" i="3"/>
  <c r="AK248" i="3"/>
  <c r="AN248" i="3"/>
  <c r="AN415" i="3"/>
  <c r="AN416" i="3"/>
  <c r="AN162" i="3"/>
  <c r="AN163" i="3"/>
  <c r="AN90" i="3"/>
  <c r="AH139" i="3"/>
  <c r="AK139" i="3"/>
  <c r="AN139" i="3"/>
  <c r="AH600" i="3"/>
  <c r="AK600" i="3"/>
  <c r="AN600" i="3"/>
  <c r="AN632" i="3"/>
  <c r="AH286" i="3"/>
  <c r="AK286" i="3"/>
  <c r="AN286" i="3"/>
  <c r="AN459" i="3"/>
  <c r="AN494" i="3"/>
  <c r="AH249" i="3"/>
  <c r="AK249" i="3"/>
  <c r="AN249" i="3"/>
  <c r="AN495" i="3"/>
  <c r="AN496" i="3"/>
  <c r="AN497" i="3"/>
  <c r="AD143" i="3"/>
  <c r="AE143" i="3"/>
  <c r="AF143" i="3"/>
  <c r="AG143" i="3"/>
  <c r="AH143" i="3"/>
  <c r="AI143" i="3"/>
  <c r="AJ143" i="3"/>
  <c r="AK143" i="3"/>
  <c r="AL143" i="3"/>
  <c r="AM143" i="3"/>
  <c r="AN143" i="3"/>
  <c r="AN423" i="3"/>
  <c r="AH578" i="3"/>
  <c r="AK578" i="3"/>
  <c r="AN578" i="3"/>
  <c r="AN164" i="3"/>
  <c r="AD144" i="3"/>
  <c r="AE144" i="3"/>
  <c r="AF144" i="3"/>
  <c r="AG144" i="3"/>
  <c r="AH144" i="3"/>
  <c r="AI144" i="3"/>
  <c r="AJ144" i="3"/>
  <c r="AK144" i="3"/>
  <c r="AL144" i="3"/>
  <c r="AM144" i="3"/>
  <c r="AN144" i="3"/>
  <c r="AH287" i="3"/>
  <c r="AK287" i="3"/>
  <c r="AN287" i="3"/>
  <c r="AH41" i="3"/>
  <c r="AK41" i="3"/>
  <c r="AN41" i="3"/>
  <c r="AN165" i="3"/>
  <c r="AH432" i="3"/>
  <c r="AK432" i="3"/>
  <c r="AN432" i="3"/>
  <c r="AH127" i="3"/>
  <c r="AK127" i="3"/>
  <c r="AN127" i="3"/>
  <c r="AD145" i="3"/>
  <c r="AE145" i="3"/>
  <c r="AF145" i="3"/>
  <c r="AG145" i="3"/>
  <c r="AH145" i="3"/>
  <c r="AI145" i="3"/>
  <c r="AJ145" i="3"/>
  <c r="AK145" i="3"/>
  <c r="AL145" i="3"/>
  <c r="AM145" i="3"/>
  <c r="AN145" i="3"/>
  <c r="AN280" i="3"/>
  <c r="AN385" i="3"/>
  <c r="AJ637" i="3"/>
  <c r="AN637" i="3"/>
  <c r="AN633" i="3"/>
  <c r="AH42" i="3"/>
  <c r="AK42" i="3"/>
  <c r="AN42" i="3"/>
  <c r="AH500" i="3"/>
  <c r="AK500" i="3"/>
  <c r="AN500" i="3"/>
  <c r="AH326" i="3"/>
  <c r="AK326" i="3"/>
  <c r="AN326" i="3"/>
  <c r="AN386" i="3"/>
  <c r="AN318" i="3"/>
  <c r="AN562" i="3"/>
  <c r="AN10" i="3"/>
  <c r="AD567" i="3"/>
  <c r="AE567" i="3"/>
  <c r="AF567" i="3"/>
  <c r="AG567" i="3"/>
  <c r="AH567" i="3"/>
  <c r="AI567" i="3"/>
  <c r="AJ567" i="3"/>
  <c r="AK567" i="3"/>
  <c r="AL567" i="3"/>
  <c r="AM567" i="3"/>
  <c r="AN567" i="3"/>
  <c r="AN634" i="3"/>
  <c r="AH169" i="3"/>
  <c r="AK169" i="3"/>
  <c r="AN169" i="3"/>
  <c r="AD31" i="3"/>
  <c r="AE31" i="3"/>
  <c r="AF31" i="3"/>
  <c r="AG31" i="3"/>
  <c r="AH31" i="3"/>
  <c r="AI31" i="3"/>
  <c r="AJ31" i="3"/>
  <c r="AK31" i="3"/>
  <c r="AL31" i="3"/>
  <c r="AM31" i="3"/>
  <c r="AN31" i="3"/>
  <c r="AN115" i="3"/>
  <c r="AN26" i="3"/>
  <c r="AN52" i="3"/>
  <c r="AH29" i="3"/>
  <c r="AK29" i="3"/>
  <c r="AN29" i="3"/>
  <c r="AN27" i="3"/>
  <c r="AN576" i="3"/>
  <c r="AN387" i="3"/>
  <c r="AH584" i="3"/>
  <c r="AK584" i="3"/>
  <c r="AN584" i="3"/>
  <c r="AN319" i="3"/>
  <c r="AD32" i="3"/>
  <c r="AE32" i="3"/>
  <c r="AF32" i="3"/>
  <c r="AG32" i="3"/>
  <c r="AH32" i="3"/>
  <c r="AI32" i="3"/>
  <c r="AJ32" i="3"/>
  <c r="AK32" i="3"/>
  <c r="AL32" i="3"/>
  <c r="AM32" i="3"/>
  <c r="AN32" i="3"/>
  <c r="AN320" i="3"/>
  <c r="AF30" i="3"/>
  <c r="AH30" i="3"/>
  <c r="AJ30" i="3"/>
  <c r="AL30" i="3"/>
  <c r="AN30" i="3"/>
  <c r="AH565" i="3"/>
  <c r="AK565" i="3"/>
  <c r="AN565" i="3"/>
  <c r="AH336" i="3"/>
  <c r="AK336" i="3"/>
  <c r="AN336" i="3"/>
  <c r="AD146" i="3"/>
  <c r="AE146" i="3"/>
  <c r="AF146" i="3"/>
  <c r="AG146" i="3"/>
  <c r="AH146" i="3"/>
  <c r="AI146" i="3"/>
  <c r="AJ146" i="3"/>
  <c r="AK146" i="3"/>
  <c r="AL146" i="3"/>
  <c r="AM146" i="3"/>
  <c r="AN146" i="3"/>
  <c r="AD586" i="3"/>
  <c r="AE586" i="3"/>
  <c r="AF586" i="3"/>
  <c r="AG586" i="3"/>
  <c r="AH586" i="3"/>
  <c r="AI586" i="3"/>
  <c r="AJ586" i="3"/>
  <c r="AK586" i="3"/>
  <c r="AL586" i="3"/>
  <c r="AM586" i="3"/>
  <c r="AN586" i="3"/>
  <c r="AH501" i="3"/>
  <c r="AK501" i="3"/>
  <c r="AN501" i="3"/>
  <c r="AD579" i="3"/>
  <c r="AE579" i="3"/>
  <c r="AF579" i="3"/>
  <c r="AG579" i="3"/>
  <c r="AH579" i="3"/>
  <c r="AI579" i="3"/>
  <c r="AJ579" i="3"/>
  <c r="AK579" i="3"/>
  <c r="AL579" i="3"/>
  <c r="AM579" i="3"/>
  <c r="AN579" i="3"/>
  <c r="AD568" i="3"/>
  <c r="AE568" i="3"/>
  <c r="AF568" i="3"/>
  <c r="AG568" i="3"/>
  <c r="AH568" i="3"/>
  <c r="AI568" i="3"/>
  <c r="AJ568" i="3"/>
  <c r="AK568" i="3"/>
  <c r="AL568" i="3"/>
  <c r="AM568" i="3"/>
  <c r="AN568" i="3"/>
  <c r="AN91" i="3"/>
  <c r="AD569" i="3"/>
  <c r="AE569" i="3"/>
  <c r="AF569" i="3"/>
  <c r="AG569" i="3"/>
  <c r="AH569" i="3"/>
  <c r="AI569" i="3"/>
  <c r="AJ569" i="3"/>
  <c r="AK569" i="3"/>
  <c r="AL569" i="3"/>
  <c r="AM569" i="3"/>
  <c r="AN569" i="3"/>
  <c r="AH395" i="3"/>
  <c r="AK395" i="3"/>
  <c r="AN395" i="3"/>
  <c r="AN11" i="3"/>
  <c r="AD587" i="3"/>
  <c r="AE587" i="3"/>
  <c r="AF587" i="3"/>
  <c r="AG587" i="3"/>
  <c r="AH587" i="3"/>
  <c r="AI587" i="3"/>
  <c r="AJ587" i="3"/>
  <c r="AK587" i="3"/>
  <c r="AL587" i="3"/>
  <c r="AM587" i="3"/>
  <c r="AN587" i="3"/>
  <c r="AD588" i="3"/>
  <c r="AE588" i="3"/>
  <c r="AF588" i="3"/>
  <c r="AG588" i="3"/>
  <c r="AH588" i="3"/>
  <c r="AI588" i="3"/>
  <c r="AJ588" i="3"/>
  <c r="AK588" i="3"/>
  <c r="AL588" i="3"/>
  <c r="AM588" i="3"/>
  <c r="AN588" i="3"/>
  <c r="AN635" i="3"/>
  <c r="AH43" i="3"/>
  <c r="AK43" i="3"/>
  <c r="AN43" i="3"/>
  <c r="AH170" i="3"/>
  <c r="AK170" i="3"/>
  <c r="AN170" i="3"/>
  <c r="AN182" i="3"/>
  <c r="AN417" i="3"/>
  <c r="AH250" i="3"/>
  <c r="AK250" i="3"/>
  <c r="AN250" i="3"/>
  <c r="AN35" i="3"/>
  <c r="AN92" i="3"/>
  <c r="AN424" i="3"/>
  <c r="AN225" i="3"/>
  <c r="AH183" i="3"/>
  <c r="AK183" i="3"/>
  <c r="AN183" i="3"/>
  <c r="AN93" i="3"/>
  <c r="AN226" i="3"/>
  <c r="AN227" i="3"/>
  <c r="AN228" i="3"/>
  <c r="AN229" i="3"/>
  <c r="AH251" i="3"/>
  <c r="AK251" i="3"/>
  <c r="AN251" i="3"/>
  <c r="AD80" i="3"/>
  <c r="AE80" i="3"/>
  <c r="AF80" i="3"/>
  <c r="AG80" i="3"/>
  <c r="AH80" i="3"/>
  <c r="AI80" i="3"/>
  <c r="AJ80" i="3"/>
  <c r="AK80" i="3"/>
  <c r="AL80" i="3"/>
  <c r="AM80" i="3"/>
  <c r="AN80" i="3"/>
  <c r="AD81" i="3"/>
  <c r="AE81" i="3"/>
  <c r="AF81" i="3"/>
  <c r="AG81" i="3"/>
  <c r="AH81" i="3"/>
  <c r="AI81" i="3"/>
  <c r="AJ81" i="3"/>
  <c r="AK81" i="3"/>
  <c r="AL81" i="3"/>
  <c r="AM81" i="3"/>
  <c r="AN81" i="3"/>
  <c r="AH446" i="3"/>
  <c r="AK446" i="3"/>
  <c r="AN446" i="3"/>
  <c r="AN230" i="3"/>
  <c r="AN418" i="3"/>
  <c r="AH184" i="3"/>
  <c r="AK184" i="3"/>
  <c r="AN184" i="3"/>
  <c r="AN231" i="3"/>
  <c r="AN232" i="3"/>
  <c r="AH447" i="3"/>
  <c r="AK447" i="3"/>
  <c r="AN447" i="3"/>
  <c r="AN301" i="3"/>
  <c r="AN619" i="3"/>
  <c r="AH22" i="3"/>
  <c r="AK22" i="3"/>
  <c r="AN22" i="3"/>
  <c r="AD294" i="3"/>
  <c r="AE294" i="3"/>
  <c r="AF294" i="3"/>
  <c r="AG294" i="3"/>
  <c r="AH294" i="3"/>
  <c r="AI294" i="3"/>
  <c r="AJ294" i="3"/>
  <c r="AK294" i="3"/>
  <c r="AL294" i="3"/>
  <c r="AM294" i="3"/>
  <c r="AN294" i="3"/>
  <c r="AN94" i="3"/>
  <c r="AN95" i="3"/>
  <c r="AH433" i="3"/>
  <c r="AK433" i="3"/>
  <c r="AN433" i="3"/>
  <c r="AN242" i="3"/>
  <c r="AH434" i="3"/>
  <c r="AK434" i="3"/>
  <c r="AN434" i="3"/>
  <c r="AJ20" i="3"/>
  <c r="AN20" i="3"/>
  <c r="AD82" i="3"/>
  <c r="AE82" i="3"/>
  <c r="AF82" i="3"/>
  <c r="AG82" i="3"/>
  <c r="AH82" i="3"/>
  <c r="AI82" i="3"/>
  <c r="AJ82" i="3"/>
  <c r="AK82" i="3"/>
  <c r="AL82" i="3"/>
  <c r="AM82" i="3"/>
  <c r="AN82" i="3"/>
  <c r="AD83" i="3"/>
  <c r="AE83" i="3"/>
  <c r="AF83" i="3"/>
  <c r="AG83" i="3"/>
  <c r="AH83" i="3"/>
  <c r="AI83" i="3"/>
  <c r="AJ83" i="3"/>
  <c r="AK83" i="3"/>
  <c r="AL83" i="3"/>
  <c r="AM83" i="3"/>
  <c r="AN83" i="3"/>
  <c r="AD84" i="3"/>
  <c r="AE84" i="3"/>
  <c r="AF84" i="3"/>
  <c r="AG84" i="3"/>
  <c r="AH84" i="3"/>
  <c r="AI84" i="3"/>
  <c r="AJ84" i="3"/>
  <c r="AK84" i="3"/>
  <c r="AL84" i="3"/>
  <c r="AM84" i="3"/>
  <c r="AN84" i="3"/>
  <c r="AD85" i="3"/>
  <c r="AE85" i="3"/>
  <c r="AF85" i="3"/>
  <c r="AG85" i="3"/>
  <c r="AH85" i="3"/>
  <c r="AI85" i="3"/>
  <c r="AJ85" i="3"/>
  <c r="AK85" i="3"/>
  <c r="AL85" i="3"/>
  <c r="AM85" i="3"/>
  <c r="AN85" i="3"/>
  <c r="AH435" i="3"/>
  <c r="AK435" i="3"/>
  <c r="AN435" i="3"/>
  <c r="AH436" i="3"/>
  <c r="AK436" i="3"/>
  <c r="AN436" i="3"/>
  <c r="AN281" i="3"/>
  <c r="AN388" i="3"/>
  <c r="AN425" i="3"/>
  <c r="AN282" i="3"/>
  <c r="AN389" i="3"/>
  <c r="AN426" i="3"/>
  <c r="AH288" i="3"/>
  <c r="AK288" i="3"/>
  <c r="AN288" i="3"/>
  <c r="AD295" i="3"/>
  <c r="AE295" i="3"/>
  <c r="AF295" i="3"/>
  <c r="AG295" i="3"/>
  <c r="AH295" i="3"/>
  <c r="AI295" i="3"/>
  <c r="AJ295" i="3"/>
  <c r="AK295" i="3"/>
  <c r="AL295" i="3"/>
  <c r="AM295" i="3"/>
  <c r="AN295" i="3"/>
  <c r="AN539" i="3"/>
  <c r="AN419" i="3"/>
  <c r="AD438" i="3"/>
  <c r="AE438" i="3"/>
  <c r="AF438" i="3"/>
  <c r="AG438" i="3"/>
  <c r="AH438" i="3"/>
  <c r="AI438" i="3"/>
  <c r="AJ438" i="3"/>
  <c r="AK438" i="3"/>
  <c r="AL438" i="3"/>
  <c r="AM438" i="3"/>
  <c r="AN438" i="3"/>
  <c r="AH252" i="3"/>
  <c r="AK252" i="3"/>
  <c r="AN252" i="3"/>
  <c r="AD296" i="3"/>
  <c r="AE296" i="3"/>
  <c r="AF296" i="3"/>
  <c r="AG296" i="3"/>
  <c r="AH296" i="3"/>
  <c r="AI296" i="3"/>
  <c r="AJ296" i="3"/>
  <c r="AK296" i="3"/>
  <c r="AL296" i="3"/>
  <c r="AM296" i="3"/>
  <c r="AN296" i="3"/>
  <c r="AN111" i="3"/>
  <c r="AN636" i="3"/>
  <c r="AD297" i="3"/>
  <c r="AE297" i="3"/>
  <c r="AF297" i="3"/>
  <c r="AG297" i="3"/>
  <c r="AH297" i="3"/>
  <c r="AI297" i="3"/>
  <c r="AJ297" i="3"/>
  <c r="AK297" i="3"/>
  <c r="AL297" i="3"/>
  <c r="AM297" i="3"/>
  <c r="AN297" i="3"/>
  <c r="AD56" i="3"/>
  <c r="AE56" i="3"/>
  <c r="AF56" i="3"/>
  <c r="AG56" i="3"/>
  <c r="AH56" i="3"/>
  <c r="AI56" i="3"/>
  <c r="AJ56" i="3"/>
  <c r="AK56" i="3"/>
  <c r="AL56" i="3"/>
  <c r="AM56" i="3"/>
  <c r="AN56" i="3"/>
  <c r="AD570" i="3"/>
  <c r="AE570" i="3"/>
  <c r="AF570" i="3"/>
  <c r="AG570" i="3"/>
  <c r="AH570" i="3"/>
  <c r="AI570" i="3"/>
  <c r="AJ570" i="3"/>
  <c r="AK570" i="3"/>
  <c r="AL570" i="3"/>
  <c r="AM570" i="3"/>
  <c r="AN570" i="3"/>
  <c r="AN243" i="3"/>
  <c r="AD439" i="3"/>
  <c r="AE439" i="3"/>
  <c r="AF439" i="3"/>
  <c r="AG439" i="3"/>
  <c r="AH439" i="3"/>
  <c r="AI439" i="3"/>
  <c r="AJ439" i="3"/>
  <c r="AK439" i="3"/>
  <c r="AL439" i="3"/>
  <c r="AM439" i="3"/>
  <c r="AN439" i="3"/>
  <c r="AH375" i="3"/>
  <c r="AK375" i="3"/>
  <c r="AN375" i="3"/>
  <c r="AN374" i="3"/>
  <c r="AN372" i="3"/>
  <c r="AH372" i="3"/>
  <c r="AC185" i="3"/>
  <c r="AE390" i="3"/>
  <c r="AC513" i="3"/>
  <c r="AH474" i="3"/>
  <c r="AC234" i="3"/>
  <c r="AH373" i="3"/>
  <c r="AH475" i="3"/>
  <c r="AH476" i="3"/>
  <c r="AC290" i="3"/>
  <c r="AC437" i="3"/>
  <c r="AC640" i="3"/>
  <c r="AE167" i="3"/>
  <c r="AH535" i="3"/>
  <c r="AE391" i="3"/>
  <c r="AE392" i="3"/>
  <c r="AH67" i="3"/>
  <c r="AH457" i="3"/>
  <c r="AC140" i="3"/>
  <c r="AH603" i="3"/>
  <c r="AH406" i="3"/>
  <c r="AE393" i="3"/>
  <c r="AC291" i="3"/>
  <c r="AE244" i="3"/>
  <c r="AE638" i="3"/>
  <c r="AH458" i="3"/>
  <c r="AH536" i="3"/>
  <c r="AE245" i="3"/>
  <c r="AC601" i="3"/>
  <c r="AE427" i="3"/>
  <c r="AE428" i="3"/>
  <c r="AE283" i="3"/>
  <c r="AD289" i="3"/>
  <c r="AH622" i="3"/>
  <c r="AH105" i="3"/>
  <c r="AE594" i="3"/>
  <c r="AH106" i="3"/>
  <c r="AE246" i="3"/>
  <c r="AE394" i="3"/>
  <c r="AH277" i="3"/>
  <c r="AC574" i="3"/>
  <c r="AH112" i="3"/>
  <c r="AE171" i="3"/>
  <c r="AE284" i="3"/>
  <c r="AH278" i="3"/>
  <c r="AH508" i="3"/>
  <c r="AC186" i="3"/>
  <c r="AE498" i="3"/>
  <c r="AH9" i="3"/>
  <c r="AH34" i="3"/>
  <c r="AH477" i="3"/>
  <c r="AE595" i="3"/>
  <c r="AF511" i="3"/>
  <c r="AF512" i="3"/>
  <c r="AH88" i="3"/>
  <c r="AH217" i="3"/>
  <c r="AE21" i="3"/>
  <c r="AH478" i="3"/>
  <c r="AH537" i="3"/>
  <c r="AE233" i="3"/>
  <c r="AH107" i="3"/>
  <c r="AH218" i="3"/>
  <c r="AH509" i="3"/>
  <c r="AE36" i="3"/>
  <c r="AE285" i="3"/>
  <c r="AE639" i="3"/>
  <c r="AC575" i="3"/>
  <c r="AH108" i="3"/>
  <c r="AH109" i="3"/>
  <c r="AH110" i="3"/>
  <c r="AH219" i="3"/>
  <c r="AH300" i="3"/>
  <c r="AH623" i="3"/>
  <c r="AH407" i="3"/>
  <c r="AE429" i="3"/>
  <c r="AC235" i="3"/>
  <c r="AH538" i="3"/>
  <c r="AH113" i="3"/>
  <c r="AE247" i="3"/>
  <c r="AH573" i="3"/>
  <c r="AH510" i="3"/>
  <c r="AH479" i="3"/>
  <c r="AH480" i="3"/>
  <c r="AH481" i="3"/>
  <c r="AH482" i="3"/>
  <c r="AH483" i="3"/>
  <c r="AH484" i="3"/>
  <c r="AH485" i="3"/>
  <c r="AH486" i="3"/>
  <c r="AH487" i="3"/>
  <c r="AH488" i="3"/>
  <c r="AH489" i="3"/>
  <c r="AH490" i="3"/>
  <c r="AH491" i="3"/>
  <c r="AE596" i="3"/>
  <c r="AH492" i="3"/>
  <c r="AE597" i="3"/>
  <c r="AH240" i="3"/>
  <c r="AE124" i="3"/>
  <c r="AE321" i="3"/>
  <c r="AH624" i="3"/>
  <c r="AE322" i="3"/>
  <c r="AE323" i="3"/>
  <c r="AE324" i="3"/>
  <c r="AE577" i="3"/>
  <c r="AC337" i="3"/>
  <c r="AE116" i="3"/>
  <c r="AH44" i="3"/>
  <c r="AE37" i="3"/>
  <c r="AH25" i="3"/>
  <c r="AE598" i="3"/>
  <c r="AE38" i="3"/>
  <c r="AE28" i="3"/>
  <c r="AH279" i="3"/>
  <c r="AE117" i="3"/>
  <c r="AE125" i="3"/>
  <c r="AE39" i="3"/>
  <c r="AE126" i="3"/>
  <c r="AE599" i="3"/>
  <c r="AH422" i="3"/>
  <c r="AH625" i="3"/>
  <c r="AH220" i="3"/>
  <c r="AC141" i="3"/>
  <c r="AE335" i="3"/>
  <c r="AE325" i="3"/>
  <c r="AC460" i="3"/>
  <c r="AC142" i="3"/>
  <c r="AC585" i="3"/>
  <c r="AH613" i="3"/>
  <c r="AH626" i="3"/>
  <c r="AH627" i="3"/>
  <c r="AE40" i="3"/>
  <c r="AH157" i="3"/>
  <c r="AE189" i="3"/>
  <c r="AE190" i="3"/>
  <c r="AE191" i="3"/>
  <c r="AH408" i="3"/>
  <c r="AE68" i="3"/>
  <c r="AC45" i="3"/>
  <c r="AH266" i="3"/>
  <c r="AE499" i="3"/>
  <c r="AH221" i="3"/>
  <c r="AH267" i="3"/>
  <c r="AH268" i="3"/>
  <c r="AH382" i="3"/>
  <c r="AH333" i="3"/>
  <c r="AH334" i="3"/>
  <c r="AH409" i="3"/>
  <c r="AH410" i="3"/>
  <c r="AH559" i="3"/>
  <c r="AH560" i="3"/>
  <c r="AH561" i="3"/>
  <c r="AH628" i="3"/>
  <c r="AE563" i="3"/>
  <c r="AF650" i="3"/>
  <c r="AH158" i="3"/>
  <c r="AH222" i="3"/>
  <c r="AH269" i="3"/>
  <c r="AH270" i="3"/>
  <c r="AH271" i="3"/>
  <c r="AH383" i="3"/>
  <c r="AH411" i="3"/>
  <c r="AH412" i="3"/>
  <c r="AH413" i="3"/>
  <c r="AE564" i="3"/>
  <c r="AH629" i="3"/>
  <c r="AH630" i="3"/>
  <c r="AE651" i="3"/>
  <c r="AH272" i="3"/>
  <c r="AE430" i="3"/>
  <c r="AH414" i="3"/>
  <c r="AH631" i="3"/>
  <c r="AE192" i="3"/>
  <c r="AE604" i="3"/>
  <c r="AH114" i="3"/>
  <c r="AH181" i="3"/>
  <c r="AE431" i="3"/>
  <c r="AH159" i="3"/>
  <c r="AH223" i="3"/>
  <c r="AH224" i="3"/>
  <c r="AH384" i="3"/>
  <c r="AH187" i="3"/>
  <c r="AH188" i="3"/>
  <c r="AC292" i="3"/>
  <c r="AC293" i="3"/>
  <c r="AC338" i="3"/>
  <c r="AC566" i="3"/>
  <c r="AH241" i="3"/>
  <c r="AH160" i="3"/>
  <c r="AH161" i="3"/>
  <c r="AE275" i="3"/>
  <c r="AE276" i="3"/>
  <c r="AH89" i="3"/>
  <c r="AH493" i="3"/>
  <c r="AE168" i="3"/>
  <c r="AF19" i="3"/>
  <c r="AE248" i="3"/>
  <c r="AH415" i="3"/>
  <c r="AH416" i="3"/>
  <c r="AH162" i="3"/>
  <c r="AH163" i="3"/>
  <c r="AH90" i="3"/>
  <c r="AE139" i="3"/>
  <c r="AE600" i="3"/>
  <c r="AH632" i="3"/>
  <c r="AE286" i="3"/>
  <c r="AH459" i="3"/>
  <c r="AH494" i="3"/>
  <c r="AE249" i="3"/>
  <c r="AH495" i="3"/>
  <c r="AH496" i="3"/>
  <c r="AH497" i="3"/>
  <c r="AC143" i="3"/>
  <c r="AH423" i="3"/>
  <c r="AE578" i="3"/>
  <c r="AH164" i="3"/>
  <c r="AC144" i="3"/>
  <c r="AE287" i="3"/>
  <c r="AE41" i="3"/>
  <c r="AH165" i="3"/>
  <c r="AE432" i="3"/>
  <c r="AE127" i="3"/>
  <c r="AC145" i="3"/>
  <c r="AH280" i="3"/>
  <c r="AH385" i="3"/>
  <c r="AF637" i="3"/>
  <c r="AH633" i="3"/>
  <c r="AE42" i="3"/>
  <c r="AE500" i="3"/>
  <c r="AE326" i="3"/>
  <c r="AH386" i="3"/>
  <c r="AH318" i="3"/>
  <c r="AH562" i="3"/>
  <c r="AH10" i="3"/>
  <c r="AC567" i="3"/>
  <c r="AH634" i="3"/>
  <c r="AE169" i="3"/>
  <c r="AC31" i="3"/>
  <c r="AH115" i="3"/>
  <c r="AH26" i="3"/>
  <c r="AH52" i="3"/>
  <c r="AE29" i="3"/>
  <c r="AH27" i="3"/>
  <c r="AH576" i="3"/>
  <c r="AH387" i="3"/>
  <c r="AE584" i="3"/>
  <c r="AH319" i="3"/>
  <c r="AC32" i="3"/>
  <c r="AH320" i="3"/>
  <c r="AD30" i="3"/>
  <c r="AE565" i="3"/>
  <c r="AE336" i="3"/>
  <c r="AC146" i="3"/>
  <c r="AC586" i="3"/>
  <c r="AE501" i="3"/>
  <c r="AC579" i="3"/>
  <c r="AC568" i="3"/>
  <c r="AH91" i="3"/>
  <c r="AC569" i="3"/>
  <c r="AE395" i="3"/>
  <c r="AH11" i="3"/>
  <c r="AC587" i="3"/>
  <c r="AC588" i="3"/>
  <c r="AH635" i="3"/>
  <c r="AE43" i="3"/>
  <c r="AE170" i="3"/>
  <c r="AH182" i="3"/>
  <c r="AH417" i="3"/>
  <c r="AE250" i="3"/>
  <c r="AH35" i="3"/>
  <c r="AH92" i="3"/>
  <c r="AH424" i="3"/>
  <c r="AH225" i="3"/>
  <c r="AE183" i="3"/>
  <c r="AH93" i="3"/>
  <c r="AH226" i="3"/>
  <c r="AH227" i="3"/>
  <c r="AH228" i="3"/>
  <c r="AH229" i="3"/>
  <c r="AE251" i="3"/>
  <c r="AC80" i="3"/>
  <c r="AC81" i="3"/>
  <c r="AE446" i="3"/>
  <c r="AH230" i="3"/>
  <c r="AH418" i="3"/>
  <c r="AE184" i="3"/>
  <c r="AH231" i="3"/>
  <c r="AH232" i="3"/>
  <c r="AE447" i="3"/>
  <c r="AH301" i="3"/>
  <c r="AH619" i="3"/>
  <c r="AE22" i="3"/>
  <c r="AC294" i="3"/>
  <c r="AH94" i="3"/>
  <c r="AH95" i="3"/>
  <c r="AE433" i="3"/>
  <c r="AH242" i="3"/>
  <c r="AE434" i="3"/>
  <c r="AF20" i="3"/>
  <c r="AC82" i="3"/>
  <c r="AC83" i="3"/>
  <c r="AC84" i="3"/>
  <c r="AC85" i="3"/>
  <c r="AE435" i="3"/>
  <c r="AE436" i="3"/>
  <c r="AH281" i="3"/>
  <c r="AH388" i="3"/>
  <c r="AH425" i="3"/>
  <c r="AH282" i="3"/>
  <c r="AH389" i="3"/>
  <c r="AH426" i="3"/>
  <c r="AE288" i="3"/>
  <c r="AC295" i="3"/>
  <c r="AH539" i="3"/>
  <c r="AH419" i="3"/>
  <c r="AC438" i="3"/>
  <c r="AE252" i="3"/>
  <c r="AC296" i="3"/>
  <c r="AH111" i="3"/>
  <c r="AH636" i="3"/>
  <c r="AC297" i="3"/>
  <c r="AC56" i="3"/>
  <c r="AC570" i="3"/>
  <c r="AH243" i="3"/>
  <c r="AC439" i="3"/>
  <c r="AE375" i="3"/>
  <c r="AH374" i="3"/>
  <c r="AB444" i="3"/>
  <c r="AB185" i="3"/>
  <c r="AB390" i="3"/>
  <c r="AB513" i="3"/>
  <c r="AB474" i="3"/>
  <c r="AB234" i="3"/>
  <c r="AB373" i="3"/>
  <c r="AB316" i="3"/>
  <c r="AB475" i="3"/>
  <c r="AB476" i="3"/>
  <c r="AB290" i="3"/>
  <c r="AB437" i="3"/>
  <c r="AB640" i="3"/>
  <c r="AB167" i="3"/>
  <c r="AB535" i="3"/>
  <c r="AB391" i="3"/>
  <c r="AB392" i="3"/>
  <c r="AB67" i="3"/>
  <c r="AB457" i="3"/>
  <c r="AB140" i="3"/>
  <c r="AB603" i="3"/>
  <c r="AB406" i="3"/>
  <c r="AB393" i="3"/>
  <c r="AB291" i="3"/>
  <c r="AB244" i="3"/>
  <c r="AB638" i="3"/>
  <c r="AB458" i="3"/>
  <c r="AB536" i="3"/>
  <c r="AB245" i="3"/>
  <c r="AB601" i="3"/>
  <c r="AB427" i="3"/>
  <c r="AB428" i="3"/>
  <c r="AB283" i="3"/>
  <c r="AB289" i="3"/>
  <c r="AB622" i="3"/>
  <c r="AB105" i="3"/>
  <c r="AB594" i="3"/>
  <c r="AB106" i="3"/>
  <c r="AB246" i="3"/>
  <c r="AB394" i="3"/>
  <c r="AB277" i="3"/>
  <c r="AB574" i="3"/>
  <c r="AB112" i="3"/>
  <c r="AB171" i="3"/>
  <c r="AB284" i="3"/>
  <c r="AB278" i="3"/>
  <c r="AB508" i="3"/>
  <c r="AB186" i="3"/>
  <c r="AB498" i="3"/>
  <c r="AB9" i="3"/>
  <c r="AB34" i="3"/>
  <c r="AB477" i="3"/>
  <c r="AB595" i="3"/>
  <c r="AB451" i="3"/>
  <c r="AB452" i="3"/>
  <c r="AB511" i="3"/>
  <c r="AB512" i="3"/>
  <c r="AB88" i="3"/>
  <c r="AB217" i="3"/>
  <c r="AB21" i="3"/>
  <c r="AB370" i="3"/>
  <c r="AB478" i="3"/>
  <c r="AB537" i="3"/>
  <c r="AB233" i="3"/>
  <c r="AB107" i="3"/>
  <c r="AB218" i="3"/>
  <c r="AB509" i="3"/>
  <c r="AB36" i="3"/>
  <c r="AB285" i="3"/>
  <c r="AB639" i="3"/>
  <c r="AB575" i="3"/>
  <c r="AB108" i="3"/>
  <c r="AB109" i="3"/>
  <c r="AB110" i="3"/>
  <c r="AB219" i="3"/>
  <c r="AB300" i="3"/>
  <c r="AB623" i="3"/>
  <c r="AB407" i="3"/>
  <c r="AB429" i="3"/>
  <c r="AB235" i="3"/>
  <c r="AB96" i="3"/>
  <c r="AB97" i="3"/>
  <c r="AB98" i="3"/>
  <c r="AB538" i="3"/>
  <c r="AB113" i="3"/>
  <c r="AB247" i="3"/>
  <c r="AB573" i="3"/>
  <c r="AB99" i="3"/>
  <c r="AB510" i="3"/>
  <c r="AB479" i="3"/>
  <c r="AB480" i="3"/>
  <c r="AB481" i="3"/>
  <c r="AB482" i="3"/>
  <c r="AB483" i="3"/>
  <c r="AB484" i="3"/>
  <c r="AB485" i="3"/>
  <c r="AB486" i="3"/>
  <c r="AB487" i="3"/>
  <c r="AB488" i="3"/>
  <c r="AB489" i="3"/>
  <c r="AB490" i="3"/>
  <c r="AB491" i="3"/>
  <c r="AB596" i="3"/>
  <c r="AB492" i="3"/>
  <c r="AB597" i="3"/>
  <c r="AB240" i="3"/>
  <c r="AB124" i="3"/>
  <c r="AB321" i="3"/>
  <c r="AB624" i="3"/>
  <c r="AB342" i="3"/>
  <c r="AB322" i="3"/>
  <c r="AB323" i="3"/>
  <c r="AB324" i="3"/>
  <c r="AB577" i="3"/>
  <c r="AB337" i="3"/>
  <c r="AB116" i="3"/>
  <c r="AB44" i="3"/>
  <c r="AB37" i="3"/>
  <c r="AB25" i="3"/>
  <c r="AB453" i="3"/>
  <c r="AB598" i="3"/>
  <c r="AB38" i="3"/>
  <c r="AB28" i="3"/>
  <c r="AB279" i="3"/>
  <c r="AB343" i="3"/>
  <c r="AB117" i="3"/>
  <c r="AB125" i="3"/>
  <c r="AB344" i="3"/>
  <c r="AB345" i="3"/>
  <c r="AB39" i="3"/>
  <c r="AB126" i="3"/>
  <c r="AB327" i="3"/>
  <c r="AB599" i="3"/>
  <c r="AB346" i="3"/>
  <c r="AB422" i="3"/>
  <c r="AB625" i="3"/>
  <c r="AB220" i="3"/>
  <c r="AB141" i="3"/>
  <c r="AB454" i="3"/>
  <c r="AB335" i="3"/>
  <c r="AB325" i="3"/>
  <c r="AB460" i="3"/>
  <c r="AB142" i="3"/>
  <c r="AB347" i="3"/>
  <c r="AB328" i="3"/>
  <c r="AB585" i="3"/>
  <c r="AB348" i="3"/>
  <c r="AB349" i="3"/>
  <c r="AB613" i="3"/>
  <c r="AB626" i="3"/>
  <c r="AB627" i="3"/>
  <c r="AB329" i="3"/>
  <c r="AB455" i="3"/>
  <c r="AB40" i="3"/>
  <c r="AB350" i="3"/>
  <c r="AB157" i="3"/>
  <c r="AB351" i="3"/>
  <c r="AB317" i="3"/>
  <c r="AB253" i="3"/>
  <c r="AB189" i="3"/>
  <c r="AB190" i="3"/>
  <c r="AB191" i="3"/>
  <c r="AB254" i="3"/>
  <c r="AB408" i="3"/>
  <c r="AB68" i="3"/>
  <c r="AB45" i="3"/>
  <c r="AB100" i="3"/>
  <c r="AB101" i="3"/>
  <c r="AB236" i="3"/>
  <c r="AB255" i="3"/>
  <c r="AB256" i="3"/>
  <c r="AB266" i="3"/>
  <c r="AB499" i="3"/>
  <c r="AB405" i="3"/>
  <c r="AB221" i="3"/>
  <c r="AB237" i="3"/>
  <c r="AB267" i="3"/>
  <c r="AB257" i="3"/>
  <c r="AB258" i="3"/>
  <c r="AB268" i="3"/>
  <c r="AB259" i="3"/>
  <c r="AB260" i="3"/>
  <c r="AB261" i="3"/>
  <c r="AB382" i="3"/>
  <c r="AB333" i="3"/>
  <c r="AB334" i="3"/>
  <c r="AB409" i="3"/>
  <c r="AB410" i="3"/>
  <c r="AB559" i="3"/>
  <c r="AB560" i="3"/>
  <c r="AB561" i="3"/>
  <c r="AB628" i="3"/>
  <c r="AB238" i="3"/>
  <c r="AB262" i="3"/>
  <c r="AB563" i="3"/>
  <c r="AB650" i="3"/>
  <c r="AB66" i="3"/>
  <c r="AB158" i="3"/>
  <c r="AB222" i="3"/>
  <c r="AB269" i="3"/>
  <c r="AB270" i="3"/>
  <c r="AB271" i="3"/>
  <c r="AB273" i="3"/>
  <c r="AB383" i="3"/>
  <c r="AB411" i="3"/>
  <c r="AB412" i="3"/>
  <c r="AB413" i="3"/>
  <c r="AB564" i="3"/>
  <c r="AB629" i="3"/>
  <c r="AB102" i="3"/>
  <c r="AB263" i="3"/>
  <c r="AB299" i="3"/>
  <c r="AB630" i="3"/>
  <c r="AB651" i="3"/>
  <c r="AB272" i="3"/>
  <c r="AB430" i="3"/>
  <c r="AB414" i="3"/>
  <c r="AB631" i="3"/>
  <c r="AB192" i="3"/>
  <c r="AB604" i="3"/>
  <c r="AB114" i="3"/>
  <c r="AB181" i="3"/>
  <c r="AB431" i="3"/>
  <c r="AB159" i="3"/>
  <c r="AB223" i="3"/>
  <c r="AB224" i="3"/>
  <c r="AB264" i="3"/>
  <c r="AB384" i="3"/>
  <c r="AB187" i="3"/>
  <c r="AB188" i="3"/>
  <c r="AB274" i="3"/>
  <c r="AB292" i="3"/>
  <c r="AB293" i="3"/>
  <c r="AB338" i="3"/>
  <c r="AB566" i="3"/>
  <c r="AB241" i="3"/>
  <c r="AB160" i="3"/>
  <c r="AB161" i="3"/>
  <c r="AB275" i="3"/>
  <c r="AB276" i="3"/>
  <c r="AB89" i="3"/>
  <c r="AB493" i="3"/>
  <c r="AB168" i="3"/>
  <c r="AB265" i="3"/>
  <c r="AB19" i="3"/>
  <c r="AB248" i="3"/>
  <c r="AB415" i="3"/>
  <c r="AB416" i="3"/>
  <c r="AB162" i="3"/>
  <c r="AB163" i="3"/>
  <c r="AB90" i="3"/>
  <c r="AB139" i="3"/>
  <c r="AB600" i="3"/>
  <c r="AB103" i="3"/>
  <c r="AB104" i="3"/>
  <c r="AB632" i="3"/>
  <c r="AB286" i="3"/>
  <c r="AB459" i="3"/>
  <c r="AB494" i="3"/>
  <c r="AB249" i="3"/>
  <c r="AB495" i="3"/>
  <c r="AB496" i="3"/>
  <c r="AB497" i="3"/>
  <c r="AB352" i="3"/>
  <c r="AB143" i="3"/>
  <c r="AB423" i="3"/>
  <c r="AB330" i="3"/>
  <c r="AB578" i="3"/>
  <c r="AB164" i="3"/>
  <c r="AB144" i="3"/>
  <c r="AB287" i="3"/>
  <c r="AB41" i="3"/>
  <c r="AB165" i="3"/>
  <c r="AB432" i="3"/>
  <c r="AB456" i="3"/>
  <c r="AB127" i="3"/>
  <c r="AB145" i="3"/>
  <c r="AB280" i="3"/>
  <c r="AB385" i="3"/>
  <c r="AB637" i="3"/>
  <c r="AB353" i="3"/>
  <c r="AB633" i="3"/>
  <c r="AB42" i="3"/>
  <c r="AB331" i="3"/>
  <c r="AB500" i="3"/>
  <c r="AB326" i="3"/>
  <c r="AB386" i="3"/>
  <c r="AB318" i="3"/>
  <c r="AB562" i="3"/>
  <c r="AB10" i="3"/>
  <c r="AB332" i="3"/>
  <c r="AB567" i="3"/>
  <c r="AB354" i="3"/>
  <c r="AB634" i="3"/>
  <c r="AB169" i="3"/>
  <c r="AB31" i="3"/>
  <c r="AB115" i="3"/>
  <c r="AB26" i="3"/>
  <c r="AB52" i="3"/>
  <c r="AB29" i="3"/>
  <c r="AB514" i="3"/>
  <c r="AB27" i="3"/>
  <c r="AB355" i="3"/>
  <c r="AB576" i="3"/>
  <c r="AB356" i="3"/>
  <c r="AB445" i="3"/>
  <c r="AB387" i="3"/>
  <c r="AB584" i="3"/>
  <c r="AB319" i="3"/>
  <c r="AB32" i="3"/>
  <c r="AB320" i="3"/>
  <c r="AB30" i="3"/>
  <c r="AB565" i="3"/>
  <c r="AB336" i="3"/>
  <c r="AB146" i="3"/>
  <c r="AB357" i="3"/>
  <c r="AB586" i="3"/>
  <c r="AB501" i="3"/>
  <c r="AB579" i="3"/>
  <c r="AB358" i="3"/>
  <c r="AB568" i="3"/>
  <c r="AB91" i="3"/>
  <c r="AB569" i="3"/>
  <c r="AB395" i="3"/>
  <c r="AB11" i="3"/>
  <c r="AB587" i="3"/>
  <c r="AB588" i="3"/>
  <c r="AB239" i="3"/>
  <c r="AB635" i="3"/>
  <c r="AB43" i="3"/>
  <c r="AB170" i="3"/>
  <c r="AB182" i="3"/>
  <c r="AB417" i="3"/>
  <c r="AB250" i="3"/>
  <c r="AB35" i="3"/>
  <c r="AB92" i="3"/>
  <c r="AB424" i="3"/>
  <c r="AB225" i="3"/>
  <c r="AB183" i="3"/>
  <c r="AB93" i="3"/>
  <c r="AB226" i="3"/>
  <c r="AB227" i="3"/>
  <c r="AB228" i="3"/>
  <c r="AB229" i="3"/>
  <c r="AB251" i="3"/>
  <c r="AB80" i="3"/>
  <c r="AB81" i="3"/>
  <c r="AB446" i="3"/>
  <c r="AB230" i="3"/>
  <c r="AB418" i="3"/>
  <c r="AB184" i="3"/>
  <c r="AB515" i="3"/>
  <c r="AB231" i="3"/>
  <c r="AB232" i="3"/>
  <c r="AB447" i="3"/>
  <c r="AB301" i="3"/>
  <c r="AB619" i="3"/>
  <c r="AB22" i="3"/>
  <c r="AB294" i="3"/>
  <c r="AB94" i="3"/>
  <c r="AB95" i="3"/>
  <c r="AB433" i="3"/>
  <c r="AB242" i="3"/>
  <c r="AB434" i="3"/>
  <c r="AB20" i="3"/>
  <c r="AB82" i="3"/>
  <c r="AB83" i="3"/>
  <c r="AB84" i="3"/>
  <c r="AB85" i="3"/>
  <c r="AB435" i="3"/>
  <c r="AB436" i="3"/>
  <c r="AB281" i="3"/>
  <c r="AB388" i="3"/>
  <c r="AB425" i="3"/>
  <c r="AB282" i="3"/>
  <c r="AB389" i="3"/>
  <c r="AB426" i="3"/>
  <c r="AB288" i="3"/>
  <c r="AB295" i="3"/>
  <c r="AB539" i="3"/>
  <c r="AB419" i="3"/>
  <c r="AB438" i="3"/>
  <c r="AB252" i="3"/>
  <c r="AB296" i="3"/>
  <c r="AB111" i="3"/>
  <c r="AB636" i="3"/>
  <c r="AB297" i="3"/>
  <c r="AB56" i="3"/>
  <c r="AB570" i="3"/>
  <c r="AB243" i="3"/>
  <c r="AB439" i="3"/>
  <c r="AB371" i="3"/>
  <c r="AB375" i="3"/>
  <c r="AB374" i="3"/>
  <c r="AB150" i="3"/>
  <c r="AB195" i="3"/>
  <c r="AB196" i="3"/>
  <c r="AB197" i="3"/>
  <c r="AB198" i="3"/>
  <c r="AB199" i="3"/>
  <c r="AB200" i="3"/>
  <c r="AB201" i="3"/>
  <c r="AB202" i="3"/>
  <c r="AB203" i="3"/>
  <c r="AB204" i="3"/>
  <c r="AB205" i="3"/>
  <c r="AB206" i="3"/>
  <c r="AB207" i="3"/>
  <c r="AB208" i="3"/>
  <c r="AB209" i="3"/>
  <c r="AB210" i="3"/>
  <c r="AB211" i="3"/>
  <c r="AB212" i="3"/>
  <c r="AB213" i="3"/>
  <c r="AB214" i="3"/>
  <c r="AB215" i="3"/>
  <c r="AB216" i="3"/>
  <c r="AB580" i="3"/>
  <c r="AB57" i="3"/>
  <c r="AB302" i="3"/>
  <c r="AB303" i="3"/>
  <c r="AB304" i="3"/>
  <c r="AB305" i="3"/>
  <c r="AB440" i="3"/>
  <c r="AB376" i="3"/>
  <c r="AB396" i="3"/>
  <c r="AB571" i="3"/>
  <c r="AB46" i="3"/>
  <c r="AB47" i="3"/>
  <c r="AB48" i="3"/>
  <c r="AB49" i="3"/>
  <c r="AB50" i="3"/>
  <c r="AB51" i="3"/>
  <c r="AB516" i="3"/>
  <c r="AB517" i="3"/>
  <c r="AB518" i="3"/>
  <c r="AB519" i="3"/>
  <c r="AB540" i="3"/>
  <c r="AB541" i="3"/>
  <c r="AB542" i="3"/>
  <c r="AB359" i="3"/>
  <c r="AB360" i="3"/>
  <c r="AB461" i="3"/>
  <c r="AB53" i="3"/>
  <c r="AB128" i="3"/>
  <c r="AB129" i="3"/>
  <c r="AB377" i="3"/>
  <c r="AB378" i="3"/>
  <c r="AB379" i="3"/>
  <c r="AB462" i="3"/>
  <c r="AB448" i="3"/>
  <c r="AB449" i="3"/>
  <c r="AB12" i="3"/>
  <c r="AB581" i="3"/>
  <c r="AB58" i="3"/>
  <c r="AB523" i="3"/>
  <c r="AB309" i="3"/>
  <c r="AB151" i="3"/>
  <c r="AB17" i="3"/>
  <c r="AB18" i="3"/>
  <c r="AB463" i="3"/>
  <c r="AB380" i="3"/>
  <c r="AB152" i="3"/>
  <c r="AB118" i="3"/>
  <c r="AB605" i="3"/>
  <c r="AB310" i="3"/>
  <c r="AB306" i="3"/>
  <c r="AB311" i="3"/>
  <c r="AB464" i="3"/>
  <c r="AB465" i="3"/>
  <c r="AB193" i="3"/>
  <c r="AB70" i="3"/>
  <c r="AB652" i="3"/>
  <c r="AB653" i="3"/>
  <c r="AB71" i="3"/>
  <c r="AB524" i="3"/>
  <c r="AB654" i="3"/>
  <c r="AB69" i="3"/>
  <c r="AB397" i="3"/>
  <c r="AB525" i="3"/>
  <c r="AB520" i="3"/>
  <c r="AB398" i="3"/>
  <c r="AB399" i="3"/>
  <c r="AB400" i="3"/>
  <c r="AB526" i="3"/>
  <c r="AB60" i="3"/>
  <c r="AB166" i="3"/>
  <c r="AB502" i="3"/>
  <c r="AB147" i="3"/>
  <c r="AB13" i="3"/>
  <c r="AB307" i="3"/>
  <c r="AB308" i="3"/>
  <c r="AB655" i="3"/>
  <c r="AB119" i="3"/>
  <c r="AB641" i="3"/>
  <c r="AB642" i="3"/>
  <c r="AB643" i="3"/>
  <c r="AB644" i="3"/>
  <c r="AB645" i="3"/>
  <c r="AB656" i="3"/>
  <c r="AB614" i="3"/>
  <c r="AB194" i="3"/>
  <c r="AB606" i="3"/>
  <c r="AB543" i="3"/>
  <c r="AB339" i="3"/>
  <c r="AB420" i="3"/>
  <c r="AB172" i="3"/>
  <c r="AB615" i="3"/>
  <c r="AB33" i="3"/>
  <c r="AB547" i="3"/>
  <c r="AB548" i="3"/>
  <c r="AB549" i="3"/>
  <c r="AB550" i="3"/>
  <c r="AB312" i="3"/>
  <c r="AB313" i="3"/>
  <c r="AB582" i="3"/>
  <c r="AB340" i="3"/>
  <c r="AB148" i="3"/>
  <c r="AB72" i="3"/>
  <c r="AB314" i="3"/>
  <c r="AB61" i="3"/>
  <c r="AB14" i="3"/>
  <c r="AB527" i="3"/>
  <c r="AB528" i="3"/>
  <c r="AB173" i="3"/>
  <c r="AB174" i="3"/>
  <c r="AB607" i="3"/>
  <c r="AB153" i="3"/>
  <c r="AB59" i="3"/>
  <c r="AB529" i="3"/>
  <c r="AB149" i="3"/>
  <c r="AB620" i="3"/>
  <c r="AB621" i="3"/>
  <c r="AB551" i="3"/>
  <c r="AB544" i="3"/>
  <c r="AB62" i="3"/>
  <c r="AB130" i="3"/>
  <c r="AB131" i="3"/>
  <c r="AB616" i="3"/>
  <c r="AB608" i="3"/>
  <c r="AB646" i="3"/>
  <c r="AB175" i="3"/>
  <c r="AB589" i="3"/>
  <c r="AB590" i="3"/>
  <c r="AB583" i="3"/>
  <c r="AB23" i="3"/>
  <c r="AB24" i="3"/>
  <c r="AB381" i="3"/>
  <c r="AB401" i="3"/>
  <c r="AB63" i="3"/>
  <c r="AB86" i="3"/>
  <c r="AB545" i="3"/>
  <c r="AB441" i="3"/>
  <c r="AB552" i="3"/>
  <c r="AB64" i="3"/>
  <c r="AB572" i="3"/>
  <c r="AB647" i="3"/>
  <c r="AB421" i="3"/>
  <c r="AB154" i="3"/>
  <c r="AB648" i="3"/>
  <c r="AB87" i="3"/>
  <c r="AB553" i="3"/>
  <c r="AB521" i="3"/>
  <c r="AB530" i="3"/>
  <c r="AB15" i="3"/>
  <c r="AB546" i="3"/>
  <c r="AB554" i="3"/>
  <c r="AB649" i="3"/>
  <c r="AB466" i="3"/>
  <c r="AB555" i="3"/>
  <c r="AB298" i="3"/>
  <c r="AB467" i="3"/>
  <c r="AB556" i="3"/>
  <c r="AB503" i="3"/>
  <c r="AB402" i="3"/>
  <c r="AB403" i="3"/>
  <c r="AB591" i="3"/>
  <c r="AB155" i="3"/>
  <c r="AB132" i="3"/>
  <c r="AB133" i="3"/>
  <c r="AB522" i="3"/>
  <c r="AB120" i="3"/>
  <c r="AB73" i="3"/>
  <c r="AB74" i="3"/>
  <c r="AB468" i="3"/>
  <c r="AB469" i="3"/>
  <c r="AB470" i="3"/>
  <c r="AB450" i="3"/>
  <c r="AB617" i="3"/>
  <c r="AB618" i="3"/>
  <c r="AB531" i="3"/>
  <c r="AB341" i="3"/>
  <c r="AB532" i="3"/>
  <c r="AB134" i="3"/>
  <c r="AB121" i="3"/>
  <c r="AB135" i="3"/>
  <c r="AB136" i="3"/>
  <c r="AB122" i="3"/>
  <c r="AB557" i="3"/>
  <c r="AB137" i="3"/>
  <c r="AB138" i="3"/>
  <c r="AB176" i="3"/>
  <c r="AB54" i="3"/>
  <c r="AB55" i="3"/>
  <c r="AB612" i="3"/>
  <c r="AB592" i="3"/>
  <c r="AB593" i="3"/>
  <c r="AB609" i="3"/>
  <c r="AB471" i="3"/>
  <c r="AB16" i="3"/>
  <c r="AB472" i="3"/>
  <c r="AB504" i="3"/>
  <c r="AB505" i="3"/>
  <c r="AB506" i="3"/>
  <c r="AB404" i="3"/>
  <c r="AB507" i="3"/>
  <c r="AB602" i="3"/>
  <c r="AB177" i="3"/>
  <c r="AB178" i="3"/>
  <c r="AB315" i="3"/>
  <c r="AB533" i="3"/>
  <c r="AB558" i="3"/>
  <c r="AB534" i="3"/>
  <c r="AB75" i="3"/>
  <c r="AB76" i="3"/>
  <c r="AB123" i="3"/>
  <c r="AB156" i="3"/>
  <c r="AB473" i="3"/>
  <c r="AB361" i="3"/>
  <c r="AB362" i="3"/>
  <c r="AB363" i="3"/>
  <c r="AB179" i="3"/>
  <c r="AB77" i="3"/>
  <c r="AB364" i="3"/>
  <c r="AB365" i="3"/>
  <c r="AB78" i="3"/>
  <c r="AB180" i="3"/>
  <c r="AB366" i="3"/>
  <c r="AB367" i="3"/>
  <c r="AB368" i="3"/>
  <c r="AB369" i="3"/>
  <c r="AB610" i="3"/>
  <c r="AB611" i="3"/>
  <c r="AB79" i="3"/>
  <c r="AB65" i="3"/>
  <c r="AB442" i="3"/>
  <c r="AB443" i="3"/>
  <c r="AB372" i="3"/>
  <c r="L444" i="3"/>
  <c r="L185" i="3"/>
  <c r="L390" i="3"/>
  <c r="L513" i="3"/>
  <c r="L474" i="3"/>
  <c r="L234" i="3"/>
  <c r="L373" i="3"/>
  <c r="L316" i="3"/>
  <c r="L475" i="3"/>
  <c r="L476" i="3"/>
  <c r="L290" i="3"/>
  <c r="L437" i="3"/>
  <c r="L640" i="3"/>
  <c r="L167" i="3"/>
  <c r="L535" i="3"/>
  <c r="L391" i="3"/>
  <c r="L392" i="3"/>
  <c r="L67" i="3"/>
  <c r="L457" i="3"/>
  <c r="L140" i="3"/>
  <c r="L603" i="3"/>
  <c r="L406" i="3"/>
  <c r="L393" i="3"/>
  <c r="L291" i="3"/>
  <c r="L244" i="3"/>
  <c r="L638" i="3"/>
  <c r="L458" i="3"/>
  <c r="L536" i="3"/>
  <c r="L245" i="3"/>
  <c r="L601" i="3"/>
  <c r="L427" i="3"/>
  <c r="L428" i="3"/>
  <c r="L283" i="3"/>
  <c r="L289" i="3"/>
  <c r="L622" i="3"/>
  <c r="L105" i="3"/>
  <c r="L594" i="3"/>
  <c r="L106" i="3"/>
  <c r="L246" i="3"/>
  <c r="L394" i="3"/>
  <c r="L277" i="3"/>
  <c r="L574" i="3"/>
  <c r="L112" i="3"/>
  <c r="L171" i="3"/>
  <c r="L284" i="3"/>
  <c r="L278" i="3"/>
  <c r="L508" i="3"/>
  <c r="L186" i="3"/>
  <c r="L498" i="3"/>
  <c r="L9" i="3"/>
  <c r="L34" i="3"/>
  <c r="L477" i="3"/>
  <c r="L595" i="3"/>
  <c r="L451" i="3"/>
  <c r="L452" i="3"/>
  <c r="L511" i="3"/>
  <c r="L512" i="3"/>
  <c r="L88" i="3"/>
  <c r="L217" i="3"/>
  <c r="L21" i="3"/>
  <c r="L370" i="3"/>
  <c r="L478" i="3"/>
  <c r="L537" i="3"/>
  <c r="L233" i="3"/>
  <c r="L107" i="3"/>
  <c r="L218" i="3"/>
  <c r="L509" i="3"/>
  <c r="L36" i="3"/>
  <c r="L285" i="3"/>
  <c r="L639" i="3"/>
  <c r="L575" i="3"/>
  <c r="L108" i="3"/>
  <c r="L109" i="3"/>
  <c r="L110" i="3"/>
  <c r="L219" i="3"/>
  <c r="L300" i="3"/>
  <c r="L623" i="3"/>
  <c r="L407" i="3"/>
  <c r="L429" i="3"/>
  <c r="L235" i="3"/>
  <c r="L96" i="3"/>
  <c r="L97" i="3"/>
  <c r="L98" i="3"/>
  <c r="L538" i="3"/>
  <c r="L113" i="3"/>
  <c r="L247" i="3"/>
  <c r="L573" i="3"/>
  <c r="L99" i="3"/>
  <c r="L510" i="3"/>
  <c r="L479" i="3"/>
  <c r="L480" i="3"/>
  <c r="L481" i="3"/>
  <c r="L482" i="3"/>
  <c r="L483" i="3"/>
  <c r="L484" i="3"/>
  <c r="L485" i="3"/>
  <c r="L486" i="3"/>
  <c r="L487" i="3"/>
  <c r="L488" i="3"/>
  <c r="L489" i="3"/>
  <c r="L490" i="3"/>
  <c r="L491" i="3"/>
  <c r="L596" i="3"/>
  <c r="L492" i="3"/>
  <c r="L597" i="3"/>
  <c r="L240" i="3"/>
  <c r="L124" i="3"/>
  <c r="L321" i="3"/>
  <c r="L624" i="3"/>
  <c r="L342" i="3"/>
  <c r="L322" i="3"/>
  <c r="L323" i="3"/>
  <c r="L324" i="3"/>
  <c r="L577" i="3"/>
  <c r="L337" i="3"/>
  <c r="L116" i="3"/>
  <c r="L44" i="3"/>
  <c r="L37" i="3"/>
  <c r="L25" i="3"/>
  <c r="L453" i="3"/>
  <c r="L598" i="3"/>
  <c r="L38" i="3"/>
  <c r="L28" i="3"/>
  <c r="L279" i="3"/>
  <c r="L343" i="3"/>
  <c r="L117" i="3"/>
  <c r="L125" i="3"/>
  <c r="L344" i="3"/>
  <c r="L345" i="3"/>
  <c r="L39" i="3"/>
  <c r="L126" i="3"/>
  <c r="L327" i="3"/>
  <c r="L599" i="3"/>
  <c r="L346" i="3"/>
  <c r="L422" i="3"/>
  <c r="L625" i="3"/>
  <c r="L220" i="3"/>
  <c r="L141" i="3"/>
  <c r="L454" i="3"/>
  <c r="L335" i="3"/>
  <c r="L325" i="3"/>
  <c r="L460" i="3"/>
  <c r="L142" i="3"/>
  <c r="L347" i="3"/>
  <c r="L328" i="3"/>
  <c r="L585" i="3"/>
  <c r="L348" i="3"/>
  <c r="L349" i="3"/>
  <c r="L613" i="3"/>
  <c r="L626" i="3"/>
  <c r="L627" i="3"/>
  <c r="L329" i="3"/>
  <c r="L455" i="3"/>
  <c r="L40" i="3"/>
  <c r="L350" i="3"/>
  <c r="L157" i="3"/>
  <c r="L351" i="3"/>
  <c r="L317" i="3"/>
  <c r="L253" i="3"/>
  <c r="L189" i="3"/>
  <c r="L190" i="3"/>
  <c r="L191" i="3"/>
  <c r="L254" i="3"/>
  <c r="L408" i="3"/>
  <c r="L68" i="3"/>
  <c r="L45" i="3"/>
  <c r="L100" i="3"/>
  <c r="L101" i="3"/>
  <c r="L236" i="3"/>
  <c r="L255" i="3"/>
  <c r="L256" i="3"/>
  <c r="L266" i="3"/>
  <c r="L499" i="3"/>
  <c r="L405" i="3"/>
  <c r="L221" i="3"/>
  <c r="L237" i="3"/>
  <c r="L267" i="3"/>
  <c r="L257" i="3"/>
  <c r="L258" i="3"/>
  <c r="L268" i="3"/>
  <c r="L259" i="3"/>
  <c r="L260" i="3"/>
  <c r="L261" i="3"/>
  <c r="L382" i="3"/>
  <c r="L333" i="3"/>
  <c r="L334" i="3"/>
  <c r="L409" i="3"/>
  <c r="L410" i="3"/>
  <c r="L559" i="3"/>
  <c r="L560" i="3"/>
  <c r="L561" i="3"/>
  <c r="L628" i="3"/>
  <c r="L238" i="3"/>
  <c r="L262" i="3"/>
  <c r="L563" i="3"/>
  <c r="L650" i="3"/>
  <c r="L66" i="3"/>
  <c r="L158" i="3"/>
  <c r="L222" i="3"/>
  <c r="L269" i="3"/>
  <c r="L270" i="3"/>
  <c r="L271" i="3"/>
  <c r="L273" i="3"/>
  <c r="L383" i="3"/>
  <c r="L411" i="3"/>
  <c r="L412" i="3"/>
  <c r="L413" i="3"/>
  <c r="L564" i="3"/>
  <c r="L629" i="3"/>
  <c r="L102" i="3"/>
  <c r="L263" i="3"/>
  <c r="L299" i="3"/>
  <c r="L630" i="3"/>
  <c r="L651" i="3"/>
  <c r="L272" i="3"/>
  <c r="L430" i="3"/>
  <c r="L414" i="3"/>
  <c r="L631" i="3"/>
  <c r="L192" i="3"/>
  <c r="L604" i="3"/>
  <c r="L114" i="3"/>
  <c r="L181" i="3"/>
  <c r="L431" i="3"/>
  <c r="L159" i="3"/>
  <c r="L223" i="3"/>
  <c r="L224" i="3"/>
  <c r="L264" i="3"/>
  <c r="L384" i="3"/>
  <c r="L187" i="3"/>
  <c r="L188" i="3"/>
  <c r="L274" i="3"/>
  <c r="L292" i="3"/>
  <c r="L293" i="3"/>
  <c r="L338" i="3"/>
  <c r="L566" i="3"/>
  <c r="L241" i="3"/>
  <c r="L160" i="3"/>
  <c r="L161" i="3"/>
  <c r="L275" i="3"/>
  <c r="L276" i="3"/>
  <c r="L89" i="3"/>
  <c r="L493" i="3"/>
  <c r="L168" i="3"/>
  <c r="L265" i="3"/>
  <c r="L19" i="3"/>
  <c r="L248" i="3"/>
  <c r="L415" i="3"/>
  <c r="L416" i="3"/>
  <c r="L162" i="3"/>
  <c r="L163" i="3"/>
  <c r="L90" i="3"/>
  <c r="L139" i="3"/>
  <c r="L600" i="3"/>
  <c r="L103" i="3"/>
  <c r="L104" i="3"/>
  <c r="L632" i="3"/>
  <c r="L286" i="3"/>
  <c r="L459" i="3"/>
  <c r="L494" i="3"/>
  <c r="L249" i="3"/>
  <c r="L495" i="3"/>
  <c r="L496" i="3"/>
  <c r="L497" i="3"/>
  <c r="L352" i="3"/>
  <c r="L143" i="3"/>
  <c r="L423" i="3"/>
  <c r="L330" i="3"/>
  <c r="L578" i="3"/>
  <c r="L164" i="3"/>
  <c r="L144" i="3"/>
  <c r="L287" i="3"/>
  <c r="L41" i="3"/>
  <c r="L165" i="3"/>
  <c r="L432" i="3"/>
  <c r="L456" i="3"/>
  <c r="L127" i="3"/>
  <c r="L145" i="3"/>
  <c r="L280" i="3"/>
  <c r="L385" i="3"/>
  <c r="L637" i="3"/>
  <c r="L353" i="3"/>
  <c r="L633" i="3"/>
  <c r="L42" i="3"/>
  <c r="L331" i="3"/>
  <c r="L500" i="3"/>
  <c r="L326" i="3"/>
  <c r="L386" i="3"/>
  <c r="L318" i="3"/>
  <c r="L562" i="3"/>
  <c r="L10" i="3"/>
  <c r="L332" i="3"/>
  <c r="L567" i="3"/>
  <c r="L354" i="3"/>
  <c r="L634" i="3"/>
  <c r="L169" i="3"/>
  <c r="L31" i="3"/>
  <c r="L115" i="3"/>
  <c r="L26" i="3"/>
  <c r="L52" i="3"/>
  <c r="L29" i="3"/>
  <c r="L514" i="3"/>
  <c r="L27" i="3"/>
  <c r="L355" i="3"/>
  <c r="L576" i="3"/>
  <c r="L356" i="3"/>
  <c r="L445" i="3"/>
  <c r="L387" i="3"/>
  <c r="L584" i="3"/>
  <c r="L319" i="3"/>
  <c r="L32" i="3"/>
  <c r="L320" i="3"/>
  <c r="L30" i="3"/>
  <c r="L565" i="3"/>
  <c r="L336" i="3"/>
  <c r="L146" i="3"/>
  <c r="L357" i="3"/>
  <c r="L586" i="3"/>
  <c r="L501" i="3"/>
  <c r="L579" i="3"/>
  <c r="L358" i="3"/>
  <c r="L568" i="3"/>
  <c r="L91" i="3"/>
  <c r="L569" i="3"/>
  <c r="L395" i="3"/>
  <c r="L11" i="3"/>
  <c r="L587" i="3"/>
  <c r="L588" i="3"/>
  <c r="L239" i="3"/>
  <c r="L635" i="3"/>
  <c r="L43" i="3"/>
  <c r="L170" i="3"/>
  <c r="L182" i="3"/>
  <c r="L417" i="3"/>
  <c r="L250" i="3"/>
  <c r="L35" i="3"/>
  <c r="L92" i="3"/>
  <c r="L424" i="3"/>
  <c r="L225" i="3"/>
  <c r="L183" i="3"/>
  <c r="L93" i="3"/>
  <c r="L226" i="3"/>
  <c r="L227" i="3"/>
  <c r="L228" i="3"/>
  <c r="L229" i="3"/>
  <c r="L251" i="3"/>
  <c r="L80" i="3"/>
  <c r="L81" i="3"/>
  <c r="L446" i="3"/>
  <c r="L230" i="3"/>
  <c r="L418" i="3"/>
  <c r="L184" i="3"/>
  <c r="L515" i="3"/>
  <c r="L231" i="3"/>
  <c r="L232" i="3"/>
  <c r="L447" i="3"/>
  <c r="L301" i="3"/>
  <c r="L619" i="3"/>
  <c r="L22" i="3"/>
  <c r="L294" i="3"/>
  <c r="L94" i="3"/>
  <c r="L95" i="3"/>
  <c r="L433" i="3"/>
  <c r="L242" i="3"/>
  <c r="L434" i="3"/>
  <c r="L20" i="3"/>
  <c r="L82" i="3"/>
  <c r="L83" i="3"/>
  <c r="L84" i="3"/>
  <c r="L85" i="3"/>
  <c r="L435" i="3"/>
  <c r="L436" i="3"/>
  <c r="L281" i="3"/>
  <c r="L388" i="3"/>
  <c r="L425" i="3"/>
  <c r="L282" i="3"/>
  <c r="L389" i="3"/>
  <c r="L426" i="3"/>
  <c r="L288" i="3"/>
  <c r="L295" i="3"/>
  <c r="L539" i="3"/>
  <c r="L419" i="3"/>
  <c r="L438" i="3"/>
  <c r="L252" i="3"/>
  <c r="L296" i="3"/>
  <c r="L111" i="3"/>
  <c r="L636" i="3"/>
  <c r="L297" i="3"/>
  <c r="L56" i="3"/>
  <c r="L570" i="3"/>
  <c r="L243" i="3"/>
  <c r="L439" i="3"/>
  <c r="L371" i="3"/>
  <c r="L375" i="3"/>
  <c r="L374" i="3"/>
  <c r="L150" i="3"/>
  <c r="L195" i="3"/>
  <c r="L196" i="3"/>
  <c r="L197" i="3"/>
  <c r="L198" i="3"/>
  <c r="L199" i="3"/>
  <c r="L200" i="3"/>
  <c r="L201" i="3"/>
  <c r="L202" i="3"/>
  <c r="L203" i="3"/>
  <c r="L204" i="3"/>
  <c r="L205" i="3"/>
  <c r="L206" i="3"/>
  <c r="L207" i="3"/>
  <c r="L208" i="3"/>
  <c r="L209" i="3"/>
  <c r="L210" i="3"/>
  <c r="L211" i="3"/>
  <c r="L212" i="3"/>
  <c r="L213" i="3"/>
  <c r="L214" i="3"/>
  <c r="L215" i="3"/>
  <c r="L216" i="3"/>
  <c r="L580" i="3"/>
  <c r="L57" i="3"/>
  <c r="L302" i="3"/>
  <c r="L303" i="3"/>
  <c r="L304" i="3"/>
  <c r="L305" i="3"/>
  <c r="L440" i="3"/>
  <c r="L376" i="3"/>
  <c r="L396" i="3"/>
  <c r="L571" i="3"/>
  <c r="L46" i="3"/>
  <c r="L47" i="3"/>
  <c r="L48" i="3"/>
  <c r="L49" i="3"/>
  <c r="L50" i="3"/>
  <c r="L51" i="3"/>
  <c r="L516" i="3"/>
  <c r="L517" i="3"/>
  <c r="L518" i="3"/>
  <c r="L519" i="3"/>
  <c r="L540" i="3"/>
  <c r="L541" i="3"/>
  <c r="L542" i="3"/>
  <c r="L359" i="3"/>
  <c r="L360" i="3"/>
  <c r="L461" i="3"/>
  <c r="L53" i="3"/>
  <c r="L128" i="3"/>
  <c r="L129" i="3"/>
  <c r="L377" i="3"/>
  <c r="L378" i="3"/>
  <c r="L379" i="3"/>
  <c r="L462" i="3"/>
  <c r="L448" i="3"/>
  <c r="L449" i="3"/>
  <c r="L12" i="3"/>
  <c r="L581" i="3"/>
  <c r="L58" i="3"/>
  <c r="L523" i="3"/>
  <c r="L309" i="3"/>
  <c r="L151" i="3"/>
  <c r="L17" i="3"/>
  <c r="L18" i="3"/>
  <c r="L463" i="3"/>
  <c r="L380" i="3"/>
  <c r="L152" i="3"/>
  <c r="L118" i="3"/>
  <c r="L605" i="3"/>
  <c r="L310" i="3"/>
  <c r="L306" i="3"/>
  <c r="L311" i="3"/>
  <c r="L464" i="3"/>
  <c r="L465" i="3"/>
  <c r="L193" i="3"/>
  <c r="L70" i="3"/>
  <c r="L652" i="3"/>
  <c r="L653" i="3"/>
  <c r="L71" i="3"/>
  <c r="L524" i="3"/>
  <c r="L654" i="3"/>
  <c r="L69" i="3"/>
  <c r="L397" i="3"/>
  <c r="L525" i="3"/>
  <c r="L520" i="3"/>
  <c r="L398" i="3"/>
  <c r="L399" i="3"/>
  <c r="L400" i="3"/>
  <c r="L526" i="3"/>
  <c r="L60" i="3"/>
  <c r="L166" i="3"/>
  <c r="L502" i="3"/>
  <c r="L147" i="3"/>
  <c r="L13" i="3"/>
  <c r="L307" i="3"/>
  <c r="L308" i="3"/>
  <c r="L655" i="3"/>
  <c r="L119" i="3"/>
  <c r="L641" i="3"/>
  <c r="L642" i="3"/>
  <c r="L643" i="3"/>
  <c r="L644" i="3"/>
  <c r="L645" i="3"/>
  <c r="L656" i="3"/>
  <c r="L614" i="3"/>
  <c r="L194" i="3"/>
  <c r="L606" i="3"/>
  <c r="L543" i="3"/>
  <c r="L339" i="3"/>
  <c r="L420" i="3"/>
  <c r="L172" i="3"/>
  <c r="L615" i="3"/>
  <c r="L33" i="3"/>
  <c r="L547" i="3"/>
  <c r="L548" i="3"/>
  <c r="L549" i="3"/>
  <c r="L550" i="3"/>
  <c r="L312" i="3"/>
  <c r="L313" i="3"/>
  <c r="L582" i="3"/>
  <c r="L340" i="3"/>
  <c r="L148" i="3"/>
  <c r="L72" i="3"/>
  <c r="L314" i="3"/>
  <c r="L61" i="3"/>
  <c r="L14" i="3"/>
  <c r="L527" i="3"/>
  <c r="L528" i="3"/>
  <c r="L173" i="3"/>
  <c r="L174" i="3"/>
  <c r="L607" i="3"/>
  <c r="L153" i="3"/>
  <c r="L59" i="3"/>
  <c r="L529" i="3"/>
  <c r="L149" i="3"/>
  <c r="L620" i="3"/>
  <c r="L621" i="3"/>
  <c r="L551" i="3"/>
  <c r="L544" i="3"/>
  <c r="L62" i="3"/>
  <c r="L130" i="3"/>
  <c r="L131" i="3"/>
  <c r="L616" i="3"/>
  <c r="L608" i="3"/>
  <c r="L646" i="3"/>
  <c r="L175" i="3"/>
  <c r="L589" i="3"/>
  <c r="L590" i="3"/>
  <c r="L583" i="3"/>
  <c r="L23" i="3"/>
  <c r="L24" i="3"/>
  <c r="L381" i="3"/>
  <c r="L401" i="3"/>
  <c r="L63" i="3"/>
  <c r="L86" i="3"/>
  <c r="L545" i="3"/>
  <c r="L441" i="3"/>
  <c r="L552" i="3"/>
  <c r="L64" i="3"/>
  <c r="L572" i="3"/>
  <c r="L647" i="3"/>
  <c r="L421" i="3"/>
  <c r="L154" i="3"/>
  <c r="L648" i="3"/>
  <c r="L87" i="3"/>
  <c r="L553" i="3"/>
  <c r="L521" i="3"/>
  <c r="L530" i="3"/>
  <c r="L15" i="3"/>
  <c r="L546" i="3"/>
  <c r="L554" i="3"/>
  <c r="L649" i="3"/>
  <c r="L466" i="3"/>
  <c r="L555" i="3"/>
  <c r="L298" i="3"/>
  <c r="L467" i="3"/>
  <c r="L556" i="3"/>
  <c r="L503" i="3"/>
  <c r="L402" i="3"/>
  <c r="L403" i="3"/>
  <c r="L591" i="3"/>
  <c r="L155" i="3"/>
  <c r="L132" i="3"/>
  <c r="L133" i="3"/>
  <c r="L522" i="3"/>
  <c r="L120" i="3"/>
  <c r="L73" i="3"/>
  <c r="L74" i="3"/>
  <c r="L468" i="3"/>
  <c r="L469" i="3"/>
  <c r="L470" i="3"/>
  <c r="L450" i="3"/>
  <c r="L617" i="3"/>
  <c r="L618" i="3"/>
  <c r="L531" i="3"/>
  <c r="L341" i="3"/>
  <c r="L532" i="3"/>
  <c r="L134" i="3"/>
  <c r="L121" i="3"/>
  <c r="L135" i="3"/>
  <c r="L136" i="3"/>
  <c r="L122" i="3"/>
  <c r="L557" i="3"/>
  <c r="L137" i="3"/>
  <c r="L138" i="3"/>
  <c r="L176" i="3"/>
  <c r="L54" i="3"/>
  <c r="L55" i="3"/>
  <c r="L612" i="3"/>
  <c r="L592" i="3"/>
  <c r="L593" i="3"/>
  <c r="L609" i="3"/>
  <c r="L471" i="3"/>
  <c r="L16" i="3"/>
  <c r="L472" i="3"/>
  <c r="L504" i="3"/>
  <c r="L505" i="3"/>
  <c r="L506" i="3"/>
  <c r="L404" i="3"/>
  <c r="L507" i="3"/>
  <c r="L602" i="3"/>
  <c r="L177" i="3"/>
  <c r="L178" i="3"/>
  <c r="L315" i="3"/>
  <c r="L533" i="3"/>
  <c r="L558" i="3"/>
  <c r="L534" i="3"/>
  <c r="L75" i="3"/>
  <c r="L76" i="3"/>
  <c r="L123" i="3"/>
  <c r="L156" i="3"/>
  <c r="L473" i="3"/>
  <c r="L361" i="3"/>
  <c r="L362" i="3"/>
  <c r="L363" i="3"/>
  <c r="L179" i="3"/>
  <c r="L77" i="3"/>
  <c r="L364" i="3"/>
  <c r="L365" i="3"/>
  <c r="L78" i="3"/>
  <c r="L180" i="3"/>
  <c r="L366" i="3"/>
  <c r="L367" i="3"/>
  <c r="L368" i="3"/>
  <c r="L369" i="3"/>
  <c r="L610" i="3"/>
  <c r="L611" i="3"/>
  <c r="L79" i="3"/>
  <c r="L65" i="3"/>
  <c r="L442" i="3"/>
  <c r="L443" i="3"/>
  <c r="L372" i="3"/>
  <c r="K444" i="3"/>
  <c r="K185" i="3"/>
  <c r="K390" i="3"/>
  <c r="K513" i="3"/>
  <c r="K474" i="3"/>
  <c r="K234" i="3"/>
  <c r="K373" i="3"/>
  <c r="K316" i="3"/>
  <c r="K475" i="3"/>
  <c r="K476" i="3"/>
  <c r="K290" i="3"/>
  <c r="K437" i="3"/>
  <c r="K640" i="3"/>
  <c r="K167" i="3"/>
  <c r="K535" i="3"/>
  <c r="K391" i="3"/>
  <c r="K392" i="3"/>
  <c r="K67" i="3"/>
  <c r="K457" i="3"/>
  <c r="K140" i="3"/>
  <c r="K603" i="3"/>
  <c r="K406" i="3"/>
  <c r="K393" i="3"/>
  <c r="K291" i="3"/>
  <c r="K244" i="3"/>
  <c r="K638" i="3"/>
  <c r="K458" i="3"/>
  <c r="K536" i="3"/>
  <c r="K245" i="3"/>
  <c r="K601" i="3"/>
  <c r="K427" i="3"/>
  <c r="K428" i="3"/>
  <c r="K283" i="3"/>
  <c r="K289" i="3"/>
  <c r="K622" i="3"/>
  <c r="K105" i="3"/>
  <c r="K594" i="3"/>
  <c r="K106" i="3"/>
  <c r="K246" i="3"/>
  <c r="K394" i="3"/>
  <c r="K277" i="3"/>
  <c r="K574" i="3"/>
  <c r="K112" i="3"/>
  <c r="K171" i="3"/>
  <c r="K284" i="3"/>
  <c r="K278" i="3"/>
  <c r="K508" i="3"/>
  <c r="K186" i="3"/>
  <c r="K498" i="3"/>
  <c r="K9" i="3"/>
  <c r="K34" i="3"/>
  <c r="K477" i="3"/>
  <c r="K595" i="3"/>
  <c r="K451" i="3"/>
  <c r="K452" i="3"/>
  <c r="K511" i="3"/>
  <c r="K512" i="3"/>
  <c r="K88" i="3"/>
  <c r="K217" i="3"/>
  <c r="K21" i="3"/>
  <c r="K370" i="3"/>
  <c r="K478" i="3"/>
  <c r="K537" i="3"/>
  <c r="K233" i="3"/>
  <c r="K107" i="3"/>
  <c r="K218" i="3"/>
  <c r="K509" i="3"/>
  <c r="K36" i="3"/>
  <c r="K285" i="3"/>
  <c r="K639" i="3"/>
  <c r="K575" i="3"/>
  <c r="K108" i="3"/>
  <c r="K109" i="3"/>
  <c r="K110" i="3"/>
  <c r="K219" i="3"/>
  <c r="K300" i="3"/>
  <c r="K623" i="3"/>
  <c r="K407" i="3"/>
  <c r="K429" i="3"/>
  <c r="K235" i="3"/>
  <c r="K96" i="3"/>
  <c r="K97" i="3"/>
  <c r="K98" i="3"/>
  <c r="K538" i="3"/>
  <c r="K113" i="3"/>
  <c r="K247" i="3"/>
  <c r="K573" i="3"/>
  <c r="K99" i="3"/>
  <c r="K510" i="3"/>
  <c r="K479" i="3"/>
  <c r="K480" i="3"/>
  <c r="K481" i="3"/>
  <c r="K482" i="3"/>
  <c r="K483" i="3"/>
  <c r="K484" i="3"/>
  <c r="K485" i="3"/>
  <c r="K486" i="3"/>
  <c r="K487" i="3"/>
  <c r="K488" i="3"/>
  <c r="K489" i="3"/>
  <c r="K490" i="3"/>
  <c r="K491" i="3"/>
  <c r="K596" i="3"/>
  <c r="K492" i="3"/>
  <c r="K597" i="3"/>
  <c r="K240" i="3"/>
  <c r="K124" i="3"/>
  <c r="K321" i="3"/>
  <c r="K624" i="3"/>
  <c r="K342" i="3"/>
  <c r="K322" i="3"/>
  <c r="K323" i="3"/>
  <c r="K324" i="3"/>
  <c r="K577" i="3"/>
  <c r="K337" i="3"/>
  <c r="K116" i="3"/>
  <c r="K44" i="3"/>
  <c r="K37" i="3"/>
  <c r="K25" i="3"/>
  <c r="K453" i="3"/>
  <c r="K598" i="3"/>
  <c r="K38" i="3"/>
  <c r="K28" i="3"/>
  <c r="K279" i="3"/>
  <c r="K343" i="3"/>
  <c r="K117" i="3"/>
  <c r="K125" i="3"/>
  <c r="K344" i="3"/>
  <c r="K345" i="3"/>
  <c r="K39" i="3"/>
  <c r="K126" i="3"/>
  <c r="K327" i="3"/>
  <c r="K599" i="3"/>
  <c r="K346" i="3"/>
  <c r="K422" i="3"/>
  <c r="K625" i="3"/>
  <c r="K220" i="3"/>
  <c r="K141" i="3"/>
  <c r="K454" i="3"/>
  <c r="K335" i="3"/>
  <c r="K325" i="3"/>
  <c r="K460" i="3"/>
  <c r="K142" i="3"/>
  <c r="K347" i="3"/>
  <c r="K328" i="3"/>
  <c r="K585" i="3"/>
  <c r="K348" i="3"/>
  <c r="K349" i="3"/>
  <c r="K613" i="3"/>
  <c r="K626" i="3"/>
  <c r="K627" i="3"/>
  <c r="K329" i="3"/>
  <c r="K455" i="3"/>
  <c r="K40" i="3"/>
  <c r="K350" i="3"/>
  <c r="K157" i="3"/>
  <c r="K351" i="3"/>
  <c r="K317" i="3"/>
  <c r="K253" i="3"/>
  <c r="K189" i="3"/>
  <c r="K190" i="3"/>
  <c r="K191" i="3"/>
  <c r="K254" i="3"/>
  <c r="K408" i="3"/>
  <c r="K68" i="3"/>
  <c r="K45" i="3"/>
  <c r="K100" i="3"/>
  <c r="K101" i="3"/>
  <c r="K236" i="3"/>
  <c r="K255" i="3"/>
  <c r="K256" i="3"/>
  <c r="K266" i="3"/>
  <c r="K499" i="3"/>
  <c r="K405" i="3"/>
  <c r="K221" i="3"/>
  <c r="K237" i="3"/>
  <c r="K267" i="3"/>
  <c r="K257" i="3"/>
  <c r="K258" i="3"/>
  <c r="K268" i="3"/>
  <c r="K259" i="3"/>
  <c r="K260" i="3"/>
  <c r="K261" i="3"/>
  <c r="K382" i="3"/>
  <c r="K333" i="3"/>
  <c r="K334" i="3"/>
  <c r="K409" i="3"/>
  <c r="K410" i="3"/>
  <c r="K559" i="3"/>
  <c r="K560" i="3"/>
  <c r="K561" i="3"/>
  <c r="K628" i="3"/>
  <c r="K238" i="3"/>
  <c r="K262" i="3"/>
  <c r="K563" i="3"/>
  <c r="K650" i="3"/>
  <c r="K66" i="3"/>
  <c r="K158" i="3"/>
  <c r="K222" i="3"/>
  <c r="K269" i="3"/>
  <c r="K270" i="3"/>
  <c r="K271" i="3"/>
  <c r="K273" i="3"/>
  <c r="K383" i="3"/>
  <c r="K411" i="3"/>
  <c r="K412" i="3"/>
  <c r="K413" i="3"/>
  <c r="K564" i="3"/>
  <c r="K629" i="3"/>
  <c r="K102" i="3"/>
  <c r="K263" i="3"/>
  <c r="K299" i="3"/>
  <c r="K630" i="3"/>
  <c r="K651" i="3"/>
  <c r="K272" i="3"/>
  <c r="K430" i="3"/>
  <c r="K414" i="3"/>
  <c r="K631" i="3"/>
  <c r="K192" i="3"/>
  <c r="K604" i="3"/>
  <c r="K114" i="3"/>
  <c r="K181" i="3"/>
  <c r="K431" i="3"/>
  <c r="K159" i="3"/>
  <c r="K223" i="3"/>
  <c r="K224" i="3"/>
  <c r="K264" i="3"/>
  <c r="K384" i="3"/>
  <c r="K187" i="3"/>
  <c r="K188" i="3"/>
  <c r="K274" i="3"/>
  <c r="K292" i="3"/>
  <c r="K293" i="3"/>
  <c r="K338" i="3"/>
  <c r="K566" i="3"/>
  <c r="K241" i="3"/>
  <c r="K160" i="3"/>
  <c r="K161" i="3"/>
  <c r="K275" i="3"/>
  <c r="K276" i="3"/>
  <c r="K89" i="3"/>
  <c r="K493" i="3"/>
  <c r="K168" i="3"/>
  <c r="K265" i="3"/>
  <c r="K19" i="3"/>
  <c r="K248" i="3"/>
  <c r="K415" i="3"/>
  <c r="K416" i="3"/>
  <c r="K162" i="3"/>
  <c r="K163" i="3"/>
  <c r="K90" i="3"/>
  <c r="K139" i="3"/>
  <c r="K600" i="3"/>
  <c r="K103" i="3"/>
  <c r="K104" i="3"/>
  <c r="K632" i="3"/>
  <c r="K286" i="3"/>
  <c r="K459" i="3"/>
  <c r="K494" i="3"/>
  <c r="K249" i="3"/>
  <c r="K495" i="3"/>
  <c r="K496" i="3"/>
  <c r="K497" i="3"/>
  <c r="K352" i="3"/>
  <c r="K143" i="3"/>
  <c r="K423" i="3"/>
  <c r="K330" i="3"/>
  <c r="K578" i="3"/>
  <c r="K164" i="3"/>
  <c r="K144" i="3"/>
  <c r="K287" i="3"/>
  <c r="K41" i="3"/>
  <c r="K165" i="3"/>
  <c r="K432" i="3"/>
  <c r="K456" i="3"/>
  <c r="K127" i="3"/>
  <c r="K145" i="3"/>
  <c r="K280" i="3"/>
  <c r="K385" i="3"/>
  <c r="K637" i="3"/>
  <c r="K353" i="3"/>
  <c r="K633" i="3"/>
  <c r="K42" i="3"/>
  <c r="K331" i="3"/>
  <c r="K500" i="3"/>
  <c r="K326" i="3"/>
  <c r="K386" i="3"/>
  <c r="K318" i="3"/>
  <c r="K562" i="3"/>
  <c r="K10" i="3"/>
  <c r="K332" i="3"/>
  <c r="K567" i="3"/>
  <c r="K354" i="3"/>
  <c r="K634" i="3"/>
  <c r="K169" i="3"/>
  <c r="K31" i="3"/>
  <c r="K115" i="3"/>
  <c r="K26" i="3"/>
  <c r="K52" i="3"/>
  <c r="K29" i="3"/>
  <c r="K514" i="3"/>
  <c r="K27" i="3"/>
  <c r="K355" i="3"/>
  <c r="K576" i="3"/>
  <c r="K356" i="3"/>
  <c r="K445" i="3"/>
  <c r="K387" i="3"/>
  <c r="K584" i="3"/>
  <c r="K319" i="3"/>
  <c r="K32" i="3"/>
  <c r="K320" i="3"/>
  <c r="K30" i="3"/>
  <c r="K565" i="3"/>
  <c r="K336" i="3"/>
  <c r="K146" i="3"/>
  <c r="K357" i="3"/>
  <c r="K586" i="3"/>
  <c r="K501" i="3"/>
  <c r="K579" i="3"/>
  <c r="K358" i="3"/>
  <c r="K568" i="3"/>
  <c r="K91" i="3"/>
  <c r="K569" i="3"/>
  <c r="K395" i="3"/>
  <c r="K11" i="3"/>
  <c r="K587" i="3"/>
  <c r="K588" i="3"/>
  <c r="K239" i="3"/>
  <c r="K635" i="3"/>
  <c r="K43" i="3"/>
  <c r="K170" i="3"/>
  <c r="K182" i="3"/>
  <c r="K417" i="3"/>
  <c r="K250" i="3"/>
  <c r="K35" i="3"/>
  <c r="K92" i="3"/>
  <c r="K424" i="3"/>
  <c r="K225" i="3"/>
  <c r="K183" i="3"/>
  <c r="K93" i="3"/>
  <c r="K226" i="3"/>
  <c r="K227" i="3"/>
  <c r="K228" i="3"/>
  <c r="K229" i="3"/>
  <c r="K251" i="3"/>
  <c r="K80" i="3"/>
  <c r="K81" i="3"/>
  <c r="K446" i="3"/>
  <c r="K230" i="3"/>
  <c r="K418" i="3"/>
  <c r="K184" i="3"/>
  <c r="K515" i="3"/>
  <c r="K231" i="3"/>
  <c r="K232" i="3"/>
  <c r="K447" i="3"/>
  <c r="K301" i="3"/>
  <c r="K619" i="3"/>
  <c r="K22" i="3"/>
  <c r="K294" i="3"/>
  <c r="K94" i="3"/>
  <c r="K95" i="3"/>
  <c r="K433" i="3"/>
  <c r="K242" i="3"/>
  <c r="K434" i="3"/>
  <c r="K20" i="3"/>
  <c r="K82" i="3"/>
  <c r="K83" i="3"/>
  <c r="K84" i="3"/>
  <c r="K85" i="3"/>
  <c r="K435" i="3"/>
  <c r="K436" i="3"/>
  <c r="K281" i="3"/>
  <c r="K388" i="3"/>
  <c r="K425" i="3"/>
  <c r="K282" i="3"/>
  <c r="K389" i="3"/>
  <c r="K426" i="3"/>
  <c r="K288" i="3"/>
  <c r="K295" i="3"/>
  <c r="K539" i="3"/>
  <c r="K419" i="3"/>
  <c r="K438" i="3"/>
  <c r="K252" i="3"/>
  <c r="K296" i="3"/>
  <c r="K111" i="3"/>
  <c r="K636" i="3"/>
  <c r="K297" i="3"/>
  <c r="K56" i="3"/>
  <c r="K570" i="3"/>
  <c r="K243" i="3"/>
  <c r="K439" i="3"/>
  <c r="K371" i="3"/>
  <c r="K375" i="3"/>
  <c r="K374" i="3"/>
  <c r="K150" i="3"/>
  <c r="K195" i="3"/>
  <c r="K196" i="3"/>
  <c r="K197" i="3"/>
  <c r="K198" i="3"/>
  <c r="K199" i="3"/>
  <c r="K200" i="3"/>
  <c r="K201" i="3"/>
  <c r="K202" i="3"/>
  <c r="K203" i="3"/>
  <c r="K204" i="3"/>
  <c r="K205" i="3"/>
  <c r="K206" i="3"/>
  <c r="K207" i="3"/>
  <c r="K208" i="3"/>
  <c r="K209" i="3"/>
  <c r="K210" i="3"/>
  <c r="K211" i="3"/>
  <c r="K212" i="3"/>
  <c r="K213" i="3"/>
  <c r="K214" i="3"/>
  <c r="K215" i="3"/>
  <c r="K216" i="3"/>
  <c r="K580" i="3"/>
  <c r="K57" i="3"/>
  <c r="K302" i="3"/>
  <c r="K303" i="3"/>
  <c r="K304" i="3"/>
  <c r="K305" i="3"/>
  <c r="K440" i="3"/>
  <c r="K376" i="3"/>
  <c r="K396" i="3"/>
  <c r="K571" i="3"/>
  <c r="K46" i="3"/>
  <c r="K47" i="3"/>
  <c r="K48" i="3"/>
  <c r="K49" i="3"/>
  <c r="K50" i="3"/>
  <c r="K51" i="3"/>
  <c r="K516" i="3"/>
  <c r="K517" i="3"/>
  <c r="K518" i="3"/>
  <c r="K519" i="3"/>
  <c r="K540" i="3"/>
  <c r="K541" i="3"/>
  <c r="K542" i="3"/>
  <c r="K359" i="3"/>
  <c r="K360" i="3"/>
  <c r="K461" i="3"/>
  <c r="K53" i="3"/>
  <c r="K128" i="3"/>
  <c r="K129" i="3"/>
  <c r="K377" i="3"/>
  <c r="K378" i="3"/>
  <c r="K379" i="3"/>
  <c r="K462" i="3"/>
  <c r="K448" i="3"/>
  <c r="K449" i="3"/>
  <c r="K12" i="3"/>
  <c r="K581" i="3"/>
  <c r="K58" i="3"/>
  <c r="K523" i="3"/>
  <c r="K309" i="3"/>
  <c r="K151" i="3"/>
  <c r="K17" i="3"/>
  <c r="K18" i="3"/>
  <c r="K463" i="3"/>
  <c r="K380" i="3"/>
  <c r="K152" i="3"/>
  <c r="K118" i="3"/>
  <c r="K605" i="3"/>
  <c r="K310" i="3"/>
  <c r="K306" i="3"/>
  <c r="K311" i="3"/>
  <c r="K464" i="3"/>
  <c r="K465" i="3"/>
  <c r="K193" i="3"/>
  <c r="K70" i="3"/>
  <c r="K652" i="3"/>
  <c r="K653" i="3"/>
  <c r="K71" i="3"/>
  <c r="K524" i="3"/>
  <c r="K654" i="3"/>
  <c r="K69" i="3"/>
  <c r="K397" i="3"/>
  <c r="K525" i="3"/>
  <c r="K520" i="3"/>
  <c r="K398" i="3"/>
  <c r="K399" i="3"/>
  <c r="K400" i="3"/>
  <c r="K526" i="3"/>
  <c r="K60" i="3"/>
  <c r="K166" i="3"/>
  <c r="K502" i="3"/>
  <c r="K147" i="3"/>
  <c r="K13" i="3"/>
  <c r="K307" i="3"/>
  <c r="K308" i="3"/>
  <c r="K655" i="3"/>
  <c r="K119" i="3"/>
  <c r="K641" i="3"/>
  <c r="K642" i="3"/>
  <c r="K643" i="3"/>
  <c r="K644" i="3"/>
  <c r="K645" i="3"/>
  <c r="K656" i="3"/>
  <c r="K614" i="3"/>
  <c r="K194" i="3"/>
  <c r="K606" i="3"/>
  <c r="K543" i="3"/>
  <c r="K339" i="3"/>
  <c r="K420" i="3"/>
  <c r="K172" i="3"/>
  <c r="K615" i="3"/>
  <c r="K33" i="3"/>
  <c r="K547" i="3"/>
  <c r="K548" i="3"/>
  <c r="K549" i="3"/>
  <c r="K550" i="3"/>
  <c r="K312" i="3"/>
  <c r="K313" i="3"/>
  <c r="K582" i="3"/>
  <c r="K340" i="3"/>
  <c r="K148" i="3"/>
  <c r="K72" i="3"/>
  <c r="K314" i="3"/>
  <c r="K61" i="3"/>
  <c r="K14" i="3"/>
  <c r="K527" i="3"/>
  <c r="K528" i="3"/>
  <c r="K173" i="3"/>
  <c r="K174" i="3"/>
  <c r="K607" i="3"/>
  <c r="K153" i="3"/>
  <c r="K59" i="3"/>
  <c r="K529" i="3"/>
  <c r="K149" i="3"/>
  <c r="K620" i="3"/>
  <c r="K621" i="3"/>
  <c r="K551" i="3"/>
  <c r="K544" i="3"/>
  <c r="K62" i="3"/>
  <c r="K130" i="3"/>
  <c r="K131" i="3"/>
  <c r="K616" i="3"/>
  <c r="K608" i="3"/>
  <c r="K646" i="3"/>
  <c r="K175" i="3"/>
  <c r="K589" i="3"/>
  <c r="K590" i="3"/>
  <c r="K583" i="3"/>
  <c r="K23" i="3"/>
  <c r="K24" i="3"/>
  <c r="K381" i="3"/>
  <c r="K401" i="3"/>
  <c r="K63" i="3"/>
  <c r="K86" i="3"/>
  <c r="K545" i="3"/>
  <c r="K441" i="3"/>
  <c r="K552" i="3"/>
  <c r="K64" i="3"/>
  <c r="K572" i="3"/>
  <c r="K647" i="3"/>
  <c r="K421" i="3"/>
  <c r="K154" i="3"/>
  <c r="K648" i="3"/>
  <c r="K87" i="3"/>
  <c r="K553" i="3"/>
  <c r="K521" i="3"/>
  <c r="K530" i="3"/>
  <c r="K15" i="3"/>
  <c r="K546" i="3"/>
  <c r="K554" i="3"/>
  <c r="K649" i="3"/>
  <c r="K466" i="3"/>
  <c r="K555" i="3"/>
  <c r="K298" i="3"/>
  <c r="K467" i="3"/>
  <c r="K556" i="3"/>
  <c r="K503" i="3"/>
  <c r="K402" i="3"/>
  <c r="K403" i="3"/>
  <c r="K591" i="3"/>
  <c r="K155" i="3"/>
  <c r="K132" i="3"/>
  <c r="K133" i="3"/>
  <c r="K522" i="3"/>
  <c r="K120" i="3"/>
  <c r="K73" i="3"/>
  <c r="K74" i="3"/>
  <c r="K468" i="3"/>
  <c r="K469" i="3"/>
  <c r="K470" i="3"/>
  <c r="K450" i="3"/>
  <c r="K617" i="3"/>
  <c r="K618" i="3"/>
  <c r="K531" i="3"/>
  <c r="K341" i="3"/>
  <c r="K532" i="3"/>
  <c r="K134" i="3"/>
  <c r="K121" i="3"/>
  <c r="K135" i="3"/>
  <c r="K136" i="3"/>
  <c r="K122" i="3"/>
  <c r="K557" i="3"/>
  <c r="K137" i="3"/>
  <c r="K138" i="3"/>
  <c r="K176" i="3"/>
  <c r="K54" i="3"/>
  <c r="K55" i="3"/>
  <c r="K612" i="3"/>
  <c r="K592" i="3"/>
  <c r="K593" i="3"/>
  <c r="K609" i="3"/>
  <c r="K471" i="3"/>
  <c r="K16" i="3"/>
  <c r="K472" i="3"/>
  <c r="K504" i="3"/>
  <c r="K505" i="3"/>
  <c r="K506" i="3"/>
  <c r="K404" i="3"/>
  <c r="K507" i="3"/>
  <c r="K602" i="3"/>
  <c r="K177" i="3"/>
  <c r="K178" i="3"/>
  <c r="K315" i="3"/>
  <c r="K533" i="3"/>
  <c r="K558" i="3"/>
  <c r="K534" i="3"/>
  <c r="K75" i="3"/>
  <c r="K76" i="3"/>
  <c r="K123" i="3"/>
  <c r="K156" i="3"/>
  <c r="K473" i="3"/>
  <c r="K361" i="3"/>
  <c r="K362" i="3"/>
  <c r="K363" i="3"/>
  <c r="K179" i="3"/>
  <c r="K77" i="3"/>
  <c r="K364" i="3"/>
  <c r="K365" i="3"/>
  <c r="K78" i="3"/>
  <c r="K180" i="3"/>
  <c r="K366" i="3"/>
  <c r="K367" i="3"/>
  <c r="K368" i="3"/>
  <c r="K369" i="3"/>
  <c r="K610" i="3"/>
  <c r="K611" i="3"/>
  <c r="K79" i="3"/>
  <c r="K65" i="3"/>
  <c r="K442" i="3"/>
  <c r="K443" i="3"/>
  <c r="J444" i="3"/>
  <c r="J185" i="3"/>
  <c r="J390" i="3"/>
  <c r="J513" i="3"/>
  <c r="J474" i="3"/>
  <c r="J234" i="3"/>
  <c r="J373" i="3"/>
  <c r="J316" i="3"/>
  <c r="J475" i="3"/>
  <c r="J476" i="3"/>
  <c r="J290" i="3"/>
  <c r="J437" i="3"/>
  <c r="J640" i="3"/>
  <c r="J167" i="3"/>
  <c r="J535" i="3"/>
  <c r="J391" i="3"/>
  <c r="J392" i="3"/>
  <c r="J67" i="3"/>
  <c r="J457" i="3"/>
  <c r="J140" i="3"/>
  <c r="J603" i="3"/>
  <c r="J406" i="3"/>
  <c r="J393" i="3"/>
  <c r="J291" i="3"/>
  <c r="J244" i="3"/>
  <c r="J638" i="3"/>
  <c r="J458" i="3"/>
  <c r="J536" i="3"/>
  <c r="J245" i="3"/>
  <c r="J601" i="3"/>
  <c r="J427" i="3"/>
  <c r="J428" i="3"/>
  <c r="J283" i="3"/>
  <c r="J289" i="3"/>
  <c r="J622" i="3"/>
  <c r="J105" i="3"/>
  <c r="J594" i="3"/>
  <c r="J106" i="3"/>
  <c r="J246" i="3"/>
  <c r="J394" i="3"/>
  <c r="J277" i="3"/>
  <c r="J574" i="3"/>
  <c r="J112" i="3"/>
  <c r="J171" i="3"/>
  <c r="J284" i="3"/>
  <c r="J278" i="3"/>
  <c r="J508" i="3"/>
  <c r="J186" i="3"/>
  <c r="J498" i="3"/>
  <c r="J9" i="3"/>
  <c r="J34" i="3"/>
  <c r="J477" i="3"/>
  <c r="J595" i="3"/>
  <c r="J451" i="3"/>
  <c r="J452" i="3"/>
  <c r="J511" i="3"/>
  <c r="J512" i="3"/>
  <c r="J88" i="3"/>
  <c r="J217" i="3"/>
  <c r="J21" i="3"/>
  <c r="J370" i="3"/>
  <c r="J478" i="3"/>
  <c r="J537" i="3"/>
  <c r="J233" i="3"/>
  <c r="J107" i="3"/>
  <c r="J218" i="3"/>
  <c r="J509" i="3"/>
  <c r="J36" i="3"/>
  <c r="J285" i="3"/>
  <c r="J639" i="3"/>
  <c r="J575" i="3"/>
  <c r="J108" i="3"/>
  <c r="J109" i="3"/>
  <c r="J110" i="3"/>
  <c r="J219" i="3"/>
  <c r="J300" i="3"/>
  <c r="J623" i="3"/>
  <c r="J407" i="3"/>
  <c r="J429" i="3"/>
  <c r="J235" i="3"/>
  <c r="J96" i="3"/>
  <c r="J97" i="3"/>
  <c r="J98" i="3"/>
  <c r="J538" i="3"/>
  <c r="J113" i="3"/>
  <c r="J247" i="3"/>
  <c r="J573" i="3"/>
  <c r="J99" i="3"/>
  <c r="J510" i="3"/>
  <c r="J479" i="3"/>
  <c r="J480" i="3"/>
  <c r="J481" i="3"/>
  <c r="J482" i="3"/>
  <c r="J483" i="3"/>
  <c r="J484" i="3"/>
  <c r="J485" i="3"/>
  <c r="J486" i="3"/>
  <c r="J487" i="3"/>
  <c r="J488" i="3"/>
  <c r="J489" i="3"/>
  <c r="J490" i="3"/>
  <c r="J491" i="3"/>
  <c r="J596" i="3"/>
  <c r="J492" i="3"/>
  <c r="J597" i="3"/>
  <c r="J240" i="3"/>
  <c r="J124" i="3"/>
  <c r="J321" i="3"/>
  <c r="J624" i="3"/>
  <c r="J342" i="3"/>
  <c r="J322" i="3"/>
  <c r="J323" i="3"/>
  <c r="J324" i="3"/>
  <c r="J577" i="3"/>
  <c r="J337" i="3"/>
  <c r="J116" i="3"/>
  <c r="J44" i="3"/>
  <c r="J37" i="3"/>
  <c r="J25" i="3"/>
  <c r="J453" i="3"/>
  <c r="J598" i="3"/>
  <c r="J38" i="3"/>
  <c r="J28" i="3"/>
  <c r="J279" i="3"/>
  <c r="J343" i="3"/>
  <c r="J117" i="3"/>
  <c r="J125" i="3"/>
  <c r="J344" i="3"/>
  <c r="J345" i="3"/>
  <c r="J39" i="3"/>
  <c r="J126" i="3"/>
  <c r="J327" i="3"/>
  <c r="J599" i="3"/>
  <c r="J346" i="3"/>
  <c r="J422" i="3"/>
  <c r="J625" i="3"/>
  <c r="J220" i="3"/>
  <c r="J141" i="3"/>
  <c r="J454" i="3"/>
  <c r="J335" i="3"/>
  <c r="J325" i="3"/>
  <c r="J460" i="3"/>
  <c r="J142" i="3"/>
  <c r="J347" i="3"/>
  <c r="J328" i="3"/>
  <c r="J585" i="3"/>
  <c r="J348" i="3"/>
  <c r="J349" i="3"/>
  <c r="J613" i="3"/>
  <c r="J626" i="3"/>
  <c r="J627" i="3"/>
  <c r="J329" i="3"/>
  <c r="J455" i="3"/>
  <c r="J40" i="3"/>
  <c r="J350" i="3"/>
  <c r="J157" i="3"/>
  <c r="J351" i="3"/>
  <c r="J317" i="3"/>
  <c r="J253" i="3"/>
  <c r="J189" i="3"/>
  <c r="J190" i="3"/>
  <c r="J191" i="3"/>
  <c r="J254" i="3"/>
  <c r="J408" i="3"/>
  <c r="J68" i="3"/>
  <c r="J45" i="3"/>
  <c r="J100" i="3"/>
  <c r="J101" i="3"/>
  <c r="J236" i="3"/>
  <c r="J255" i="3"/>
  <c r="J256" i="3"/>
  <c r="J266" i="3"/>
  <c r="J499" i="3"/>
  <c r="J405" i="3"/>
  <c r="J221" i="3"/>
  <c r="J237" i="3"/>
  <c r="J267" i="3"/>
  <c r="J257" i="3"/>
  <c r="J258" i="3"/>
  <c r="J268" i="3"/>
  <c r="J259" i="3"/>
  <c r="J260" i="3"/>
  <c r="J261" i="3"/>
  <c r="J382" i="3"/>
  <c r="J333" i="3"/>
  <c r="J334" i="3"/>
  <c r="J409" i="3"/>
  <c r="J410" i="3"/>
  <c r="J559" i="3"/>
  <c r="J560" i="3"/>
  <c r="J561" i="3"/>
  <c r="J628" i="3"/>
  <c r="J238" i="3"/>
  <c r="J262" i="3"/>
  <c r="J563" i="3"/>
  <c r="J650" i="3"/>
  <c r="J66" i="3"/>
  <c r="J158" i="3"/>
  <c r="J222" i="3"/>
  <c r="J269" i="3"/>
  <c r="J270" i="3"/>
  <c r="J271" i="3"/>
  <c r="J273" i="3"/>
  <c r="J383" i="3"/>
  <c r="J411" i="3"/>
  <c r="J412" i="3"/>
  <c r="J413" i="3"/>
  <c r="J564" i="3"/>
  <c r="J629" i="3"/>
  <c r="J102" i="3"/>
  <c r="J263" i="3"/>
  <c r="J299" i="3"/>
  <c r="J630" i="3"/>
  <c r="J651" i="3"/>
  <c r="J272" i="3"/>
  <c r="J430" i="3"/>
  <c r="J414" i="3"/>
  <c r="J631" i="3"/>
  <c r="J192" i="3"/>
  <c r="J604" i="3"/>
  <c r="J114" i="3"/>
  <c r="J181" i="3"/>
  <c r="J431" i="3"/>
  <c r="J159" i="3"/>
  <c r="J223" i="3"/>
  <c r="J224" i="3"/>
  <c r="J264" i="3"/>
  <c r="J384" i="3"/>
  <c r="J187" i="3"/>
  <c r="J188" i="3"/>
  <c r="J274" i="3"/>
  <c r="J292" i="3"/>
  <c r="J293" i="3"/>
  <c r="J338" i="3"/>
  <c r="J566" i="3"/>
  <c r="J241" i="3"/>
  <c r="J160" i="3"/>
  <c r="J161" i="3"/>
  <c r="J275" i="3"/>
  <c r="J276" i="3"/>
  <c r="J89" i="3"/>
  <c r="J493" i="3"/>
  <c r="J168" i="3"/>
  <c r="J265" i="3"/>
  <c r="J19" i="3"/>
  <c r="J248" i="3"/>
  <c r="J415" i="3"/>
  <c r="J416" i="3"/>
  <c r="J162" i="3"/>
  <c r="J163" i="3"/>
  <c r="J90" i="3"/>
  <c r="J139" i="3"/>
  <c r="J600" i="3"/>
  <c r="J103" i="3"/>
  <c r="J104" i="3"/>
  <c r="J632" i="3"/>
  <c r="J286" i="3"/>
  <c r="J459" i="3"/>
  <c r="J494" i="3"/>
  <c r="J249" i="3"/>
  <c r="J495" i="3"/>
  <c r="J496" i="3"/>
  <c r="J497" i="3"/>
  <c r="J352" i="3"/>
  <c r="J143" i="3"/>
  <c r="J423" i="3"/>
  <c r="J330" i="3"/>
  <c r="J578" i="3"/>
  <c r="J164" i="3"/>
  <c r="J144" i="3"/>
  <c r="J287" i="3"/>
  <c r="J41" i="3"/>
  <c r="J165" i="3"/>
  <c r="J432" i="3"/>
  <c r="J456" i="3"/>
  <c r="J127" i="3"/>
  <c r="J145" i="3"/>
  <c r="J280" i="3"/>
  <c r="J385" i="3"/>
  <c r="J637" i="3"/>
  <c r="J353" i="3"/>
  <c r="J633" i="3"/>
  <c r="J42" i="3"/>
  <c r="J331" i="3"/>
  <c r="J500" i="3"/>
  <c r="J326" i="3"/>
  <c r="J386" i="3"/>
  <c r="J318" i="3"/>
  <c r="J562" i="3"/>
  <c r="J10" i="3"/>
  <c r="J332" i="3"/>
  <c r="J567" i="3"/>
  <c r="J354" i="3"/>
  <c r="J634" i="3"/>
  <c r="J169" i="3"/>
  <c r="J31" i="3"/>
  <c r="J115" i="3"/>
  <c r="J26" i="3"/>
  <c r="J52" i="3"/>
  <c r="J29" i="3"/>
  <c r="J514" i="3"/>
  <c r="J27" i="3"/>
  <c r="J355" i="3"/>
  <c r="J576" i="3"/>
  <c r="J356" i="3"/>
  <c r="J445" i="3"/>
  <c r="J387" i="3"/>
  <c r="J584" i="3"/>
  <c r="J319" i="3"/>
  <c r="J32" i="3"/>
  <c r="J320" i="3"/>
  <c r="J30" i="3"/>
  <c r="J565" i="3"/>
  <c r="J336" i="3"/>
  <c r="J146" i="3"/>
  <c r="J357" i="3"/>
  <c r="J586" i="3"/>
  <c r="J501" i="3"/>
  <c r="J579" i="3"/>
  <c r="J358" i="3"/>
  <c r="J568" i="3"/>
  <c r="J91" i="3"/>
  <c r="J569" i="3"/>
  <c r="J395" i="3"/>
  <c r="J11" i="3"/>
  <c r="J587" i="3"/>
  <c r="J588" i="3"/>
  <c r="J239" i="3"/>
  <c r="J635" i="3"/>
  <c r="J43" i="3"/>
  <c r="J170" i="3"/>
  <c r="J182" i="3"/>
  <c r="J417" i="3"/>
  <c r="J250" i="3"/>
  <c r="J35" i="3"/>
  <c r="J92" i="3"/>
  <c r="J424" i="3"/>
  <c r="J225" i="3"/>
  <c r="J183" i="3"/>
  <c r="J93" i="3"/>
  <c r="J226" i="3"/>
  <c r="J227" i="3"/>
  <c r="J228" i="3"/>
  <c r="J229" i="3"/>
  <c r="J251" i="3"/>
  <c r="J80" i="3"/>
  <c r="J81" i="3"/>
  <c r="J446" i="3"/>
  <c r="J230" i="3"/>
  <c r="J418" i="3"/>
  <c r="J184" i="3"/>
  <c r="J515" i="3"/>
  <c r="J231" i="3"/>
  <c r="J232" i="3"/>
  <c r="J447" i="3"/>
  <c r="J301" i="3"/>
  <c r="J619" i="3"/>
  <c r="J22" i="3"/>
  <c r="J294" i="3"/>
  <c r="J94" i="3"/>
  <c r="J95" i="3"/>
  <c r="J433" i="3"/>
  <c r="J242" i="3"/>
  <c r="J434" i="3"/>
  <c r="J20" i="3"/>
  <c r="J82" i="3"/>
  <c r="J83" i="3"/>
  <c r="J84" i="3"/>
  <c r="J85" i="3"/>
  <c r="J435" i="3"/>
  <c r="J436" i="3"/>
  <c r="J281" i="3"/>
  <c r="J388" i="3"/>
  <c r="J425" i="3"/>
  <c r="J282" i="3"/>
  <c r="J389" i="3"/>
  <c r="J426" i="3"/>
  <c r="J288" i="3"/>
  <c r="J295" i="3"/>
  <c r="J539" i="3"/>
  <c r="J419" i="3"/>
  <c r="J438" i="3"/>
  <c r="J252" i="3"/>
  <c r="J296" i="3"/>
  <c r="J111" i="3"/>
  <c r="J636" i="3"/>
  <c r="J297" i="3"/>
  <c r="J56" i="3"/>
  <c r="J570" i="3"/>
  <c r="J243" i="3"/>
  <c r="J439" i="3"/>
  <c r="J371" i="3"/>
  <c r="J375" i="3"/>
  <c r="J374" i="3"/>
  <c r="J150" i="3"/>
  <c r="J195" i="3"/>
  <c r="J196" i="3"/>
  <c r="J197" i="3"/>
  <c r="J198" i="3"/>
  <c r="J199" i="3"/>
  <c r="J200" i="3"/>
  <c r="J201" i="3"/>
  <c r="J202" i="3"/>
  <c r="J203" i="3"/>
  <c r="J204" i="3"/>
  <c r="J205" i="3"/>
  <c r="J206" i="3"/>
  <c r="J207" i="3"/>
  <c r="J208" i="3"/>
  <c r="J209" i="3"/>
  <c r="J210" i="3"/>
  <c r="J211" i="3"/>
  <c r="J212" i="3"/>
  <c r="J213" i="3"/>
  <c r="J214" i="3"/>
  <c r="J215" i="3"/>
  <c r="J216" i="3"/>
  <c r="J580" i="3"/>
  <c r="J57" i="3"/>
  <c r="J302" i="3"/>
  <c r="J303" i="3"/>
  <c r="J304" i="3"/>
  <c r="J305" i="3"/>
  <c r="J440" i="3"/>
  <c r="J376" i="3"/>
  <c r="J396" i="3"/>
  <c r="J571" i="3"/>
  <c r="J46" i="3"/>
  <c r="J47" i="3"/>
  <c r="J48" i="3"/>
  <c r="J49" i="3"/>
  <c r="J50" i="3"/>
  <c r="J51" i="3"/>
  <c r="J516" i="3"/>
  <c r="J517" i="3"/>
  <c r="J518" i="3"/>
  <c r="J519" i="3"/>
  <c r="J540" i="3"/>
  <c r="J541" i="3"/>
  <c r="J542" i="3"/>
  <c r="J359" i="3"/>
  <c r="J360" i="3"/>
  <c r="J461" i="3"/>
  <c r="J53" i="3"/>
  <c r="J128" i="3"/>
  <c r="J129" i="3"/>
  <c r="J377" i="3"/>
  <c r="J378" i="3"/>
  <c r="J379" i="3"/>
  <c r="J462" i="3"/>
  <c r="J448" i="3"/>
  <c r="J449" i="3"/>
  <c r="J12" i="3"/>
  <c r="J581" i="3"/>
  <c r="J58" i="3"/>
  <c r="J523" i="3"/>
  <c r="J309" i="3"/>
  <c r="J151" i="3"/>
  <c r="J17" i="3"/>
  <c r="J18" i="3"/>
  <c r="J463" i="3"/>
  <c r="J380" i="3"/>
  <c r="J152" i="3"/>
  <c r="J118" i="3"/>
  <c r="J605" i="3"/>
  <c r="J310" i="3"/>
  <c r="J306" i="3"/>
  <c r="J311" i="3"/>
  <c r="J464" i="3"/>
  <c r="J465" i="3"/>
  <c r="J193" i="3"/>
  <c r="J70" i="3"/>
  <c r="J652" i="3"/>
  <c r="J653" i="3"/>
  <c r="J71" i="3"/>
  <c r="J524" i="3"/>
  <c r="J654" i="3"/>
  <c r="J69" i="3"/>
  <c r="J397" i="3"/>
  <c r="J525" i="3"/>
  <c r="J520" i="3"/>
  <c r="J398" i="3"/>
  <c r="J399" i="3"/>
  <c r="J400" i="3"/>
  <c r="J526" i="3"/>
  <c r="J60" i="3"/>
  <c r="J166" i="3"/>
  <c r="J502" i="3"/>
  <c r="J147" i="3"/>
  <c r="J13" i="3"/>
  <c r="J307" i="3"/>
  <c r="J308" i="3"/>
  <c r="J655" i="3"/>
  <c r="J119" i="3"/>
  <c r="J641" i="3"/>
  <c r="J642" i="3"/>
  <c r="J643" i="3"/>
  <c r="J644" i="3"/>
  <c r="J645" i="3"/>
  <c r="J656" i="3"/>
  <c r="J614" i="3"/>
  <c r="J194" i="3"/>
  <c r="J606" i="3"/>
  <c r="J543" i="3"/>
  <c r="J339" i="3"/>
  <c r="J420" i="3"/>
  <c r="J172" i="3"/>
  <c r="J615" i="3"/>
  <c r="J33" i="3"/>
  <c r="J547" i="3"/>
  <c r="J548" i="3"/>
  <c r="J549" i="3"/>
  <c r="J550" i="3"/>
  <c r="J312" i="3"/>
  <c r="J313" i="3"/>
  <c r="J582" i="3"/>
  <c r="J340" i="3"/>
  <c r="J148" i="3"/>
  <c r="J72" i="3"/>
  <c r="J314" i="3"/>
  <c r="J61" i="3"/>
  <c r="J14" i="3"/>
  <c r="J527" i="3"/>
  <c r="J528" i="3"/>
  <c r="J173" i="3"/>
  <c r="J174" i="3"/>
  <c r="J607" i="3"/>
  <c r="J153" i="3"/>
  <c r="J59" i="3"/>
  <c r="J529" i="3"/>
  <c r="J149" i="3"/>
  <c r="J620" i="3"/>
  <c r="J621" i="3"/>
  <c r="J551" i="3"/>
  <c r="J544" i="3"/>
  <c r="J62" i="3"/>
  <c r="J130" i="3"/>
  <c r="J131" i="3"/>
  <c r="J616" i="3"/>
  <c r="J608" i="3"/>
  <c r="J646" i="3"/>
  <c r="J175" i="3"/>
  <c r="J589" i="3"/>
  <c r="J590" i="3"/>
  <c r="J583" i="3"/>
  <c r="J23" i="3"/>
  <c r="J24" i="3"/>
  <c r="J381" i="3"/>
  <c r="J401" i="3"/>
  <c r="J63" i="3"/>
  <c r="J86" i="3"/>
  <c r="J545" i="3"/>
  <c r="J441" i="3"/>
  <c r="J552" i="3"/>
  <c r="J64" i="3"/>
  <c r="J572" i="3"/>
  <c r="J647" i="3"/>
  <c r="J421" i="3"/>
  <c r="J154" i="3"/>
  <c r="J648" i="3"/>
  <c r="J87" i="3"/>
  <c r="J553" i="3"/>
  <c r="J521" i="3"/>
  <c r="J530" i="3"/>
  <c r="J15" i="3"/>
  <c r="J546" i="3"/>
  <c r="J554" i="3"/>
  <c r="J649" i="3"/>
  <c r="J466" i="3"/>
  <c r="J555" i="3"/>
  <c r="J298" i="3"/>
  <c r="J467" i="3"/>
  <c r="J556" i="3"/>
  <c r="J503" i="3"/>
  <c r="J402" i="3"/>
  <c r="J403" i="3"/>
  <c r="J591" i="3"/>
  <c r="J155" i="3"/>
  <c r="J132" i="3"/>
  <c r="J133" i="3"/>
  <c r="J522" i="3"/>
  <c r="J120" i="3"/>
  <c r="J73" i="3"/>
  <c r="J74" i="3"/>
  <c r="J468" i="3"/>
  <c r="J469" i="3"/>
  <c r="J470" i="3"/>
  <c r="J450" i="3"/>
  <c r="J617" i="3"/>
  <c r="J618" i="3"/>
  <c r="J531" i="3"/>
  <c r="J341" i="3"/>
  <c r="J532" i="3"/>
  <c r="J134" i="3"/>
  <c r="J121" i="3"/>
  <c r="J135" i="3"/>
  <c r="J136" i="3"/>
  <c r="J122" i="3"/>
  <c r="J557" i="3"/>
  <c r="J137" i="3"/>
  <c r="J138" i="3"/>
  <c r="J176" i="3"/>
  <c r="J54" i="3"/>
  <c r="J55" i="3"/>
  <c r="J612" i="3"/>
  <c r="J592" i="3"/>
  <c r="J593" i="3"/>
  <c r="J609" i="3"/>
  <c r="J471" i="3"/>
  <c r="J16" i="3"/>
  <c r="J472" i="3"/>
  <c r="J504" i="3"/>
  <c r="J505" i="3"/>
  <c r="J506" i="3"/>
  <c r="J404" i="3"/>
  <c r="J507" i="3"/>
  <c r="J602" i="3"/>
  <c r="J177" i="3"/>
  <c r="J178" i="3"/>
  <c r="J315" i="3"/>
  <c r="J533" i="3"/>
  <c r="J558" i="3"/>
  <c r="J534" i="3"/>
  <c r="J75" i="3"/>
  <c r="J76" i="3"/>
  <c r="J123" i="3"/>
  <c r="J156" i="3"/>
  <c r="J473" i="3"/>
  <c r="J361" i="3"/>
  <c r="J362" i="3"/>
  <c r="J363" i="3"/>
  <c r="J179" i="3"/>
  <c r="J77" i="3"/>
  <c r="J364" i="3"/>
  <c r="J365" i="3"/>
  <c r="J78" i="3"/>
  <c r="J180" i="3"/>
  <c r="J366" i="3"/>
  <c r="J367" i="3"/>
  <c r="J368" i="3"/>
  <c r="J369" i="3"/>
  <c r="J610" i="3"/>
  <c r="J611" i="3"/>
  <c r="J79" i="3"/>
  <c r="J65" i="3"/>
  <c r="J442" i="3"/>
  <c r="J443" i="3"/>
  <c r="K372" i="3"/>
  <c r="J372" i="3"/>
  <c r="AU591" i="3"/>
  <c r="BA590" i="3"/>
  <c r="AZ590" i="3"/>
  <c r="AY590" i="3"/>
  <c r="AX590" i="3"/>
  <c r="AW590" i="3"/>
  <c r="AV590" i="3"/>
  <c r="AU590" i="3"/>
  <c r="AT590" i="3"/>
  <c r="AS590" i="3"/>
  <c r="AR590" i="3"/>
  <c r="AQ590" i="3"/>
  <c r="AP590" i="3"/>
  <c r="BA544" i="3"/>
  <c r="AW544" i="3"/>
  <c r="AU544" i="3"/>
  <c r="AU503" i="3"/>
  <c r="AR503" i="3"/>
  <c r="BA506" i="3"/>
  <c r="AX506" i="3"/>
  <c r="AU506" i="3"/>
  <c r="AR506" i="3"/>
  <c r="BB316" i="3"/>
</calcChain>
</file>

<file path=xl/sharedStrings.xml><?xml version="1.0" encoding="utf-8"?>
<sst xmlns="http://schemas.openxmlformats.org/spreadsheetml/2006/main" count="24664" uniqueCount="4357">
  <si>
    <t>RUC</t>
  </si>
  <si>
    <t>Gabinete Sectorial</t>
  </si>
  <si>
    <t>Entidad</t>
  </si>
  <si>
    <t>Objetivo Institucional</t>
  </si>
  <si>
    <t>Objetivo del Plan Nacional de Desarrollo 2021-2025</t>
  </si>
  <si>
    <t>Política del Plan Nacional de Desarrollo 2021-2025</t>
  </si>
  <si>
    <t>Meta del Plan Nacional de Desarrollo 2021-2025</t>
  </si>
  <si>
    <t>Código Programa</t>
  </si>
  <si>
    <t>Entidad Responsable</t>
  </si>
  <si>
    <t>Objetivo ODS</t>
  </si>
  <si>
    <t>Meta ODS</t>
  </si>
  <si>
    <t>Indicador del Objetivo Institucional</t>
  </si>
  <si>
    <t>Línea Base</t>
  </si>
  <si>
    <t>Programación Semestre 1</t>
  </si>
  <si>
    <t>Resultado Semestre 1</t>
  </si>
  <si>
    <t>Programación Semestre 2</t>
  </si>
  <si>
    <t>BSC</t>
  </si>
  <si>
    <t>No.</t>
  </si>
  <si>
    <t>ID</t>
  </si>
  <si>
    <t>Indicador</t>
  </si>
  <si>
    <t>Agrupado</t>
  </si>
  <si>
    <t>Componente</t>
  </si>
  <si>
    <t>C/D/BT</t>
  </si>
  <si>
    <t>Tipo</t>
  </si>
  <si>
    <t>Nivel</t>
  </si>
  <si>
    <t>Umbral Amarillo</t>
  </si>
  <si>
    <t>Umbral Rojo</t>
  </si>
  <si>
    <t>Frecuencia</t>
  </si>
  <si>
    <t>Número de períodos actualizados 2022</t>
  </si>
  <si>
    <t>% de Avance (último período)</t>
  </si>
  <si>
    <t>Estado</t>
  </si>
  <si>
    <t>Metas Cerradas</t>
  </si>
  <si>
    <t>Metas distintas a 0 en 2022</t>
  </si>
  <si>
    <t>Fecha de última actualización</t>
  </si>
  <si>
    <t>Meta Período 1</t>
  </si>
  <si>
    <t>Meta Período 2</t>
  </si>
  <si>
    <t>Meta Período 3</t>
  </si>
  <si>
    <t>Meta Período 4</t>
  </si>
  <si>
    <t>Meta Período 5</t>
  </si>
  <si>
    <t>Meta Período 6</t>
  </si>
  <si>
    <t>Resultado Período 1</t>
  </si>
  <si>
    <t>Resultado Período 2</t>
  </si>
  <si>
    <t>Resultado Período 3</t>
  </si>
  <si>
    <t>Resultado Período 4</t>
  </si>
  <si>
    <t>Resultado Período 5</t>
  </si>
  <si>
    <t>Resultado Período 6</t>
  </si>
  <si>
    <t>1760000310001</t>
  </si>
  <si>
    <t>Sin Gabinete</t>
  </si>
  <si>
    <t>Presidencia de la República del Ecuador</t>
  </si>
  <si>
    <t>Fortalecer las capacidades institucionales de la Presidencia de la República.</t>
  </si>
  <si>
    <t>E5.O14. FORTALECER LAS CAPACIDADES DEL ESTADO CON ÉNFASIS EN LA ADMINISTRACIÓN DE JUSTICIA Y EFICIENCIA EN LOS PROCESOS DE REGULACIÓN Y CONTROL, CON INDEPENDENCIA Y AUTONOMÍA.</t>
  </si>
  <si>
    <t>E5.O14.P3. Fortalecer la implementación de las buenas prácticas regulatorias que garanticen la transparencia, eficiencia y competitividad del Estado.</t>
  </si>
  <si>
    <t>E5.O14.P3.M2. Aumentar el índice de percepción de calidad de los servicios públicos de 6,08 a 8,00.</t>
  </si>
  <si>
    <t>01</t>
  </si>
  <si>
    <t>ADMINISTRACION CENTRAL</t>
  </si>
  <si>
    <t>Incrementar la eficacia en la gestión estratégica de la Presidencia de la República viabilizando el ejercicio del Gobierno.</t>
  </si>
  <si>
    <t>E5.O14.P3.M1. Incrementar de 16,84 a 38,84 el Índice de Implementación de la Mejora Regulatoria en el Estado para optimizar la calidad de vida de los ciudadanos, el clima de negocios y la competitividad.</t>
  </si>
  <si>
    <t>1768120520001</t>
  </si>
  <si>
    <t>SIN GABINETE</t>
  </si>
  <si>
    <t>Instituto de Altos Estudios Nacionales (IAEN)</t>
  </si>
  <si>
    <t>Fortalecer las capacidades institucionales</t>
  </si>
  <si>
    <t>E5.O14.P3.M2. AUMENTAR EL ÍNDICE DE PERCEPCIÓN DE CALIDAD DE LOS SERVICIOS PÚBLICOS DE 6,08 A 8,00.</t>
  </si>
  <si>
    <t>Incrementar el debate público nacional e internacional enmarcado en el desarrollo de las mejores propuestas de las políticas públicas y a la reforma del Estado en el contexto nacional</t>
  </si>
  <si>
    <t>E5.O15. FOMENTAR LA ÉTICA PÚBLICA, LA TRANSPARENCIA Y LA LUCHA CONTRA LA CORRUPCIÓN.</t>
  </si>
  <si>
    <t>E5.O15.P2. Impulsar el gobierno abierto que propicie la transparencia y el acceso de información oportuna y cercana a la ciudadanía.</t>
  </si>
  <si>
    <t>E5.O15.P2.M2. INCREMENTAR DE 20,45% A 52,27% LA PARTICIPACIÓN DE ENTIDADES PÚBLICAS EN EL PROCESO DE GOBIERNO ABIERTO ECUADOR.</t>
  </si>
  <si>
    <t>84</t>
  </si>
  <si>
    <t>GESTION DE LA VINCULACION CON LA COLECTIVIDAD</t>
  </si>
  <si>
    <t>Incrementar la formación, capacitación y educación continua de los servidores públicos con enfoque a la transformación del Estado y de la Adminitracion publica, con altos estándares de calidad</t>
  </si>
  <si>
    <t>E2.O7. POTENCIAR LAS CAPACIDADES DE LA CIUDADANÍA Y PROMOVER UNA EDUCACIÓN INNOVADORA, INCLUSIVA Y DE CALIDAD EN TODOS LOS NIVELES.</t>
  </si>
  <si>
    <t>E2.O7.P4. Fortalecer el Sistema de Educación Superior bajo los principios de libertad, autonomía responsable, igualdad de oportunidades, calidad y pertinencia</t>
  </si>
  <si>
    <t>E2.O7.P4.M6. INCREMENTAR EL NÚMERO ESTUDIANTES MATRICULADOS EN EDUCACIÓN SUPERIOR EN LAS MODALIDADES A DISTANCIA Y EN LÍNEA DE 78.076 A 125.417.</t>
  </si>
  <si>
    <t>82</t>
  </si>
  <si>
    <t>FORMACION Y GESTION ACADEMICA</t>
  </si>
  <si>
    <t>Incrementar la investigación prospectiva, estratégica y crítica sobre la generación, gestión e impacto de las políticas públicas de la reforma del Estado y la Administración Pública</t>
  </si>
  <si>
    <t>E2.O7.P4.M4. INCREMENTAR EL NÚMERO DE INVESTIGADORES POR CADA 1.000 HABITANTES DE LA POBLACIÓN ECONÓMICAMENTE ACTIVA DE 0,55 A 0,75.</t>
  </si>
  <si>
    <t>83</t>
  </si>
  <si>
    <t>GESTION DE LA INVESTIGACION</t>
  </si>
  <si>
    <t>1768097520001</t>
  </si>
  <si>
    <t>Consejo Nacional de la Judicatura</t>
  </si>
  <si>
    <t>Asegurar el principio de independencia interna y externa de la Función Judicial.</t>
  </si>
  <si>
    <t>E5.O14.P1. Garantizar a los ciudadanos el derecho pleno a la justicia sin impunidad, con un sistema de administración de justicia independiente, eficiente y  transparente.</t>
  </si>
  <si>
    <t>E5.O14.P1.M1. Aumentar la tasa de resolución de 0,84 a 1,06.</t>
  </si>
  <si>
    <t>Fortalecer la gestión institucional y modernizar los procesos y servicios judiciales con prioridad en capacitación, evaluación y tecnificación de servidores judiciales.</t>
  </si>
  <si>
    <t>56</t>
  </si>
  <si>
    <t>SERVICIOS JURISDICCIONALES</t>
  </si>
  <si>
    <t>FORTALECER LOS SERVICIOS JUDICIALES</t>
  </si>
  <si>
    <t>Fortalecer las capacidades institucionales.</t>
  </si>
  <si>
    <t>Fortalecer los mecanismos de investigación y sanción de la violencia en todos los ámbitos y garantizar la protección a las víctimas y su entorno familiar, mediante procesos justos y eficientes.</t>
  </si>
  <si>
    <t>55</t>
  </si>
  <si>
    <t>PRESTACION DE SERVICIOS DE JUSTICIA</t>
  </si>
  <si>
    <t>Institucionalizar la transparencia e integridad en la Función Judicial, facilitar el control social y asegurar el óptimo acceso a los servicios de justicia.</t>
  </si>
  <si>
    <t>1768114470001</t>
  </si>
  <si>
    <t>Parlamento Andino (Oficina Nacional)</t>
  </si>
  <si>
    <t>Fortalecer la capacidad institucional de la Oficina de la Representación Parlamentaria Nacional del Ecuador</t>
  </si>
  <si>
    <t>Promover en los países de la Subregión Andina la difusión de los principios y normas que orientan el establecimiento de un nuevo orden internacional y el afianzamiento del sistema democrático de paz y justicia internacionales.</t>
  </si>
  <si>
    <t>E5.O16. PROMOVER LA INTEGRACIÓN REGIONAL, LA INSERCIÓN ESTRATÉGICA DEL PAÍS EN EL MUNDO Y GARANTIZAR LOS DERECHOS DE LAS PERSONAS EN SITUACIÓN DE MOVILIDAD HUMANA.</t>
  </si>
  <si>
    <t>E5.O16.P1. Impulsar las relaciones exteriores de la nación con los países de la región y del mundo y salvaguardar los intereses nacionales en temas de soberanía.</t>
  </si>
  <si>
    <t>SIN META</t>
  </si>
  <si>
    <t>ARMONIZACION LEGISLATIVA PARA EL AREA ANDINA</t>
  </si>
  <si>
    <t>1760002440001</t>
  </si>
  <si>
    <t>Superintendencia de Bancos</t>
  </si>
  <si>
    <t>Fortalecer las capacidades institucionales - Re-institucionalizar la SB.</t>
  </si>
  <si>
    <t>Incrementar la eficacia y la innovación regulatoria de los sistemas controlados.</t>
  </si>
  <si>
    <t>E1.O2. IMPULSAR UN SISTEMA ECONÓMICO CON REGLAS CLARAS QUE FOMENTE EL COMERCIO EXTERIOR, TURISMO, ATRACCIÓN DE INVERSIONES Y MODERNIZACIÓN DEL SISTEMA FINANCIERO NACIONAL.</t>
  </si>
  <si>
    <t>E1.O2.P2. Promover un adecuado entorno de negocios que permita la atracción de inversiones y las asociaciones público-privadas.</t>
  </si>
  <si>
    <t>Incrementar la eficiencia y efectividad del modelo de supervisión y control preventivo, integral, prospectivo y suficiente basado en riesgos.</t>
  </si>
  <si>
    <t>E1.O4. GARANTIZAR LA GESTIÓN DE LAS FINANZAS PÚBLICAS DE MANERA SOSTENIBLE Y TRANSPARENTE.</t>
  </si>
  <si>
    <t>E1.O4.P5. Generar condiciones macroeconómicas óptimas que propicien un crecimiento económico inclusivo y sostenible.</t>
  </si>
  <si>
    <t>Incrementar la migración hacia un sistema financiero inclusivo.</t>
  </si>
  <si>
    <t>Mantener la estabilidad de los sectores público y privado del sistema financiero y del sistema de seguridad social.</t>
  </si>
  <si>
    <t>SUPERVISION DE INSTITUCIONES FINANCIERAS</t>
  </si>
  <si>
    <t>1768137410001</t>
  </si>
  <si>
    <t>Desarrollo Social</t>
  </si>
  <si>
    <t>Fortalecer las capacidades Institucionales</t>
  </si>
  <si>
    <t>Incrementar la efectividad de los mecanismos de promoción y reparación de derechos humanos mediante la elaboración de instrumentos de política pública, coordinación interinstitucional para el cumplimiento de convenios y obligaciones nacionales e internacionales, así como, la protección de los pueblos en aislamiento voluntario.</t>
  </si>
  <si>
    <t>E2.O5. PROTEGER A LAS FAMILIAS, GARANTIZAR SUS DERECHOS Y SERVICIOS, ERRADICAR LA POBREZA Y PROMOVER LA INCLUSIÓN SOCIAL.</t>
  </si>
  <si>
    <t>E2.O5.P2. Combatir toda forma de discriminación y promover una vida libre de violencia, en especial la ejercida contra  mujeres, niñez,  adolescencia, adultos mayores, personas con discapacidad, personas LGBTI+ y todos aquellos en situación de vulnerabilidad.</t>
  </si>
  <si>
    <t>E2.O5.P2.M1. DISMINUIR LA TASA DE FEMICIDIOS POR CADA 100.000 MUJERES DE 0,87 A 0,80.</t>
  </si>
  <si>
    <t>57</t>
  </si>
  <si>
    <t>EJERCICIO DE LOS DERECHOS CONSTITUCIONALES Y DERECHOS HUMANOS</t>
  </si>
  <si>
    <t>Incrementar la libertad de creencia, conciencia y cultos mediante el registro de las organizaciones y generación de políticas públicas en este ámbito.</t>
  </si>
  <si>
    <t>ACCESO CIUDADANO A LA JUSTICIA</t>
  </si>
  <si>
    <t>Incrementar las políticas públicas para la promoción y protección de los derechos de la población LGBTI+, articulando su cumplimiento efectivo por parte de las entidades competentes, con la participación de movimientos, organizaciones y actores de la sociedad civil</t>
  </si>
  <si>
    <t>Reducir los índices de la violencia basada en género hacia niñas, niños, adolescentes y mujeres, a través de políticas de prevención, promoción, capacitación, atención y monitoreo, de manera articulada con el Sistema Nacional Integral para prevenir y erradicar la violencia contra la Mujeres</t>
  </si>
  <si>
    <t>59</t>
  </si>
  <si>
    <t>PREVENCION Y  REDUCCION DE LA VIOLENCIA DE GENERO Y OTRAS VIOLENCIAS</t>
  </si>
  <si>
    <t>0968511110001</t>
  </si>
  <si>
    <t>Desarrollo de Inversiones</t>
  </si>
  <si>
    <t>Autoridad Portuaria de Guayaquil</t>
  </si>
  <si>
    <t>Incrementar la calidad y eficiencia de los servicios portuarios directos e indirectos.</t>
  </si>
  <si>
    <t>E1.O2.P1. Fortalecer vínculos comerciales con socios y países de mercados potenciales que permitan un libre comercio y la consolidación de las exportaciones no petroleras.</t>
  </si>
  <si>
    <t>E1.O2.P1.M2. Incrementar la participación de las exportaciones no tradicionales en las exportaciones no petroleras totales del 41,16% al 48,36%.</t>
  </si>
  <si>
    <t>77</t>
  </si>
  <si>
    <t>DESARROLLO Y SERVICIOS PORTUARIOS</t>
  </si>
  <si>
    <t>CONSTRUCCIONES DE SISTEMA Y FACILIDADES MARITIMAS</t>
  </si>
  <si>
    <t>Incrementar los niveles de control de cumplimiento de los contratos de concesión delegación de prestación de servicios y los operadores portuarios.</t>
  </si>
  <si>
    <t>Incrementar los niveles de seguridad integral en los puertos.</t>
  </si>
  <si>
    <t>1860001610001</t>
  </si>
  <si>
    <t>Casa de Montalvo</t>
  </si>
  <si>
    <t>Fomentar la promoción, producción, y difusión del pensamiento Montalvino en la sociedad ecuatoriana.</t>
  </si>
  <si>
    <t>E2.O7.P2. Promover la modernización y eficiencia del modelo educativo por medio de la innovación y el uso de herramientas tecnológicas.</t>
  </si>
  <si>
    <t>79</t>
  </si>
  <si>
    <t>FOMENTO DESARROLLO Y DIFUSION CULTURAL</t>
  </si>
  <si>
    <t>0160001240001</t>
  </si>
  <si>
    <t>Universidad de Cuenca</t>
  </si>
  <si>
    <t>Incrementar la calidad de formación profesional de los estudiantes de la Universidad de Cuenca, para que estén comprometidos con la sostenibilidad de la región y el país, de acuerdo a estándares de calidad de la educación superior</t>
  </si>
  <si>
    <t>E2.O7.P4.M5. INCREMENTAR EL NÚMERO DE PERSONAS TITULADAS DE EDUCACIÓN SUPERIOR TÉCNICA Y TECNOLÓGICA DE 23.274 A 28.756.</t>
  </si>
  <si>
    <t>FORMACIÓN Y GESTIÓN ACADÉMICA</t>
  </si>
  <si>
    <t>Incrementar la investigación pertinente y vinculada a las necesidades de la sociedad.</t>
  </si>
  <si>
    <t>E2.O7.P4.M1. INCREMENTAR LOS ARTÍCULOS PUBLICADOS POR LAS UNIVERSIDADES Y ESCUELAS POLITÉCNICAS EN REVISTAS INDEXADAS DE 6.624 A 12.423.</t>
  </si>
  <si>
    <t>GESTIÓN DE LA INVESTIGACIÓN</t>
  </si>
  <si>
    <t>Incrementar la vinculación con la sociedad en la solución de los problemas complejos y la formulación de políticas públicas.</t>
  </si>
  <si>
    <t>GESTIÓN DE LA VINCULACIÓN CON LA COLECTIVIDAD</t>
  </si>
  <si>
    <t>Incrementar las capacidades institucionales</t>
  </si>
  <si>
    <t>ADMINISTRACIÓN CENTRAL</t>
  </si>
  <si>
    <t>0260000920001</t>
  </si>
  <si>
    <t>Universidad Estatal de Bolívar</t>
  </si>
  <si>
    <t>Formar profesionales competentes capaces de analizar, sintetizar, proponer, aplicar y evaluar, alternativas de solución a los problemasde la sociedad.</t>
  </si>
  <si>
    <t>E2.O7.P4.M2. Incrementar la tasa bruta de matrícula en educación superior terciaria del 37,34% al 50,27%.</t>
  </si>
  <si>
    <t>Fortalecer la función de docencia, mediante la capacitación, titularidad;cumplimiento de deberes y derechos; facilitación de recursos, igualdad de oportunidades y evaluación, con el fin de mejorar la calidad académica.</t>
  </si>
  <si>
    <t>E2.O7.P4.M1. Incrementar los artículos publicados por las universidades y escuelas politécnicas en revistas indexadas de 6.624 a 12.423.</t>
  </si>
  <si>
    <t>Fortalecer la función de investigación mediante el impulso a lageneración del conocimiento, ejecución de proyectos de investigación,alianzas estratégicas nacionales e internacionales, con la finalidad decontribuir a la solución de los problemas de la sociedad.</t>
  </si>
  <si>
    <t>E2.O7.P4.M4. Incrementar el número de investigadores por cada 1.000 habitantes de la Población Económicamente Activa de 0,55 a 0,75.</t>
  </si>
  <si>
    <t>Fortalecer la función de vinculación mediante la articulación con la sociedad, socios estratégicos, actores externos nacionales e internacionales, a través de la aplicación del conocimiento paracontribuir al desarrollo local y nacional.</t>
  </si>
  <si>
    <t>Fortalecer las capacidades institucionales (Optimizar los procesos de gestión de bienestar universitario, talentohumano, planificación, financiero, de infraestructura, tecnologías, administrativos, para lograr efectividad en el uso de los recursosdisponibles.).</t>
  </si>
  <si>
    <t>Institucionalizar la mejora continua a través de un Sistema de aseguramiento de la calidad que permitan alcanzar estándares deefectividad.</t>
  </si>
  <si>
    <t>0660001250001</t>
  </si>
  <si>
    <t>Escuela Superior Politécnica del Chimborazo</t>
  </si>
  <si>
    <t>Consolidar la gestión administrativa institucional moderna y eficiente con altos estándares de calidad nacional e internacional permitiendo el desarrollo integral de las funciones sustantivas de la ESPOCH.</t>
  </si>
  <si>
    <t>Fortalecer la vinculación a través de la transferencia de ciencia, tecnología, innovación y emprendimiento, que generen un impacto en el desarrollo social y económico de las zonas de influencia.</t>
  </si>
  <si>
    <t>Garantizar una formación de grado y posgrado con calidad, excelencia y pertinencia social y cultural que responda al desarrollo sostenible del país.</t>
  </si>
  <si>
    <t>Potenciar la investigación científica e innovación tecnológica institucional alcanzando estándares internacionales.</t>
  </si>
  <si>
    <t>0760001580001</t>
  </si>
  <si>
    <t>Universidad Técnica de Machala</t>
  </si>
  <si>
    <t>Incrementar la formación de profesionales con excelencia.</t>
  </si>
  <si>
    <t>Incrementar la producción científica y tecnológica.</t>
  </si>
  <si>
    <t>Incrementar la vinculación con la sociedad o la colectividad.</t>
  </si>
  <si>
    <t>0860000830001</t>
  </si>
  <si>
    <t>Universidad Técnica Luis Vargas Torres de Esmeraldas</t>
  </si>
  <si>
    <t>Fomentar la investigación científica y la innovación para garantizar la formación académica estudiantil y contribuir al desarrollo social con niveles crecientes de calidad.</t>
  </si>
  <si>
    <t>Formar profesionales de grado y posgrado de calidad acadèmica y humanistas mediante un proceso educativo articulado entre la docencia, investigaciòn y vinculaciòn.</t>
  </si>
  <si>
    <t>Fortalecer el vínculo de la Universidad con la Sociedad mediante el desarrollo y ejecución de Programas de Vinculación articulados a la docencia, la investigación, la responsabilidad social que permitan contribuir al desarrollo local y nacional.</t>
  </si>
  <si>
    <t>E2.O7.P4.M5. Incrementar el número de personas tituladas de educación superior técnica y tecnológica de 23.274 a 28.756.</t>
  </si>
  <si>
    <t>Garantizar la ejecuciòn articulada de las funciones sustantivas(docencia, investigaciòn y vinculaciòn con la sociedad) mediante la gestiòn integral del cumplimiento de los objetivos institucionales con pertinencia y calidad / Fortalecimiento de la Capacidades Institucionales.</t>
  </si>
  <si>
    <t>0960002510001</t>
  </si>
  <si>
    <t>Universidad de Guayaquil</t>
  </si>
  <si>
    <t>Academia.- Fortalecer el sistema educativo de la Universidad de Guayaquil a través de la óptima articulación de sus áreas: Admisión y Nivelación, Formación Académica y Gestión de Personal Académico.</t>
  </si>
  <si>
    <t>E2.O7.P4.M2. INCREMENTAR LA TASA BRUTA DE MATRÍCULA EN EDUCACIÓN SUPERIOR TERCIARIA DEL 37,34% AL 50,27%.</t>
  </si>
  <si>
    <t>Bienestar.- Mejorar los servicios que oferta Bienestar Estudiantil durante la carrera del estudiante, mediante la potencialización y automatización de los procesos competentes.</t>
  </si>
  <si>
    <t>E2.O7.P3. Erradicar toda forma de discriminación, negligencia y violencia en todos los niveles del ámbito educativo, con énfasis en la violencia sexual contra la niñez y adolescencia.</t>
  </si>
  <si>
    <t>E2.O7.P3.M1. INCREMENTAR EL PORCENTAJE DE RESPUESTA A LA ATENCIÓN DE VÍCTIMAS DE VIOLENCIA PARA QUE CUENTEN CON UN PLAN DE ACOMPAÑAMIENTO PASANDO DE 67,60% A 95,00%.</t>
  </si>
  <si>
    <t>Gestión Institucional.- Fortalecer las capacidades institucionales</t>
  </si>
  <si>
    <t>Investigación.- Consolidar un ecosistema de ciencia, tecnología, innovación y emprendimiento como eje transversal de los campos de conocimiento que garantice la generación, protección y transferencia de la producción científica institucional, contribuyendo al bienestar y desarrollo de la sociedad.</t>
  </si>
  <si>
    <t>Vinculación con la Sociedad.- Generar transferencia de conocimiento mediante la vinculación con pertinencia, calidad e impacto de los procesos sustantivos, en aras del desarrollo regional y los alcances de la Universidad de Guayaquil.</t>
  </si>
  <si>
    <t>0960002780001</t>
  </si>
  <si>
    <t>Escuela Superior Politécnica del Litoral</t>
  </si>
  <si>
    <t>Desarrollar y difundir innovación e investigación de alto impacto en la sociedad</t>
  </si>
  <si>
    <t>Desarrollar actividades de vinculación que generen un impacto transformador en la sociedad y que contribuyan con la sostenibilidad institucional</t>
  </si>
  <si>
    <t>E5.O14.P2. Potenciar las capacidades de los distintos niveles de gobierno para el cumplimiento de los objetivos nacionales y la prestación de servicios con calidad.</t>
  </si>
  <si>
    <t>Garantizar una oferta académica, con operaciones eficientes, que cumpla con estándares nacionales e internacionales de calidad y que responda oportunamente a las necesidades de la sociedad</t>
  </si>
  <si>
    <t>E2.O7.P4.M3. DISMINUIR LA TASA DE DESERCIÓN EN EL PRIMER AÑO EN LA EDUCACIÓN SUPERIOR DEL 21,84% AL 19,89%.</t>
  </si>
  <si>
    <t>Proporcionar experiencias educativas de calidad y entornos de aprendizaje gratificantes, que garanticen la formación de profesionales íntegros y competentes y que aseguren su rápida incorporación al sector productivo</t>
  </si>
  <si>
    <t>0960005610001</t>
  </si>
  <si>
    <t>Universidad Agraria del Ecuador</t>
  </si>
  <si>
    <t>Formar profesionales de manera integral en los niveles de pregrado y postgrado, comprometidos con el desarrollo del país, aplicando las mejores prácticas docentes.</t>
  </si>
  <si>
    <t>E2.O7.P4.M3. Disminuir la tasa de deserción en el primer año en la educación superior del 21,84% al 19,89%.</t>
  </si>
  <si>
    <t>Fortalecer el vínculo entre la comunidad universitaria y la sociedad eminentemente agrícola mejorando las destrezas de sus estudiantes en el contexto de la realidad del país.</t>
  </si>
  <si>
    <t>Incrementar la eficiencia y eficacia de la gestión institucional de manera que se promueva el mejoramiento continuo de los apoyos a los servicios brindados.</t>
  </si>
  <si>
    <t>22</t>
  </si>
  <si>
    <t>FOMENTO Y DESARROLLO CIENTIFICO Y TECNOLOGICO</t>
  </si>
  <si>
    <t>Incrementar la investigación y producción científica de la universidad generando conocimiento e innovación, a fin de afrontar las necesidades de la sociedad en el contexto nacional e internacional.</t>
  </si>
  <si>
    <t>1060001070001</t>
  </si>
  <si>
    <t>Universidad Técnica del Norte</t>
  </si>
  <si>
    <t>Desarrollar programas de vinculación con la sociedad, articulados a la docencia e investigación con responsabilidad social y ambiental que garanticen pertinencia e impacto nacional e internacional.</t>
  </si>
  <si>
    <t>Fortalecer la calidad de la educación, a través de una formación integral con pertinencia científica y social.</t>
  </si>
  <si>
    <t>Fortalecer las políticas de investigación científica y tecnológica articulada a la formación profesional y vinculación con la sociedad.</t>
  </si>
  <si>
    <t>Tecnificar la gestión institucional con la aplicación de un modelo y sistema de gestión por procesos.</t>
  </si>
  <si>
    <t>1160001720001</t>
  </si>
  <si>
    <t>Universidad Nacional de Loja</t>
  </si>
  <si>
    <t>Contribuir a la generación, innovación y transferencia de conocimientos científicos y tecnológicos por dominios, valorando los saberes ancestrales de las diversas culturas y artes, articulados a la docencia y vinculados a la problemática de los sectores sociales del entorno zonal, nacional e internacional.</t>
  </si>
  <si>
    <t>Desarrollar la docencia a nivel de grado y posgrado con pertinencia social, excelencia académica, innovación y enfoque humanista e intercultural.</t>
  </si>
  <si>
    <t>Desarrollar proyectos participativos, articulados con la docencia e investigación y, ejecutados con pertinencia y responsabilidad social en el contexto local, regional y nacional.</t>
  </si>
  <si>
    <t>Implementar un sistema integral de gestión institucional desconcentrado, ágil y eficiente, con una cultura organizacional fundamentada en valores, que desarrolle el talento humano y fortalezca las funciones sustantivas y los servicios institucionales, enfocados en la calidad y mejora continua.</t>
  </si>
  <si>
    <t>PROVISION DE LA EDUCACION SUPERIOR</t>
  </si>
  <si>
    <t>1260001380001</t>
  </si>
  <si>
    <t>Universidad Técnica Estatal de Quevedo</t>
  </si>
  <si>
    <t>Fortalecer la capacidad de gestión institucional que oriente el desarrollo de las funciones sustantivas, con un enfoque de sostenibilidad, inclusión y equidad.</t>
  </si>
  <si>
    <t>Fortalecer la vinculación con el entorno, de manera articulada con las otras funciones sustantivas, incrementando la contribución de la universidad al desarrollo humano de la región y el país</t>
  </si>
  <si>
    <t>Incrementar la calidad académica de las carreras y programas, que permita la formación integral de profesionales con visión científica y humanista, que respondan a la demanda social, capaces de contribuir al desarrollo local y nacional, bajo estándares internacionales.</t>
  </si>
  <si>
    <t>Incrementar la calidad de la investigación e innovación, que responda a las necesidades y problemáticas del contexto socio-productivo, así como a las exigencias de la comunidad científica nacional e internacional</t>
  </si>
  <si>
    <t>1360002090001</t>
  </si>
  <si>
    <t>Universidad Técnica de Manabí</t>
  </si>
  <si>
    <t>Fortalecimiento de las capacidades institucionales</t>
  </si>
  <si>
    <t>SIN POLÍTICA</t>
  </si>
  <si>
    <t>Incrementar la cobertura territorial, el desarrollo de buenas prácticas y el impacto de los proyectos que contribuyen a solucionar problemas sociales, ambientales y productivos en la zona de influencia de la Universidad Técnica de Manabí, y en sus temas de interés</t>
  </si>
  <si>
    <t>E1.O3. FOMENTAR LA PRODUCTIVIDAD Y COMPETITIVIDAD EN LOS SECTORES AGRÍCOLA, INDUSTRIAL, ACUÍCOLA Y PESQUERO, BAJO EL ENFOQUE DE LA ECONOMÍA CIRCULAR.</t>
  </si>
  <si>
    <t>E1.O3.P3. Fomentar la asociatividad productiva que estimule la participación de los ciudadanos, en los espacios de producción y comercialización.</t>
  </si>
  <si>
    <t>Incrementar la cobertura, matrícula, tasa de retención y de eficiencia terminal en grado y posgrado, mediante la aplicación de un modelo educativo sistémico, inclusivo, equitativo, centrado en el aprendizaje; y, en la formación integral del estudiante</t>
  </si>
  <si>
    <t>E2.O7.P1.M2. Incrementar la tasa bruta de matrícula de bachillerato de 87,38% a 89,09%.</t>
  </si>
  <si>
    <t>Incrementar la generación, difusión y transferencia de conocimientos e innovaciones que contribuyan al desarrollo transformador del Ecuador, al mejoramiento del sistema nacional de investigación y del sistema de educación superior, mediante proyectos institucionales y/o de colaboración nacional e internacional</t>
  </si>
  <si>
    <t>1360002170001</t>
  </si>
  <si>
    <t>Universidad laica Eloy Alfaro de Manabí</t>
  </si>
  <si>
    <t>DESARROLLAR UNA OFERTA ACADÉMICA PERTINENTE DE GRADO Y POSTGRADO, QUE VALORICE LOS RECURSOS NATURALES Y LA BIODIVERSIDAD, MEDIANTE LA FORMACIÓN INTEGRAL DE LOS ESTUDIANTES CONSTRIBUYENDO AL DESARROLLO TERRITORIAL.</t>
  </si>
  <si>
    <t>FOMENTAR LA PRODUCCIÓN CIENTÍFICA E INNOVACIÓN MEDIANTE LA INTEGRACIÓN DE DOCENCIA, INVESTIGACIÓN, VINCULACIÓN, PARA MEJORAR LA PRODUCTIVIDAD TERRITORIAL Y LA CALIDAD DE VIDA DE LOS HABITANTES.</t>
  </si>
  <si>
    <t>FORTALECER LAS CAPACIDADES INSTITUCIONALES.</t>
  </si>
  <si>
    <t>TRANSFERIR EL CONOCIMIENTO A LA SOCIEDAD MEDIANTE LA ARTICULACIÓN DE DOCENCIA, INVESTIGACIÓN Y VINCULACIÓN PARA DAR SOLUCIONES A LOS PROBLEMAS QUE AFRONTA LA COMUNIDAD.</t>
  </si>
  <si>
    <t>1760005540001</t>
  </si>
  <si>
    <t>Universidad Central del Ecuador</t>
  </si>
  <si>
    <t>Alcanzar significativa incidencia en el desarrollo humano y en el buen vivir, a través de sus programas de vinculación con la sociedad, a su vez articulados a la docencia y a la investigación.</t>
  </si>
  <si>
    <t>Fortalecer las Capacidades Institucionales.</t>
  </si>
  <si>
    <t>Generar investigación como un proceso que brinda Respuestas a las necesidades del país y de la región y con una fuerte articulación a la docencia, con una sólida producción científica e innovación, para mejorar el conocimiento y aportar al desarrollo humano;.</t>
  </si>
  <si>
    <t>Ofertar servicios de formación en grado y posgrado con un carácter de excelencia, con carreras y programas pertinentes en todas las áreas del conocimiento.</t>
  </si>
  <si>
    <t>1860001450001</t>
  </si>
  <si>
    <t>Universidad Técnica de Ambato</t>
  </si>
  <si>
    <t>Vincular la labor universitaria con el desarrollo del entorno social, productivo y cultural, en base a los requerimientos de la sociedad y a través de la transferencia de ciencia y tecnología, la difusión de la cultura y la producción de bienes y/o servicios.</t>
  </si>
  <si>
    <t>Desarrollar la gestion universitaria   sobre la base de un modelo de gestion que articule los requerimientos del contexto y el PLan Nacional de Desarrollo, que permita un crecimiento integral y sostenido de la Universidad Tecnica de Ambato.</t>
  </si>
  <si>
    <t>Formar talento humano de grado y posgrado a través de diferentes modalidades, con liderazgo, responsabilidad social y ambiental, con sólidos conocimientos científicos, tecnológicos y culturales, que interpreten y comprendan la realidad socioeconómica del Ecuador, de Latinoamérica y del mundo y que emprendan de manera autónoma en iniciativas que propicien el desarrollo socioeconómico de la provincia, la región y el país</t>
  </si>
  <si>
    <t>Realizar investigación científica que permita generar innovación tecnológica, crecimiento productivo y desarrollo social, que contribuya a la superación de los problemas del Ecuador y del mundo, bajo los principios de eficiencia, calidad, pertinencia, integridad, autodeterminación para la producción del pensamiento y conocimiento; promover la innovación, la administración de la propiedad intelectual, y el asesoramiento efectivo a iniciativas de emprendimiento, respondiendo a las necesidades de la sociedad y construyendo redes de trabajo entre la academia, sectores sociales, administración pública y sectores de la producción.</t>
  </si>
  <si>
    <t>1760005620001</t>
  </si>
  <si>
    <t>Escuela Politécnica Nacional</t>
  </si>
  <si>
    <t>Formar profesionales emprendedores en carreras yprogramas académicos de calidad, capaces de aportar aldesarrollo del país, así como promover y adaptarse alcambio tecnológico global.</t>
  </si>
  <si>
    <t>Garantizar un ambiente de trabajo seguro, creativo yproductivo con infraestructura de primer orden.</t>
  </si>
  <si>
    <t>Posicionar a nuestros investigadores en la comunidadcientífica internacional.</t>
  </si>
  <si>
    <t>Proveer soluciones tecnológicas oportunas e innovadoras alos problemas de la sociedad.</t>
  </si>
  <si>
    <t>0560001270001</t>
  </si>
  <si>
    <t>Universidad Técnica de Cotopaxi</t>
  </si>
  <si>
    <t>Garantizar el uso social del conocimiento con enfoque de derechos para la transformación social, tecnológica y económica.</t>
  </si>
  <si>
    <t>Generar ciencia, técnica y tecnología mediante procesos de investigación, desarrollo e innovación enmarcados en la ética, capacidades institucionales y necesidades sociales.</t>
  </si>
  <si>
    <t>Reconocimiento de los graduados en el mercado laboral por su liderazgo y capacidades investigativas, científicas y humanistas.</t>
  </si>
  <si>
    <t>0660001840001</t>
  </si>
  <si>
    <t>Universidad Nacional de Chimborazo</t>
  </si>
  <si>
    <t>Incrementar la generación de capacidades y el diálogo de saberes acorde con los dominios académicos para contribuir a la construcción de respuestas efectivas a las necesidades y desafíos de la provincia de Chimborazo y su zona de influencia.</t>
  </si>
  <si>
    <t>Incrementar la generación de condiciones y recursos esenciales para el funcionamiento de la universidad y la implementación de sus funciones sustantivas / Fortalecimiento Institucional.</t>
  </si>
  <si>
    <t>Incrementar la innovación y los conocimientos humanistas, científicos, tecnológicos y los saberes ancestrales e interculturales de manera creativa, sistemática y sistémica, generando respuestas pertinentes a las necesidades del entorno en un contexto local, regional, nacional e internacional.</t>
  </si>
  <si>
    <t>Incrementar la pertinencia en los niveles de formación de los estudiantes para que aporten a la solución de problemas en un contexto local, regional, nacional e internacional.</t>
  </si>
  <si>
    <t>1360031350001</t>
  </si>
  <si>
    <t>Universidad Estatal del Sur de Manabí</t>
  </si>
  <si>
    <t>Fortalecer el desarrollo tecnológico y la gestión de la producción científica sostenible, a través de la investigación y su divulgación a la sociedad.</t>
  </si>
  <si>
    <t>Incrementar acciones de vinculación con la colectividad.</t>
  </si>
  <si>
    <t>Incrementar la eficiencia del talento humano.</t>
  </si>
  <si>
    <t>Incrementar la eficiencia en la gestión financiera.</t>
  </si>
  <si>
    <t>Incrementar la eficiencia en la gestión universitaria.</t>
  </si>
  <si>
    <t>Perfeccionar la calidad en la docencia universitaria en pregrado y posgrado formando profesionales integrales, innovadores y emprendedores en las STEAMF respondiendo a las exigencias del siglo XXI.</t>
  </si>
  <si>
    <t>1660012180001</t>
  </si>
  <si>
    <t>Universidad Estatal Amazónica</t>
  </si>
  <si>
    <t>Incrementar la formación de profesionales con excelencia de la Universidad Estatal Amazónica.</t>
  </si>
  <si>
    <t>Incrementar la producción científica y tecnológica , con base a una estructura de investigación en función de los dominios institucionales de la Universidad Estatal Amazónica.</t>
  </si>
  <si>
    <t>Incrementar la vinculación con la sociedad o colectividad de la Universidad Estatal Amazónica.</t>
  </si>
  <si>
    <t>0968559740001</t>
  </si>
  <si>
    <t>Universidad Estatal Península de Santa Elena</t>
  </si>
  <si>
    <t>Garantizar  el  acceso  a  la  Educación  Superior  mediante  la  oferta  de carreras  y  programas  articulados  que  contribuyen  a  las  necesidades  de  la sociedad.</t>
  </si>
  <si>
    <t>Fortalecer  la  relación  de  la  universidad  y  la  sociedad  a  través  de  la implementación de difusión de conocimientos, programas de capacitación, perfeccionamiento,  actualización  y  proyectos  de  investigación  articulados con los proyectos de vinculación con la sociedad.</t>
  </si>
  <si>
    <t>Fortalecer la capacidades Institucionales</t>
  </si>
  <si>
    <t>Potenciar  las  estructuras  institucionales  que  permitan  maximizar  el impacto social e innovación de la investigación a través de la implementación de un modelo institucional.</t>
  </si>
  <si>
    <t>1360023840001</t>
  </si>
  <si>
    <t>Escuela Superior Politécnica Agropecuaria de Manabí</t>
  </si>
  <si>
    <t>FORTALECER LAS CAPACIDADES INSTITUCIONALES</t>
  </si>
  <si>
    <t>Fortalecer el sistema de gestión de la investigación para que se contribuya al desarrollo de la Zona 4 y el país</t>
  </si>
  <si>
    <t>Fortalecer la cultura y el buen vivir en la comunidad universitaria, como una alternativa para vivir en armonía con uno mismo, con la naturaleza y los demás en pos del desarrollo.</t>
  </si>
  <si>
    <t>Establecer un sistema de gestión académica en nivelación, grado y posgrado mediante el fortalecimiento, la coordinación y la mejora de los procesos académicos.</t>
  </si>
  <si>
    <t>1768007390001</t>
  </si>
  <si>
    <t>Universidad de las Fuerzas Armadas - ESPE</t>
  </si>
  <si>
    <t>Incrementar la investigación de impacto en los dominios académicos, ejecución de proyectos multi e interdisciplinarios basados en la vigilancia y prospectiva tecnológica que dinamice la transferencia de tecnología y otras actividades de innovación.</t>
  </si>
  <si>
    <t>Incrementar la vinculación con la sociedad, ejecución de planes, programas o proyectos de impacto en sus diferentes líneas operativas acorde a la oferta académica, fomento de la responsabilidad social universitaria externa</t>
  </si>
  <si>
    <t>Incrementar la calidad en el desarrollo de la práctica educativa de forma innovadora, fundamentada en la excelencia del personal académico, la investigación y la implementación de un modelo educativo acorde a la naturaleza institucional y a fortalecer el dominio de seguridad y defensa</t>
  </si>
  <si>
    <t>1760005890001</t>
  </si>
  <si>
    <t>Desarrollo del Talento Humano</t>
  </si>
  <si>
    <t>Casa de la Cultura Ecuatoriana Benjamín Carrión</t>
  </si>
  <si>
    <t>Ejecutar la construcción y reconstrucción de saberes y memoria social y colectiva a nivel nacional, internacional y en contextos de movilidad humana.</t>
  </si>
  <si>
    <t>E1.O1. INCREMENTAR Y FOMENTAR, DE MANERA INCLUSIVA, LAS OPORTUNIDADES DE EMPLEO Y LAS CONDICIONES LABORALES.</t>
  </si>
  <si>
    <t>E1.O1.P1. Crear nuevas oportunidades laborales en condiciones dignas, promover la inclusión laboral, el perfeccionamiento de modalidades contractuales, con énfasis en la reducción de brechas de igualdad y atención a grupos prioritarios, jóvenes, mujeres y personas LGBTI+.</t>
  </si>
  <si>
    <t>E1.O1.P1.M3. INCREMENTAR EL PORCENTAJE DE PERSONAS EMPLEADAS MENSUALMENTE EN ACTIVIDADES ARTÍSTICAS Y CULTURALES DEL 5,19% AL 6,00%.</t>
  </si>
  <si>
    <t>Fomentar la investigación, la circulación y la sostenibilidad ambiental y económica de contenidos artísticos, científicos, creativos e innovadores a nivel nacional, internacional y en contextos de movilidad humana</t>
  </si>
  <si>
    <t>FOMENTO, DESARROLLO, DIFUSIÓN CULTURAL, CONSERVACIÓN Y PRESERVACIÓN DE LOS BIENES PATRIMONIALES</t>
  </si>
  <si>
    <t>Fortalecer y articular el Sistema Integrado de Servicios Públicos Culturales (SISPC) a nivel nacional, con sus 24 núcleos y extensiones cantonales</t>
  </si>
  <si>
    <t>Impulsar la gestión cultural del Ecuador en el ámbito nacional, internacional y en contextos de movilidad humana</t>
  </si>
  <si>
    <t>E1.O2.P4. Impulsar las industrias creativas a través del fomento de las actividades culturales y puesta en valor del patrimonio.</t>
  </si>
  <si>
    <t>E1.O2.P4.M1. INCREMENTAR DEL 1,49% AL 1,80% LA CONTRIBUCIÓN DE LAS ACTIVIDADES CULTURALES EN EL PRODUCTO INTERNO BRUTO.</t>
  </si>
  <si>
    <t>Promover la revitalización de las artes y culturas de los pueblos y nacionalidades que habitan en Ecuador, según sus usos y costumbres</t>
  </si>
  <si>
    <t>1768160820001</t>
  </si>
  <si>
    <t>Consejo de Aseguramiento de la Calidad de la Educación Superior</t>
  </si>
  <si>
    <t>Fortalecer las Capacidades Institucionales</t>
  </si>
  <si>
    <t>Incrementar el fortalecimiento del aseguramiento de la calidad de la educación superior a través de la aplicación de procesos de evaluación y acreditación de las instituciones, carreras y programas pertenecientes al sistema de educación superior ecuatoriano</t>
  </si>
  <si>
    <t>EVALUACION ACREDITACION Y ASEGURAMIENTO DE LA CALIDAD DEL SISTEMA DE EDUCACION SUPERIOR</t>
  </si>
  <si>
    <t>Incrementar la calidad de los instrumentos de evaluación para la habilitación profesional  en  las  carreras  de  interés  público  y  para  el  Examen  Nacional  de Evaluación de Carreras en el marco de la calidad de la educación superior.</t>
  </si>
  <si>
    <t>Incrementar la incorporación de buenas prácticas nacionales e internacionales en materia de  seguramiento de la calidad a los procesos, instrumentos técnicos y métodos del CACES, considerando el contexto del Sistema Interinstitucional de Aseguramiento de la Calidad de la educación superior ecuatoriana (SIAC) para su implementación</t>
  </si>
  <si>
    <t>Incrementar las facilidades para la internacionalización de la acreditación de carreras y programas de las instituciones de educación superior (IES) en el territorio ecuatoriano, como una opción y/o complemento a los procesos de evaluación realizados por el CACES</t>
  </si>
  <si>
    <t>1768132370001</t>
  </si>
  <si>
    <t>Universidad Politécnica Estatal del Carchi</t>
  </si>
  <si>
    <t>Desarrollar las capacidades del talento humano.</t>
  </si>
  <si>
    <t>E2.O7.P4. Fortalecer el Sistema de EducaciÃ³n Superior bajo los principios de libertad, autonomÃ­a responsable, igualdad de oportunidades, calidad y pertinencia</t>
  </si>
  <si>
    <t>E2.O7.P4.M2. Incrementar la tasa bruta de matrÃ­cula en educaciÃ³n superior terciaria del 37,34% al 50,27%.</t>
  </si>
  <si>
    <t>Fortalecer la oferta acadÃ©mica de grado y postgrado.</t>
  </si>
  <si>
    <t>E5.O14.P3. Fortalecer la implementaciÃ³n de las buenas prÃ¡cticas regulatorias que garanticen la transparencia, eficiencia y competitividad del Estado.</t>
  </si>
  <si>
    <t>E5.O14.P3.M2. Aumentar el Ã­ndice de percepciÃ³n de calidad de los servicios pÃºblicos de 6,08 a 8,00.</t>
  </si>
  <si>
    <t>Incrementar el impacto de la funciÃ³n de investigaciÃ³n cientÃ­fica y formativa.</t>
  </si>
  <si>
    <t>E2.O7.P4.M1. Incrementar los artÃ­culos publicados por las universidades y escuelas politÃ©cnicas en revistas indexadas de 6.624 a 12.423.</t>
  </si>
  <si>
    <t>Incrementar el impacto de la funciÃ³n de vinculaciÃ³n con la sociedad.</t>
  </si>
  <si>
    <t>Posicionar a la UPEC como una universidad sostenible y de calidad.</t>
  </si>
  <si>
    <t>1768123380001</t>
  </si>
  <si>
    <t>Consejo Nacional para la Igualdad Intergeneracional</t>
  </si>
  <si>
    <t>Fortalecer las capacidades institucionales del Consejo Nacional para la Igualdad Intergeneracional.</t>
  </si>
  <si>
    <t>Incrementar la incorporación del enfoque de igualdad y no discriminación generacional e intergeneracional en la política pública y prácticas institucionales y sociales del país.</t>
  </si>
  <si>
    <t>E2.O5.P1. Promover el  ejercicio de derechos  y la erradicación de la pobreza con énfasis en las  personas y grupos de atención prioritaria.</t>
  </si>
  <si>
    <t>E2.O5.P1.M1. Reducir la tasa de pobreza extrema por ingresos de 15,44% al 10,76%.</t>
  </si>
  <si>
    <t>87</t>
  </si>
  <si>
    <t>POLITICA PUBLICA PARA LA IGUALDAD Y LA NO DISCRIMINACION</t>
  </si>
  <si>
    <t>1760001120001</t>
  </si>
  <si>
    <t>Salud</t>
  </si>
  <si>
    <t>Ministerio de Salud Pública</t>
  </si>
  <si>
    <t>Fortalecer las capacidades institucionales (Incrementar las capacidades y competencias del talento humano; Incrementar el uso eficiente del presupuesto; Incrementar la eficiencia y efectividad de las actividades operacionales del Ministerio de Salud Pública y entidades adscritas; Incrementar el desarrollo de la ciencia y la tecnología en base a las prioridades sanitarias de la salud).</t>
  </si>
  <si>
    <t>03</t>
  </si>
  <si>
    <t>EQUIPAMIENTO, INSUMOS Y MANTENIMIENTO</t>
  </si>
  <si>
    <t>50</t>
  </si>
  <si>
    <t>Incrementar el acceso de la población a servicios de salud.</t>
  </si>
  <si>
    <t>E2.O6. GARANTIZAR EL  DERECHO A LA SALUD INTEGRAL, GRATUITA Y DE CALIDAD.</t>
  </si>
  <si>
    <t>E2.O6.P3. Fortalecer los servicios de salud sexual y reproductiva de manera integral, inclusiva y de calidad.</t>
  </si>
  <si>
    <t>E2.O6.P3.M2. Disminuir la tasa de nacimientos por embarazo adolescente (15 a 19 años de edad) del 54,6 al 39,4 por cada 1.000 nacidos vivos.</t>
  </si>
  <si>
    <t>90</t>
  </si>
  <si>
    <t>PROVISION Y PRESTACION DE SERVICIOS DE SALUD</t>
  </si>
  <si>
    <t>Incrementar la eficiencia y efectividad del Sistema Nacional de Salud.</t>
  </si>
  <si>
    <t>E2.O6.P1.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t>
  </si>
  <si>
    <t>E2.O6.P1.M1. Incrementar el porcentaje de nacidos vivos con asistencia de personal de la salud del 96,4% al 98,5%.</t>
  </si>
  <si>
    <t>58</t>
  </si>
  <si>
    <t>GOBERNANZA DE LA SALUD</t>
  </si>
  <si>
    <t>Incrementar la satisfacción de los ciudadanos con respecto a los servicios de salud.</t>
  </si>
  <si>
    <t>E2.O6.P1.M6. Reducir el gasto de bolsillo como porcentaje del gasto total en salud de 31,37% a 26,87%.</t>
  </si>
  <si>
    <t>24</t>
  </si>
  <si>
    <t>PROGRAMAS DE SALUD PUBLICA</t>
  </si>
  <si>
    <t>GARANTIA DE LA CALIDAD DE LOS SERVICIOS DE SALUD</t>
  </si>
  <si>
    <t>FORTALECIMIENTO DEL MODELO DE ATENCION INTEGRAL EN SALUD</t>
  </si>
  <si>
    <t>RECONSTRUCCION Y REACTIVACION PRODUCTIVA DE LAS ZONAS AFECTADAS POR EL TERREMOTO DE ABRIL DE 2016</t>
  </si>
  <si>
    <t>Incrementar la vigilancia, la regulación, el control, la promoción y prevención de la salud.</t>
  </si>
  <si>
    <t>E2.O6.P2. Asegurar el acceso universal a las vacunas y la adopción de medidas sanitarias para prevenir la incidencia de enfermedades infectocontagiosas en la población. </t>
  </si>
  <si>
    <t>E2.O6.P2.M1. Incrementar la vacunación de neumococo en la población menor de 1 año de 76,09% a 88,05%.</t>
  </si>
  <si>
    <t>PREVENCION Y PROMOCION DE LA SALUD</t>
  </si>
  <si>
    <t>VIGILANCIA Y CONTROL DEL SISTEMA NACIONAL DE SALUD</t>
  </si>
  <si>
    <t>1768035250001</t>
  </si>
  <si>
    <t>Consejo Nacional de Salud, CONASA</t>
  </si>
  <si>
    <t>Incrementar los espacios participativos y procesos de concertación de políticas públicas con los actores del sector salud.</t>
  </si>
  <si>
    <t>RECTORIA DEL SISTEMA NACIONAL DE SALUD</t>
  </si>
  <si>
    <t>1768134580130</t>
  </si>
  <si>
    <t>Misión F.A.O. En El Ecuador</t>
  </si>
  <si>
    <t>Incrementar el desarrollo de la seguridad alimentaria en el país, logrando un desarrollo agrícola y ruralsostenible.</t>
  </si>
  <si>
    <t>E1.O3.P2. Impulsar la soberanía y seguridad alimentaria para satisfacer la demanda nacional.</t>
  </si>
  <si>
    <t>E1.O3.P2.M1. Incrementar de 85,97% al 86,85% la participación de los alimentos producidos en el país en el consumo de los hogares ecuatorianos.</t>
  </si>
  <si>
    <t>0968518040001</t>
  </si>
  <si>
    <t>Desarrollo Productivo</t>
  </si>
  <si>
    <t>Instituto Público de Investigación de Acuicultura y Pesca</t>
  </si>
  <si>
    <t>Incrementar el conocimiento de los recursos hidrobiológicos y sus ecosistemas.</t>
  </si>
  <si>
    <t>E4.O11. CONSERVAR, RESTAURAR, PROTEGER Y HACER UN USO SOSTENIBLE DE LOS RECURSOS NATURALES.</t>
  </si>
  <si>
    <t>E4.O11.P1. Promover la protección y conservación de los ecosistemas y su biodiversidad</t>
  </si>
  <si>
    <t>E4.O11.P1.M1. Mantener la proporción de territorio nacional bajo conservación o manejo ambiental en 16,45%.</t>
  </si>
  <si>
    <t>86</t>
  </si>
  <si>
    <t>INVESTIGACION DESARROLLO INNOVACION Y/O TRANSFERENCIA TECNOLOGICA</t>
  </si>
  <si>
    <t>Incrementar el desarrollo del talento humano del Instituto Público de Investigación de Acuicultura y Pesca.</t>
  </si>
  <si>
    <t>Incrementar la transferencia tecnológica al sector pesquero y acuícola.</t>
  </si>
  <si>
    <t>1760001710001</t>
  </si>
  <si>
    <t>Ministerio de Transporte y Obras Publicas</t>
  </si>
  <si>
    <t>Incrementar la calidad de la infraestructura de obra pública estatal.</t>
  </si>
  <si>
    <t>E1.O2.P2.M3. Incrementar el mantenimiento de la red vial estatal con modelos de gestión sostenible del 17,07% al 40%.</t>
  </si>
  <si>
    <t>MEJORAMIENTO Y MANTENIMIENTO DE LA INFRAESTRUCTURA DE PUERTOS Y AEROPUERTOS</t>
  </si>
  <si>
    <t>97</t>
  </si>
  <si>
    <t>Incrementar la calidad en la infraestructura del transporte.</t>
  </si>
  <si>
    <t>23</t>
  </si>
  <si>
    <t>PROGRAMA CONSTRUCCIONES VIALES</t>
  </si>
  <si>
    <t>DESARROLLO VIAL</t>
  </si>
  <si>
    <t>28</t>
  </si>
  <si>
    <t>EMERGENCIA VIAL FASES I II III</t>
  </si>
  <si>
    <t>30</t>
  </si>
  <si>
    <t>CONSTRUCCIONES VIALES</t>
  </si>
  <si>
    <t>33</t>
  </si>
  <si>
    <t>PLAN RELAMPAGO</t>
  </si>
  <si>
    <t>35</t>
  </si>
  <si>
    <t>PLAN DE CONSTRUCCION DE PUENTES GRUPO 1</t>
  </si>
  <si>
    <t>Incrementar la calidad en los servicios de transporte.</t>
  </si>
  <si>
    <t>34</t>
  </si>
  <si>
    <t>PUERTOS Y AEROPUERTOS</t>
  </si>
  <si>
    <t>INCREMENTO DE INFRAESTRUCTURA DE TRANSPORTE PORTUARIA Y AEROPORTUARIA</t>
  </si>
  <si>
    <t>Incrementar la cobertura de servicios de transporte.</t>
  </si>
  <si>
    <t>DISENO ESTUDIOS Y SUPERVISION VIAL</t>
  </si>
  <si>
    <t>39</t>
  </si>
  <si>
    <t>PRIMER PROGRAMA DE INFRAESTRUCTURA Y CONSERVACION VIAL</t>
  </si>
  <si>
    <t>INCREMENTO DE INFRAESTRUCTURA DEL TRANSPORTE VIAL</t>
  </si>
  <si>
    <t>Incrementar la movilidad segura de las personas.</t>
  </si>
  <si>
    <t>E3.O9. GARANTIZAR LA SEGURIDAD CIUDADANA, ORDEN PÚBLICO Y GESTIÓN DE RIESGOS.</t>
  </si>
  <si>
    <t>E3.O9.P2. Fortalecer la seguridad de los sistemas de transporte terrestre y aéreo, promoviendo ambientes seguros.</t>
  </si>
  <si>
    <t>E3.O9.P2.M1. Disminuir la tasa de mortalidad por accidentes de tránsito, in situ, de 12,62 a 11,96, por cada 100.000 habitantes.</t>
  </si>
  <si>
    <t>MEJORAMIENTO Y MANTENIMIENTO DEL TRANSPORTE VIAL</t>
  </si>
  <si>
    <t>Incrementar modelos de gestión sostenibles y eficientes en la infraestructura del transporte.</t>
  </si>
  <si>
    <t>DELEGACIONES DE LA INFRAESTRUCTURA DEL TRANSPORTE</t>
  </si>
  <si>
    <t>1760002010001</t>
  </si>
  <si>
    <t>Consejo Nacional Electoral</t>
  </si>
  <si>
    <t>Incrementar alternativas de fortalecimiento del sistema de organizaciones políticas y de acceso a los mecanismos de participación.</t>
  </si>
  <si>
    <t>E5.O15.P1. Fomentar la integridad pública y la lucha contra la corrupción en coordinación interinstitucional efectiva entre todas las funciones del Estado y la participación ciudadana.</t>
  </si>
  <si>
    <t>Incrementar la confianza, eficiencia e innovación en los servicios electorales</t>
  </si>
  <si>
    <t>GESTION DEL DERECHO AL SUFRAGIO</t>
  </si>
  <si>
    <t>Incrementar la difusión que garantice eficiencia y calidad en la información oficial de los servicios electorales</t>
  </si>
  <si>
    <t>Incrementar la innovación tecnológica, la ciberseguridad y la disponibilidad de los sistemas informáticos para el servicio electoral.</t>
  </si>
  <si>
    <t>1760001980001</t>
  </si>
  <si>
    <t>Corte Constitucional</t>
  </si>
  <si>
    <t>Fortalecer las capacidades institucionales de la Corte Constitucional</t>
  </si>
  <si>
    <t>Incrementar la eficacia y eficiencia de la administración de justicia constitucional.</t>
  </si>
  <si>
    <t>ADMINISTRACION Y CONTROL DE LA JUSTICIA CONSTITUCIONAL</t>
  </si>
  <si>
    <t>1760002280001</t>
  </si>
  <si>
    <t>Procuraduría General del Estado</t>
  </si>
  <si>
    <t>Fortalecer las capacidades institucíonales.</t>
  </si>
  <si>
    <t>Reducir el riesgo fiscal generado por los pasivos contingentes judiciales en el marco de las competenc¡as de la Procuraduría General del Estado.</t>
  </si>
  <si>
    <t>E5.O15.P1.M2. MEJORAR EL POSICIONAMIENTO EN EL RANKING DE PERCEPCIÓN DE CORRUPCIÓN MUNDIAL DEL PUESTO 93 AL 50</t>
  </si>
  <si>
    <t>PATROCINIO DEL ESTADO ASESORIA Y CONTROL DE LA LEGALIDAD</t>
  </si>
  <si>
    <t>lncrementar el carácter preventivo y proactivo del Sistema de Defensa Jurídica del Estado.</t>
  </si>
  <si>
    <t>lncrementar la capacidad de representación y defensa del Estado a nivel nacional e internacional.</t>
  </si>
  <si>
    <t>1760002360001</t>
  </si>
  <si>
    <t>Contraloría General del Estado</t>
  </si>
  <si>
    <t>FORTALECER LA GESTIÓN DEL CONTROL Y JUZGAMIENTO.</t>
  </si>
  <si>
    <t>E5.O15.P1.M2. Mejorar el posicionamiento en el ranking de percepción de corrupción mundial del puesto 93 al 50</t>
  </si>
  <si>
    <t>CONTROL DE LOS RECURSOS PUBLICOS</t>
  </si>
  <si>
    <t>INCREMENTAR LA PARTICIPACIÓN CIUDADANA EN EL CONTROL PÚBLICO.</t>
  </si>
  <si>
    <t>0968522230001</t>
  </si>
  <si>
    <t>Superintendencia de Compañías</t>
  </si>
  <si>
    <t>Fortalecer el conocimiento  de los ciudadanos en el ámbito societario, de mercado de valores, seguros y de la prevención de lavado de activos.</t>
  </si>
  <si>
    <t>E1.O2.P2.M4. Incrementar la Inversión Extranjera Directa de USD 1.189,83 millones a USD 2.410,17 millones.</t>
  </si>
  <si>
    <t>Fortalecer el control societario, del mercado de valores, de  seguros; y la prevención de lavado de activos.</t>
  </si>
  <si>
    <t>CONTROL Y PROMOCION DE COMPANIAS Y MERCADO DE VALORES</t>
  </si>
  <si>
    <t>1760013130001</t>
  </si>
  <si>
    <t>defensoría del Pueblo</t>
  </si>
  <si>
    <t>Incrementar el reconocimiento a nivel nacional e internacional por su magistratura ética y activa labor en la protección y promoción de los derechos humanos y de la naturaleza.</t>
  </si>
  <si>
    <t>DEFENSA DE LOS  DERECHOS HUMANOS Y DE LA NATURALEZA</t>
  </si>
  <si>
    <t>Incrementar el respeto a la dignidad humana y la construcción de una sociedad informada, igualitaria, inclusiva y sostenible.</t>
  </si>
  <si>
    <t>Mantener las acciones tendientes a lograr un relacionamiento estratégico para la atención de grupos en situación de vulnerabilidad.</t>
  </si>
  <si>
    <t>1768134230001</t>
  </si>
  <si>
    <t>Económico y Financiero</t>
  </si>
  <si>
    <t>Unidad de Análisis Financiero y Económico - UAFE</t>
  </si>
  <si>
    <t>Ejecutar políticas y estrategias nacionales e internacionales de prevención y erradicación del lavado de activos y financiamiento de delitos.</t>
  </si>
  <si>
    <t>Administración Central</t>
  </si>
  <si>
    <t>Generar informes financieros sobre presuntas actividades inusuales e injustificadas para prevenir, detectar y erradicar el lavado de activos y financiamiento de delitos.</t>
  </si>
  <si>
    <t>Sistema de prevención, análisis y lucha contra el lavado de activos y financiamiento de delitos</t>
  </si>
  <si>
    <t>Implementar programas para prevenir, detectar y erradicar el lavado de activos y financiamiento de delitos.</t>
  </si>
  <si>
    <t>Implementar sistemas de mejora continua de procesos e innovación tecnológica para la provisión de información confiable, veraz y oportuna.</t>
  </si>
  <si>
    <t>2060016740001</t>
  </si>
  <si>
    <t>Consejo de Gobierno del Régimen Especial de Galápagos</t>
  </si>
  <si>
    <t>Ejercer el control de la movilidad interna en materia de transporte, migración y residencia dentro de la provincia de Galápagos.</t>
  </si>
  <si>
    <t>E5.O16.P1.M1. Incrementar la ejecución anual de fondos de cooperación internacional no reembolsable de USD 139,84 millones a USD 160,81 millones.</t>
  </si>
  <si>
    <t>DESARROLLO SOCIAL Y PRODUCTIVO DE MANERA SUSTENTABLE EN LA PROVINCIA DE GALAPAGOS</t>
  </si>
  <si>
    <t>Fomentar las capacidades técnicas de los sectores productivos de la provincia de Galápagos.</t>
  </si>
  <si>
    <t>E1.O3.P1. Mejorar la competitividad y productividad agrícola, acuícola, pesquera e industrial, incentivando el acceso a infraestructura adecuada, insumos y uso de tecnologías modernas y limpias.</t>
  </si>
  <si>
    <t>E1.O3.P1.M1. Incrementar el Valor Agregado Bruto (VAB) manufacturero sobre VAB primario de 1,13 al 1,24.</t>
  </si>
  <si>
    <t>Fortalecer las capacidades del talento humano de la provincia de Galápagos.</t>
  </si>
  <si>
    <t>E5.O14.P2.M1. Los GAD municipales incrementan su capacidad operativa de 18,03 a 22,03 puntos en promedio.</t>
  </si>
  <si>
    <t>Garantizar el funcionamiento de la red vial rural de la provincia de Galápagos.</t>
  </si>
  <si>
    <t>Garantizar la gobernabilidad y la seguridad ciudadana para el buen vivir en la provincia.</t>
  </si>
  <si>
    <t>E3.O9.P1. Fortalecer la protección interna, el mantenimiento y control del orden público,  que permita prevenir y erradicar los delitos conexos y la violencia en todas sus formas, en convivencia con la ciudadanía en el territorio nacional y áreas jurisdiccionales.</t>
  </si>
  <si>
    <t>E3.O9.P1.M1. Disminuir la tasa de homicidios intencionales de 106 a 100 por cada 1.000.000 habitantes.</t>
  </si>
  <si>
    <t>Garantizar la planificación, desarrollo y organización del Régimen Especial en función de un estricto apego a los principios de conservación del patrimonio natural del estado y del buen vivir.</t>
  </si>
  <si>
    <t>E4.O12.P1. Fortalecer las acciones de mitigación y adaptación al cambio climático.</t>
  </si>
  <si>
    <t>E4.O12.P1.M2. Reducir del 91,02 a 82,81 la vulnerabilidad al cambio climático, en función de la capacidad de adaptación.</t>
  </si>
  <si>
    <t>PARTICIPACION EN EL MODELO DE EQUIDAD TERRITORIAL</t>
  </si>
  <si>
    <t>Incrementar el uso eficiente del presupuesto del Consejo de Gobierno del Régimen Especial de Galápagos.</t>
  </si>
  <si>
    <t>E1.O4.P1. Priorizar el gasto público para la atención en salud, educación, seguridad, con enfoque en los derechos humanos.</t>
  </si>
  <si>
    <t>E1.O4.P1.M1. Reducir de 78,22% a 76,02% los gastos primarios del Gobierno respecto al Presupuesto General del Estado</t>
  </si>
  <si>
    <t>Incrementar la eficiencia institucional del Consejo de Gobierno del Régimen Especial de Galápagos.</t>
  </si>
  <si>
    <t>E5.O15.P1.M1. Incrementar de 25% a 30% el nivel de confianza institucional en el gobierno.</t>
  </si>
  <si>
    <t>1768143140001</t>
  </si>
  <si>
    <t>Secretaría Técnica Ecuador Crece Sin desnutrición Infantil</t>
  </si>
  <si>
    <t>Incrementar el nivel de articulación intersectorial y territorial para la implementación de la Estrategia Nacional Ecuador Crece Sin Desnutrición Infantil y del Plan Estratégico Intersectorial para la Prevención y Reducción de la Desnutrición Crónica Infantil</t>
  </si>
  <si>
    <t>E2.O6.P4. Combatir toda forma de malnutrición, con énfasis en la DCI</t>
  </si>
  <si>
    <t>E2.O6.P4.M1. REDUCIR 6 PUNTOS PORCENTUALES LA DESNUTRICIÓN CRÓNICA INFANTIL EN MENORES DE 2 AÑOS.</t>
  </si>
  <si>
    <t>75</t>
  </si>
  <si>
    <t>COORDINACIÓN EN LA FORMULACIÓN EJECUCIÓN SEGUIMIENTO Y EVALUACION DE LAS POLÍTICAS PÚBLICAS</t>
  </si>
  <si>
    <t>Incrementar la eficiencia en el proceso de supervisión, seguimiento, monitoreo y evaluación de la Estrategia Nacional Ecuador Crece Sin Desnutrición Infantil y del Plan Estratégico Intersectorial para la Prevención y Reducción de la Desnutrición Crónica Infantil.</t>
  </si>
  <si>
    <t>Incrementar la gestión para la generación de políticas que se encaminen a una sostenibilidad presupuestaria de la Estrategia Nacional Ecuador Crece Sin Desnutrición Infantil.</t>
  </si>
  <si>
    <t>1768145430001</t>
  </si>
  <si>
    <t>Tribunal Contencioso Electoral</t>
  </si>
  <si>
    <t>FORTALECER LAS CAPACIDADES INSTITUCIONALES  (Objetivo homologado para los programas de Administración Central)</t>
  </si>
  <si>
    <t>MANTENER LA COBERTURA DE LAS NECESIDADES PROVENIENTES DEL INCREMENTO DE ACTIVIDADES JURISDICCIONALES Y ADMINISTRATIVAS CORRESPONDIENTES AL PERÍODO CONTENCIOSO ELECTORAL.   (Objetivo correspondiente al período contencioso electoral)</t>
  </si>
  <si>
    <t>PROGRAMA ELECTORAL</t>
  </si>
  <si>
    <t>MANTENER LOS SERVICIOS DE ADMINISTRACIÓN DE JUSTICIA ELECTORAL GARANTIZANDO EL ACCESO Y TUTELA DE LOS DERECHOS POLÍTICOS Y DE PARTICIPACIÓN BAJO LOS PRINCIPIOS CONSTITUCIONALES Y LEGALES.</t>
  </si>
  <si>
    <t>ADMINISTRACION DE JUSTICIA CONTENCIOSO ELECTORAL</t>
  </si>
  <si>
    <t>1768147720001</t>
  </si>
  <si>
    <t>Consejo de Participación Ciudadana y Control Social</t>
  </si>
  <si>
    <t>Fortalecer las capacidades Institucionales.</t>
  </si>
  <si>
    <t>Incrementar el acceso de los ciudadanos a los procesos de participación ciudadana y el control social en el marco de los derechos definidos en la Constitución y las Leyes.</t>
  </si>
  <si>
    <t>E5.O15.P1.M1. INCREMENTAR DE 25% A 30% EL NIVEL DE CONFIANZA INSTITUCIONAL EN EL GOBIERNO.</t>
  </si>
  <si>
    <t>Incrementar la eficiencia en la implementación de los mecanismos de lucha contra la corrupción, defensa de los derechos de participación ciudadana y del interés social en la gestión pública, así como de la promoción y fortalecimiento de la transparencia.</t>
  </si>
  <si>
    <t>E5.O15.P2.M1. AL 2024 INCREMENTAR DE 0,7 A 0.76 EL ÍNDICE DE GOBIERNO ELECTRÓNICO.</t>
  </si>
  <si>
    <t>Mantener la vigilancia social en los procesos desarrollados para la designación de autoridades de instituciones públicas de control establecidas en la Constitución y las Leyes.</t>
  </si>
  <si>
    <t>PARTICIPACION CIUDADANA Y CONTROL SOCIAL</t>
  </si>
  <si>
    <t>1760000150001</t>
  </si>
  <si>
    <t>Asamblea Nacional</t>
  </si>
  <si>
    <t>Contribuir a una gestión pública correcta a través de adecuados procesos de control político y fiscalización.</t>
  </si>
  <si>
    <t>Contribuir al desarrollo sostenible del país y a la garantía de los derechos constitucionales a través de la producción eficiente de leyes</t>
  </si>
  <si>
    <t>Garantizar la participación ciudadana en el quehacer legislativo y fomentar el parlamento abierto.</t>
  </si>
  <si>
    <t>1768157440001</t>
  </si>
  <si>
    <t>defensoría Publica</t>
  </si>
  <si>
    <t>COORDINAR Y CONTRIBUIR CON EL FORTALECIMIENTO DE LA FUNCIÓN JUDICIAL PARA EL EJERCICIO DE LOS DERECHOS Y GARANTÍAS CONSTITUCIONALES DE LOS CIUDADANOS.</t>
  </si>
  <si>
    <t>ESTABLECER MECANISMOS DE COMUNICACIÓN INTERNA Y EXTERNA QUE PERMITA DAR A CONOCER A LA SOCIEDAD Y GRUPOS DE INTERÉS QUE LA INSTITUCIÓN GARANTIZA EL PLENO ACCESO A LOS SERVICIOS DE JUSTICIA.</t>
  </si>
  <si>
    <t>FORTALECER LA GESTIÓN INSTITUCIONAL A TRAVÉS DE ALIANZAS INTERINSTITUCIONALES Y MEJORA CONTINUA DE PROCESOS INSTITUCIONALES QUE GARANTICEN UN DESARROLLO ADECUADO PARA EL ACCESO DE LA SOCIEDAD A LOS SERVICIOS DE JUSTICIA.</t>
  </si>
  <si>
    <t>FORTALECER LA GESTIÓN INSTITUCIONAL CON PRIORIDAD EN CAPACITACIÓN, EVALUACIÓN Y TECNIFICACIÓN DE LOS SERVIDORES.</t>
  </si>
  <si>
    <t>FORTALECER MECANISMOS DE DEFENSA CONTRA LA VIOLENCIA DE GÉNERO EN TODOS LOS ÁMBITOS Y GARANTIZAR LA PROTECCIÓN A LAS VÍCTIMAS Y SU ENTORNO FAMILIAR.</t>
  </si>
  <si>
    <t>FORTALECER Y REPOTENCIAR LA INFRAESTRUCTURA FÍSICA Y TECNOLÓGICA DE LA DEFENSORÍA PÚBLICA A FIN DE GARANTIZAR LA PRESTACIÓN DE LOS SERVICIOS INSTITUCIONALES.</t>
  </si>
  <si>
    <t>GARANTIZAR EL ACCESO A LOS SERVICIOS DEL SISTEMA NACIONAL DE DEFENSA PÚBLICA GRATUITA Y DE CALIDAD PARA EL EJERCICIO DE  LOS DERECHOS DE LAS Y LOS CIUDADANOS</t>
  </si>
  <si>
    <t>E5.O14.P1.M4. INCREMENTAR DE 3,87 A 5 DEFENSORES PÚBLICOS POR CADA 100.000 HABITANTES.</t>
  </si>
  <si>
    <t>SERVICIO DE DEFENSA LEGAL GRATUITA A LOS CIUDADANOS</t>
  </si>
  <si>
    <t>PROMOVER UNA CULTURA DE PAZ PARA EL FORTALECIMIENTO DEL EJERCICIO DE LOS DERECHOS DE LOS CIUDADANOS A TRAVÉS DE LA SOLUCIÓN ALTERNATIVA DE CONFLICTOS</t>
  </si>
  <si>
    <t>1760010970001</t>
  </si>
  <si>
    <t>Fiscalía General del Estado</t>
  </si>
  <si>
    <t>Fortalecer los procesos de atención al usuario, cobertura y la gestión institucional para llegar a la verdad procesal y a la reducción de la impunidad, optimizando recursos</t>
  </si>
  <si>
    <t>GESTION PARA EL FORTALECIMIENTO PENAL</t>
  </si>
  <si>
    <t>Institucionalizar la transparencia y lucha contra la corrupción.</t>
  </si>
  <si>
    <t>SISTEMA NACIONAL DE PROTECCION Y ASISTENCIA A VICTIMAS TESTIGOS Y OTROS PARTICIPANTES EN EL PROCESO PENAL</t>
  </si>
  <si>
    <t>1768155900001</t>
  </si>
  <si>
    <t>Conferencia Plurinacional E Intercultural de Soberanía Alimentaria</t>
  </si>
  <si>
    <t>Desarrollar programa de Formación permanente en articulación con los integrantes del SISAN Nacional.</t>
  </si>
  <si>
    <t>Establecer Veedurias de las Políticas Públicas implementas para fortalecer, fomentar y garantizar la SOBAL.</t>
  </si>
  <si>
    <t>Fortalecer a la COPISA a nivel nacional e internacional, como el ente que promueve la Soberanía Alimentaria como alternativa de alimentación y nutrición.</t>
  </si>
  <si>
    <t>Fortalecer alianzas estratégicas con la academia, ONGs, agencias de cooperación internacional y otras instituciones para procesos de investigación y formación en materia de Soberanía Alimentaria.</t>
  </si>
  <si>
    <t>Fortalecer el Sistema de Soberanía Alimentaria y Nutrición (SISAN) nacional y en territorios priorizados.</t>
  </si>
  <si>
    <t>Fortalecer el relacionamiento con las organizaciones sociales, ONG¿s.</t>
  </si>
  <si>
    <t>Generar propuestas de Leyes, políticas públicas y programas relacionados con Soberanía Alimentaria.</t>
  </si>
  <si>
    <t>SOBERANIA ALIMENTARIA</t>
  </si>
  <si>
    <t>Gestionar el presupuesto para la operatividad de la Institución.</t>
  </si>
  <si>
    <t>Posicionar a la COPISA a nivel nacional e internacional, como el ente que promueve la Soberanía Alimentaria como alternativa de alimentación y nutrición.</t>
  </si>
  <si>
    <t>Reformar e implementar el modelo de gestión institucional por procesos de la COPISA.</t>
  </si>
  <si>
    <t>1768164730001</t>
  </si>
  <si>
    <t>Superintendencia de Economía Popular Solidaria</t>
  </si>
  <si>
    <t>Fortalecer las capacidades institucionales de la Superintendencia de Economía Popular y Solidaria.</t>
  </si>
  <si>
    <t>E5.O14.P3.M1. INCREMENTAR DE 16,84 A 38,84 EL ÍNDICE DE IMPLEMENTACIÓN DE LA MEJORA REGULATORIA EN EL ESTADO PARA OPTIMIZAR LA CALIDAD DE VIDA DE LOS CIUDADANOS, EL CLIMA DE NEGOCIOS Y LA COMPETITIVIDAD.</t>
  </si>
  <si>
    <t>Incrementar la eficiencia del control y supervisión de las entidades financieras y organizaciones de la economía popular y solidaria</t>
  </si>
  <si>
    <t>SOSTENIBILIDAD Y CONFIANZA EN EL SECTOR DE LA ECONOMÍA POPULAR Y SOLIDARIA</t>
  </si>
  <si>
    <t>Mantener la sostenibilidad de la economía popular y solidaria a través del fortalecimiento, transparencia e inclusión financiera en el ámbito de nuestras competencias.</t>
  </si>
  <si>
    <t>1768160660001</t>
  </si>
  <si>
    <t>Consejo Nacional de Competencias</t>
  </si>
  <si>
    <t>Incrementar el fortalecimiento institucional de los Gobiernos Autónomos Descentralizados para el cumplimiento y gestión eficiente de las competencias asumidas.</t>
  </si>
  <si>
    <t>E5.O14.P2.M1. LOS GAD MUNICIPALES INCREMENTAN SU CAPACIDAD OPERATIVA DE 18,03 A 22,03 PUNTOS EN PROMEDIO.</t>
  </si>
  <si>
    <t>ASIGNACION Y TRANSFERENCIA DE COMPETENCIAS A LOS GOBIERNOS AUTONOMOS DESCENTRALIZADOS</t>
  </si>
  <si>
    <t>1768166780001</t>
  </si>
  <si>
    <t>Instituto Nacional de Evaluación Educativa</t>
  </si>
  <si>
    <t>Fomentar la producción y gestión del conocimiento en evaluación educativa aportando a la retroalimentación del sistema nacional de educación.</t>
  </si>
  <si>
    <t>E2.O7.P1. Garantizar el acceso universal, inclusivo y de calidad a la educación en los niveles inicial, básico y bachillerato, promoviendo la permanencia y culminación de los estudios.</t>
  </si>
  <si>
    <t>Incrementar la evaluación de los componentes del sistema nacional de educación en el marco de un modelo integral confiable, técnicamente riguroso, objetivo y oportuno.</t>
  </si>
  <si>
    <t>EVALUACION INTEGRAL DEL SISTEMA EDUCATIVO</t>
  </si>
  <si>
    <t>Incrementar la pertinencia de las evaluaciones de acuerdo a los principios de inclusión y excelencia.</t>
  </si>
  <si>
    <t>Promover el uso de los resultados de las evaluaciones contribuyendo a la retroalimentación efectiva del sistema nacional de educación.</t>
  </si>
  <si>
    <t>1768166940001</t>
  </si>
  <si>
    <t>Superintendencia de Control del Poder de Mercado</t>
  </si>
  <si>
    <t>Fomentar la competencia, transparencia y eficiencia de los mercados en el Ecuador</t>
  </si>
  <si>
    <t>Fortalecer el control en materia de defensa de la competencia, enfocados en reducir las distorsiones del mercado y detectar las prácticas anticompetitivas.</t>
  </si>
  <si>
    <t>CONTROL DE LA TRANSPARENCIA Y LIBRE COMPETENCIA DE LOS OPERADORES ECONOMICOS</t>
  </si>
  <si>
    <t>Fortalecer las capacidades institucionales garantizando una visión en conjunto entre los distintos órganos de la SCPM que garanticen una gestión eficiente.</t>
  </si>
  <si>
    <t>1768174610001</t>
  </si>
  <si>
    <t>Consejo de Regulación, desarrollo y Promoción de la Información y Comunicación</t>
  </si>
  <si>
    <t>Mantener la promoción y desarrollo de los derechos de la información y comunicación.</t>
  </si>
  <si>
    <t>REGULACION DESARROLLO Y PROMOCION DE LA INFORMACION Y COMUNICACION</t>
  </si>
  <si>
    <t>Incrementar el desarrollo de mecanismos de protección para los trabajadores de la comunicación</t>
  </si>
  <si>
    <t>Incrementar la promoción de la comunicación e información a través de acciones que posibiliten el análisis de los contenidos que se difunden en los medios de comunicación</t>
  </si>
  <si>
    <t>0968589140001</t>
  </si>
  <si>
    <t>Instituto Superior Tecnológico de Artes del Ecuador</t>
  </si>
  <si>
    <t>Formar profesionales y académicos con una visión humanista, solidaria, comprometida con los objetivos nacionales, el Plan Nacional de Desarrollo y la matriz productiva del país, en un marco de pluralidad y respeto, así como enmarcados en la creación y promoción cultural y artística.</t>
  </si>
  <si>
    <t>Fortalecer las capacidades institucionales, fortaleciendo la infraestructura fisica tecnologica y de talento humano del Instituto para brindar un servicio de calidad a los usuarios.</t>
  </si>
  <si>
    <t>Garantizar el derecho a la educación superior de nivel tecnológico de tercer nivel mediante la docencia, la práctica pre profesional y la vinculación con la sociedad, y asegurar crecientes niveles de calidad, excelencia académica y pertinencia.</t>
  </si>
  <si>
    <t>Promover la creación, desarrollo, transmisión y difusión de la ciencia, la técnica, la tecnología, el arte y la cultura.</t>
  </si>
  <si>
    <t>1768178790001</t>
  </si>
  <si>
    <t>Desarrollo Territorial</t>
  </si>
  <si>
    <t>Agencia de Regulación y Control del Agua Arca</t>
  </si>
  <si>
    <t>Incrementar la eficiencia en el control de la gestión integral e integrada de los recursos hídricos en el Ecuador.</t>
  </si>
  <si>
    <t>E4.O13. PROMOVER LA GESTIÓN INTEGRAL DE LOS RECURSOS HÍDRICOS.</t>
  </si>
  <si>
    <t>E4.O13.P2. Promover la gestión sostenible del recurso hídrico en todos sus usos y aprovechamientos.</t>
  </si>
  <si>
    <t>E4.O13.P2.M3. Incrementar la superficie del territorio nacional con planes de gestión integral de recursos hídricos de 208.959,12 a 452.000 hectáreas.</t>
  </si>
  <si>
    <t>REGULACION Y CONTROL DEL AGUA</t>
  </si>
  <si>
    <t>Incrementar la eficiencia de la gestión regulatoria del sector hídrico en el Ecuador.</t>
  </si>
  <si>
    <t>1768179410001</t>
  </si>
  <si>
    <t>Consejo Nacional para la Igualdad de Género</t>
  </si>
  <si>
    <t>Formular políticas públicas para el logro de la igualdad y no discriminación en razón de género, en coordinación con las instituciones de las cinco Funciones del Estado, en todos los niveles de Gobierno</t>
  </si>
  <si>
    <t>Observar, recomendar, dar seguimiento y evaluar el cumplimiento de la debida garantía y protección de los derechos humanos en materia de igualdad y no discriminación en razón de género, en el ámbito nacional y local</t>
  </si>
  <si>
    <t>Transversalizar el enfoque de género en las diferentes funciones del Estado e instituciones del sector público e incidir en la transformación de los patrones sociales y culturales para garantizar la igualdad y la no discriminación; y, fortalecer la actoría de las mujeres y personas LGBTI</t>
  </si>
  <si>
    <t>0968603310001</t>
  </si>
  <si>
    <t>Secretaría Técnica de Prevención de Asentamientos Humanos Irregulares</t>
  </si>
  <si>
    <t>Articular la Participación interinstitucional en la prevención ordenamiento, control y seguimiento de los asentamientos humanos irregulares.</t>
  </si>
  <si>
    <t>E2.O5.P4. Promover el acceso al hábitat seguro, saludable y a una vivienda adecuada y digna.</t>
  </si>
  <si>
    <t>E2.O5.P4.M1. REDUCIR EL DÉFICIT HABITACIONAL DE VIVIENDA DEL 58,00% AL 48,44%.</t>
  </si>
  <si>
    <t>Coordinar la ejecución, seguimiento y evaluación de la política pública intersectorial sobre prevención, ordenamiento y control de asentamientos humanos irregulares que provenga del Comité Institucional.</t>
  </si>
  <si>
    <t>PROGRAMA DE PREVENCIÓN Y CONTROL DE ASENTAMIENTOS HUMANOS IRREGULARES</t>
  </si>
  <si>
    <t>Crear sistemas de información monitoreo y control de asentamientos humanos irregulares para evitar su crecimiento.</t>
  </si>
  <si>
    <t>Gestionar ante las autoridades públicas los desalojos respectivos, de conformidad con la Ley.</t>
  </si>
  <si>
    <t>Propiciar acciones judiciales necesarias a fin de erradicar el tráfico de tierras</t>
  </si>
  <si>
    <t>1768181660001</t>
  </si>
  <si>
    <t>Universidad Nacional de Educación UNAE</t>
  </si>
  <si>
    <t>Desarrollar e Implementar programas de proyección social que aporten al desarrollo económico y social de la comunidad ecuatoriana, en especial a los sectores menos favorecidos.</t>
  </si>
  <si>
    <t>Formar docentes y otros profesionales de la educación líderes con sólidos conocimientos científicos y pedagogicos, con capacidad de auto-educarse y de comprender la realidad socioeconómica del país, de Latinoamérica y del mundo; que cultiven la verdad, la ética y la solidaridad; generando modelos educativos innovadores de excelencia caracterizados por rigor científico, enfoque de derechos y de interculturalidad.</t>
  </si>
  <si>
    <t>E2.O7.P1.M3. INCREMENTAR LA TASA BRUTA DE MATRÍCULA DE EDUCACIÓN GENERAL BÁSICA DE 93,00% A 97,53%.</t>
  </si>
  <si>
    <t>Realizar investigación científica educativa para contribuir al buen vivir con la generación de conocimientos pedagógicos,   que permita asimilar, adaptar e innovar conocimientos, aportando a las soluciones de los problemas del sector educativo ecuatoriano con modelos de aprendizaje actuales, pertinentes y creativos</t>
  </si>
  <si>
    <t>1768182040001</t>
  </si>
  <si>
    <t>Universidad Regional Amazónica IKIAM</t>
  </si>
  <si>
    <t>Fomentar la investigación e innovación que permita la transferencia de conocimiento y tecnología y el posicionamiento investigativo en la región.</t>
  </si>
  <si>
    <t>Garantizar una oferta académica de pregrado y postgrado que cumpla con estándares nacionales e internacionales de calidad y responda a las necesidades de la sociedad.</t>
  </si>
  <si>
    <t>Implementar programas de vinculación con la sociedad articulados a la docencia, investigación e innovación que permitan generar capacidades e intercambio de conocimientos en respuestas a las necesidades y desafíos del entorno.</t>
  </si>
  <si>
    <t>1768186380001</t>
  </si>
  <si>
    <t>Consejo Nacional para la Igualdad de Pueblos y Nacionalidades</t>
  </si>
  <si>
    <t>Incrementar el ejercicio de los derechos colectivos de los pueblos y nacionalidades indígenas, pueblo afroecuatoriano y pueblo montubio que garantice la igualdad y no discriminación.</t>
  </si>
  <si>
    <t>1768186540001</t>
  </si>
  <si>
    <t>Consejo Nacional para la Igualdad de Movilidad Humana</t>
  </si>
  <si>
    <t>Fortalecer las capacidades institucionales del Consejo Nacional para la Igualdad de Movilidad Humana</t>
  </si>
  <si>
    <t>Fortalecer los mecanismos para la observancia de las políticas públicas en temas de movilidad humana.</t>
  </si>
  <si>
    <t>Incrementar la asesoría y capacitación para la formulación de políticas públicas, transversalización de enfoques de igualdad y no discriminación, y, lucha contra la xenofobia de las personas en situación de movilidad humana, en todos los niveles de gobierno.</t>
  </si>
  <si>
    <t>Promover la participación de la sociedad civil y la corresponsabilidad de las entidades en la garantía y 
protección de derechos en personas en situación de movilidad.</t>
  </si>
  <si>
    <t>1768186030001</t>
  </si>
  <si>
    <t>Secretaria Técnica del Comité de Coordinación de la Función de Transparencia y Control Social</t>
  </si>
  <si>
    <t>Incrementar el aporte y gestión en el proceso de definición de las políticas de la Función de Transparencia y Control Social, mediante el diseño de la estrategia, el Plan y los insumos necesarios.</t>
  </si>
  <si>
    <t>Incrementar los niveles de implementación de las políticas, planes y acciones formulados por el Comité de Coordinación de la Función de Transparencia y Control Social, mediante estrategias de coordinación y seguimiento efectivo.</t>
  </si>
  <si>
    <t>1768188080001</t>
  </si>
  <si>
    <t>Instituto Nacional de Biodiversidad</t>
  </si>
  <si>
    <t>DESARROLLAR TECNOLOGÍAS E INNOVACIONES QUE PERMITAN LA CONSERVACIÓN IN SITU Y EX SITU DE LA BIODIVERSIDAD.</t>
  </si>
  <si>
    <t>E4.O12. FOMENTAR MODELOS DE DESARROLLO SOSTENIBLES APLICANDO MEDIDAS DE ADAPTACIÓN Y MITIGACIÓN AL CAMBIO CLIMÁTICO.</t>
  </si>
  <si>
    <t>E4.O12.P3. Implementar mejores prácticas ambientales con responsabilidad social y económica, que fomenten la concientización, producción y consumo sostenible, desde la investigación, innovación y transferencia de tecnología.</t>
  </si>
  <si>
    <t>INVESTIGAR LOS USOS POTENCIALES DE LA BIODIVERSIDAD, COMO VENTAJA COMPARATIVA</t>
  </si>
  <si>
    <t>E4.O11.P1.M1. MANTENER LA PROPORCIÓN DE TERRITORIO NACIONAL BAJO CONSERVACIÓN O MANEJO AMBIENTAL EN 16,45%.</t>
  </si>
  <si>
    <t>POTENCIAR LOS CONOCIMIENTOS, INNOVACIONES Y SABERES TRADICIONALES PARA LA CONSERVACIÓN, RESTAURACIÓN ECOLÓGICA Y USO SUSTENTABLE DE LA BIODIVERSIDAD.</t>
  </si>
  <si>
    <t>PROFUNDIZAR EL CONOCIMIENTO SOBRE LA DIVERSIDAD BIOLÓGICA DEL ECUADOR</t>
  </si>
  <si>
    <t>CONSERVACIÓN Y UTILIZACIÓN SUSTENTABLE DE LA BIODIVERSIDAD</t>
  </si>
  <si>
    <t>1768188750001</t>
  </si>
  <si>
    <t>Superintendencia de Ordenamiento Territorial Uso y Gestión del Suelo</t>
  </si>
  <si>
    <t>Incrementar eficiencia, eficacia e instrumentación del proceso administrativo sancionador, de coactivas y remediación de la SOT.</t>
  </si>
  <si>
    <t>Incrementar la capacidad regulatoria de la SOT.</t>
  </si>
  <si>
    <t>Incrementar la disponibilidad de información e interoperatividad de los sistemas de información de la Superintendencia de Ordenamiento Territorial, Uso y Gestión del Suelo.</t>
  </si>
  <si>
    <t>Incrementar la eficiencia y efectividad de la vigilancia y control hacia todos los niveles de gobierno relacionadas con el ordenamiento territorial, planeamiento urbanístico, uso y gestión del suelo.</t>
  </si>
  <si>
    <t>VIGILANCIA Y CONTROL</t>
  </si>
  <si>
    <t>1660018700001</t>
  </si>
  <si>
    <t>Secretaria Técnica de la Circunscripción Territorial Especial Amazónica</t>
  </si>
  <si>
    <t>Incrementar la efectividad en los procesos de planificación, ejecución, seguimiento y evaluación en la Circunscripción Territorial Especial Amazónica, fomentando el buen vivir de los habitantes amazónicos y el cuidado de la naturaleza.</t>
  </si>
  <si>
    <t>DESARROLLO INTEGRAL DE LA CIRCUNSCRIPCION TERRITORIAL ESPECIAL AMAZONICA</t>
  </si>
  <si>
    <t>Incrementar la eficiencia institucional de la Secretaría Técnica de la Circunscripción Territorial Especial Amazónica.</t>
  </si>
  <si>
    <t>1768191110001</t>
  </si>
  <si>
    <t>Seguridad</t>
  </si>
  <si>
    <t>Centro de Inteligencia Estratégica</t>
  </si>
  <si>
    <t>Producir inteligencia estratégica, para identificar de manera oportuna riesgos, amenazas, vulnerabilidades y oportunidades, que permitan generar alertas para la toma de decisiones a nivel político y político-estratégico, contribuyendo al desarrollo nacional y seguridad integral del Estado.</t>
  </si>
  <si>
    <t>E3.O10. GARANTIZAR LA SOBERANÍA NACIONAL, INTEGRIDAD TERRITORIAL Y SEGURIDAD DEL ESTADO.</t>
  </si>
  <si>
    <t>E3.O10.P1. Fortalecer al Estado para mantener la confidencialidad, integridad y disponibilidad de la información frente a amenazas provenientes del Ciberespacio y proteger su infraestructura crítica.</t>
  </si>
  <si>
    <t>E3.O10.P1.M1. Incrementar el índice de ciberseguridad global de 26,3 a 51,3.</t>
  </si>
  <si>
    <t>1768190730001</t>
  </si>
  <si>
    <t>Secretaria del Sistema de Educación Intercultural Bilingüe</t>
  </si>
  <si>
    <t>FORTALECER LA IMPLEMENTACIÓN DEL MODELO DEL SISTEMA DE EDUCACIÓN INTERCULTURAL BILINGÜE.</t>
  </si>
  <si>
    <t>E2.O7.P1.M3. Incrementar la tasa bruta de matrícula de Educación General Básica de 93,00% a 97,53%.</t>
  </si>
  <si>
    <t>CALIDAD EDUCATIVA INTERCULTURAL BILINGUE</t>
  </si>
  <si>
    <t>IMPLEMENTAR LOS CONOCIMIENTOS, HISTORIA, SABERES Y VALORES DE LA POBLACIÓN AFROECUATORIANA.</t>
  </si>
  <si>
    <t>E2.O8. GENERAR NUEVAS OPORTUNIDADES Y BIENESTAR PARA LAS ZONAS RURALES, CON ÉNFASIS EN PUEBLOS Y NACIONALIDADES.</t>
  </si>
  <si>
    <t>E2.O8.P2. Garantizar el acceso a la educación en el área rural  con pertinencia territorial.</t>
  </si>
  <si>
    <t>E2.O8.P2.M3. Implementar el Modelo de Sistema de Educación Intercultural Bilingüe (MOSEIB), en el 5,41% de instituciones del Sistema de Educación Intercultural Bilingüe.</t>
  </si>
  <si>
    <t>INCREMENTAR LA INVESTIGACIÓN CIENTÍFICA DE CIENCIAS, SABERES Y CONOCIMIENTOS ANCESTRALES DE LOS PUEBLOS Y NACIONALIDADES.</t>
  </si>
  <si>
    <t>VALORACION FORTALECIMIENTO Y REVITALIZACION DE LOS IDIOMAS CIENCIAS Y SABERES ANCESTRALES</t>
  </si>
  <si>
    <t>MEJORAR LA DIFUSIÓN DEL SISTEMA DE EDUCACIÓN INTERCULTURAL BILINGÜE Y LA ETNOEDUCACIÓN EN LOS DIFERENTES ESTAMENTOS DE LA SOCIEDAD ECUATOTIANA.</t>
  </si>
  <si>
    <t>RENOVAR LAS PRUEBAS DE SUFICIENCIA LINGUSITICA COMO REQUISITO INDISPENSABLE PARA EL EJERCICIO DE LA DOCENCIA EN EL SISTEMA DE EDUCACIÓN INTERCULTURAL BILINGÜE.</t>
  </si>
  <si>
    <t>1768192000001</t>
  </si>
  <si>
    <t>Servicio Nacional de Atención Integral A Personas Adultas Privadas de la Libertad y A Adolescentes Infractores</t>
  </si>
  <si>
    <t>CONSTRUIR UN PROCESO DE PACIFICACIÓN Y MANTENIMIENTO DE CONDICIONES DE PAZ</t>
  </si>
  <si>
    <t>E3.O9.P4. Fortalecer la seguridad y protección del Sistema Nacional de Rehabilitación Social desde la prevención, disuasión, control, contención, y respuesta a eventos adversos en situaciones de crisis</t>
  </si>
  <si>
    <t>E3.O9.P4.M1. Reducir el número de muertes por violencia intracarcelaria en los Centros de Privación de Libertad de 130 a 88.</t>
  </si>
  <si>
    <t>EJECUTAR POLÍTICAS PÚBLICAS QUE PERMITAN LA GESTIÓN DEL SISTEMA PENITENCIARIO</t>
  </si>
  <si>
    <t>E3.O9.P4.M4. Reducir el número de situaciones de crisis en los Centros de Privación de Libertad de 118 a 79.</t>
  </si>
  <si>
    <t>ATENCION INTEGRAL PARA LAS PERSONAS PRIVADAS DE LA LIBERTAD</t>
  </si>
  <si>
    <t>FORTALECER EL CUERPO DE SEGURIDAD Y VIGILANCIA PENITENCIARIA</t>
  </si>
  <si>
    <t>E3.O9.P4.M3. Disminuir  la Tasa de Personas Privadas de Libertad (PPL) custodiadas por cada Servidor del Cuerpo de Seguridad y Vigilancia Penitenciaria (SCSVP) en los Centros de Privación de Libertad (CPL) de 26 PPL a 10 PPL custodiadas por cada SCSVP</t>
  </si>
  <si>
    <t>REPOTENCIAR  LA INFRAESTRUCTURA EXISTENTE CON EL PROPÓSITO DE QUE SE ENCUENTRE HABILITADA</t>
  </si>
  <si>
    <t>E3.O9.P4.M2. Reducir el porcentaje de hacinamiento en los Centros de Privación de Libertad del 29,83% al 20,42%.</t>
  </si>
  <si>
    <t>98</t>
  </si>
  <si>
    <t>ATENCION A LA EMERGENCIA DEL SISTEMA DE REHABILITACION SOCIAL A NIVEL NACIONAL</t>
  </si>
  <si>
    <t>1768192190001</t>
  </si>
  <si>
    <t>Universidad Intercultural de las Nacionalidades y Pueblos Indígenas Amawtay Wasi</t>
  </si>
  <si>
    <t>Formar seres humanos integrales, que en sus ámbitos de desempeño profesionales son capaces de tomar decisiones estratégicas en lo público y lo privado orientadas al Buen Vivir.</t>
  </si>
  <si>
    <t>Institucionalizar un sistema de formación universitaria que sistematice y ponga en diálogo los conocimientos y saberes de distintas matrices culturales.</t>
  </si>
  <si>
    <t>0968608970001</t>
  </si>
  <si>
    <t>Instituto Oceanográfico y Antártico de la Armada</t>
  </si>
  <si>
    <t>Incrementar la contribución en favor de la seguridad a la navegación en los espacios marítimos.</t>
  </si>
  <si>
    <t>91</t>
  </si>
  <si>
    <t>SEGURIDAD INTEGRAL</t>
  </si>
  <si>
    <t>Incrementar la proyección geopolítica y oceanopolítica del Ecuador en la Antártida.</t>
  </si>
  <si>
    <t>Incrementar las actividades hidro-oceanográficas en los espacios marítimos jurisdiccionales y fondos marinos en apoyo a la soberanía, defensa, y seguridad integral del territorio marítimo nacional.</t>
  </si>
  <si>
    <t>1768192940001</t>
  </si>
  <si>
    <t>Instituto de Fomento A la Creatividad E Innovación</t>
  </si>
  <si>
    <t>Incrementar el fomento de creación, producción, innovación, investigación, promoción, circulación y exhibición artística y cultural ecuatoriano a nivel nacional e internacional.</t>
  </si>
  <si>
    <t>E1.O1.P1.M3. Incrementar el porcentaje de personas empleadas mensualmente en actividades artísticas y culturales del 5,19% al 6,00%.</t>
  </si>
  <si>
    <t>FOMENTO AL DESARROLLO Y DIFUSION CULTURAL</t>
  </si>
  <si>
    <t>Incrementar la circulación equilibrada de obras artísticas nacionales y coproducciones en todos los segmentos del mercado a nivel nacional e internacional.</t>
  </si>
  <si>
    <t>E1.O2.P4.M1. Incrementar del 1,49% al 1,80% la contribución de las actividades culturales en el Producto Interno Bruto.</t>
  </si>
  <si>
    <t>Incrementar la coproducción con otros países, promoviendo la vinculación del sector cinematográfico, audiovisual y escénico ecuatoriano, a nivel nacional e internacional.</t>
  </si>
  <si>
    <t>1790819434001</t>
  </si>
  <si>
    <t>Secretaria de Gestión y desarrollo de Pueblos y Nacionalidades</t>
  </si>
  <si>
    <t>Fortalecer las capacidades institucionales, potenciando la gobernanza y el desarrollo económico territorial, registro y demás actos administrativos e información de las organizaciones sociales, así como la transferencia de conocimientos en las comunas, comunidades y demás organizaciones sociales sin fines de lucro de todos los Pueblos y Nacionalidades.</t>
  </si>
  <si>
    <t>E2.O8.P1. Erradicar la pobreza y garantizar el acceso universal a servicios básicos y la conectividad en las áreas rurales, con pertinencia territorial.</t>
  </si>
  <si>
    <t>E2.O8.P1.M2. REDUCIR DE 70% A 55% LA POBREZA MULTIDIMENSIONAL RURAL, CON ÉNFASIS EN PUEBLOS Y NACIONALIDADES Y POBLACIONES VULNERABLES.</t>
  </si>
  <si>
    <t>Implementar proyectos de desarrollo y crecimiento económico en las comunas, comunidades, Pueblos y Nacionalidades, fomentando la inclusión social y económica, mejorando las condiciones de vida, y reduciendo las brechas de desigualdad y fortaleciendo el relacionamiento interinstitucional y la cooperación internacional.</t>
  </si>
  <si>
    <t>Fomento y Desarrollo de los Pueblos y Nacionalidades</t>
  </si>
  <si>
    <t>Incrementar acciones de revalorización y revitalización de las identidades y diversidades culturales de Pueblos y Nacionalidades, comunas, comunidades, Afros y Montubios.</t>
  </si>
  <si>
    <t>Incrementar programas y proyectos productivos, emprendimientos, infraestructura e inversiones, en los territorios de comunas, comunidades, pueblos y nacionalidades.</t>
  </si>
  <si>
    <t>1790819442001</t>
  </si>
  <si>
    <t>Junta de Política y Regulación Financiera</t>
  </si>
  <si>
    <t>Formular política y emitir regulaciones con base en mejores prácticas a fin de fomentar la inclusión financiera.</t>
  </si>
  <si>
    <t>Formular política y emitir regulaciones del sector de mercado de valores aplicando las mejores prácticas.</t>
  </si>
  <si>
    <t>Formular política y emitir regulaciones del sector de seguros y medicina prepagada aplicando las mejores prácticas.</t>
  </si>
  <si>
    <t>Formular política y emitir regulaciones del sector financiero aplicando las mejores prácticas.</t>
  </si>
  <si>
    <t>Fortalecer las capacidades institucionales de la Junta de Política y Regulación Financiera.</t>
  </si>
  <si>
    <t>1768193080001</t>
  </si>
  <si>
    <t>Agencia de Regulación y Control de Energía y Recursos Naturales No Renovables</t>
  </si>
  <si>
    <t>E5.O14.P3. FORTALECER LA IMPLEMENTACIÓN DE LAS BUENAS PRÁCTICAS REGULATORIAS QUE GARANTICEN LA TRANSPARENCIA, EFICIENCIA Y COMPETITIVIDAD DEL ESTADO.</t>
  </si>
  <si>
    <t>Incrementar la eficiencia en la regulación, control, fiscalización y auditoría de las actividades relacionadas con los sectores eléctrico, hidrocarburífero y minero</t>
  </si>
  <si>
    <t>E4.O11.P1. PROMOVER LA PROTECCIÓN Y CONSERVACIÓN DE LOS ECOSISTEMAS Y SU BIODIVERSIDAD; ASÍ COMO, EL PATRIMONIO NATURAL Y GENÉTICO NACIONAL.</t>
  </si>
  <si>
    <t>REGULACIÓN Y CONTROL DE ENERGÍA Y RECURSOS NATURALES NO RENOVABLES</t>
  </si>
  <si>
    <t>Reducir la explotación ilícita de minerales propendiendo al aprovechamiento y uso sostenible de estos recursos</t>
  </si>
  <si>
    <t>E4.O11.P3. IMPULSAR LA REDUCCIÓN DE LA DEFORESTACIÓN Y DEGRADACIÓN DE LOS ECOSISTEMAS A PARTIR DEL USO Y APROVECHAMIENTO SOSTENIBLE DEL PATRIMONIO NATURAL.</t>
  </si>
  <si>
    <t>E4.O11.P3.M1. REDUCIR LAS EMISIONES DE GASES DE EFECTO INVERNADERO POR DEFORESTACIÓN EN EL SECTOR DE USO DEL SUELO, CAMBIO DE USO DEL SUELO Y SILVICULTURA (USCUSS) DE 53.782,59 A 52.706,94 GG CO2EQ.</t>
  </si>
  <si>
    <t>1768168210001</t>
  </si>
  <si>
    <t>Agencia de Regulación y Control de la Bioseguridad y Cuarentena para Galápagos</t>
  </si>
  <si>
    <t>Reducir el riesgo de introducción y dispersión de especies exóticas a las Islas Galápagos</t>
  </si>
  <si>
    <t>REGULACION PREVENCION Y CONTROL PARA LA BIOSEGURIDAD</t>
  </si>
  <si>
    <t>1768181900001</t>
  </si>
  <si>
    <t>Agencia de Regulación y Control de las Telecomunicaciones ARCOTEL</t>
  </si>
  <si>
    <t>Establecer una gestión eficiente del espectro radioeléctrico y los servicios de telecomunicaciones que permita atender a todos los sectores de la población ecuatoriana</t>
  </si>
  <si>
    <t>Regular el régimen general de telecomunicaciones y del espectro radioeléctrico como sectores estratégicos del Estado a fin de fomentar su desarrollo</t>
  </si>
  <si>
    <t>REGULACION DE LOS SERVICIOS DE TELECOMUNICACIONES-RADIODIFUSIÓN-AUDIO/VIDEO POR SUSCRIPCIÓN</t>
  </si>
  <si>
    <t>Asegurar un control técnico eficiente sobre el espectro radioeléctrico y los servicios de telecomunicaciones</t>
  </si>
  <si>
    <t>CONTROL ASIGNACION DEL USO DEL ESPECTRO RADIOLECTRICO</t>
  </si>
  <si>
    <t>1768188830001</t>
  </si>
  <si>
    <t>Agencia de Regulación y Control Fito y Zoosanitario</t>
  </si>
  <si>
    <t>Incrementar la garantía de la inocuidad de los productos agropecuarios en consumo interno y exportación</t>
  </si>
  <si>
    <t>E1.O3.P2. IMPULSAR LA SOBERANÍA Y SEGURIDAD ALIMENTARIA PARA SATISFACER LA DEMANDA NACIONAL.</t>
  </si>
  <si>
    <t>Incrementar la garantía de la calidad, seguridad y eficacia de los insumos agropecuarios de producción local e importados</t>
  </si>
  <si>
    <t>Incrementar la calidad fito y zoosanitaria de los productos agropecuarios de consumo interno y exportación</t>
  </si>
  <si>
    <t>VIGILANCIA Y CONTROL SANITARIO DEL SECTOR AGROPECUARIO</t>
  </si>
  <si>
    <t>1768159650001</t>
  </si>
  <si>
    <t>Agencia Nacional de Regulación y Control de Transporte Terrestre Tránsito y Seguridad Vial (ANT)</t>
  </si>
  <si>
    <t>Reducir la siniestralidad y mortalidad en la infraestructura vial nacional</t>
  </si>
  <si>
    <t>E3.O9.P2. FORTALECER LA SEGURIDAD DE LOS SISTEMAS DE TRANSPORTE TERRESTRE Y AÉREO, PROMOVIENDO AMBIENTES SEGUROS.</t>
  </si>
  <si>
    <t>E3.O9.P2.M1. DISMINUIR LA TASA DE MORTALIDAD POR ACCIDENTES DE TRÁNSITO, IN SITU, DE 12,62 A 11,96, POR CADA 100.000 HABITANTES.</t>
  </si>
  <si>
    <t>Incrementar las acciones orientadas a la implementación de un modelo de gestión adecuado de TTTSV a nivel nacional</t>
  </si>
  <si>
    <t>1360034020001</t>
  </si>
  <si>
    <t>Autoridad Portuaria de Manta</t>
  </si>
  <si>
    <t>Incrementar la infraestructura portuaria disponible que permita atender a la flota pesquera que opera en el Terminal Pesquero y de Cabotaje del Puerto de Manta</t>
  </si>
  <si>
    <t>E1.O3.P1. MEJORAR LA COMPETITIVIDAD Y PRODUCTIVIDAD AGRÍCOLA, ACUÍCOLA, PESQUERA E INDUSTRIAL, INCENTIVANDO EL ACCESO A INFRAESTRUCTURA ADECUADA, INSUMOS Y USO DE TECNOLOGÍAS MODERNAS Y LIMPIAS.</t>
  </si>
  <si>
    <t>Fortalecer los niveles de seguridad física, industrial, tecnológica, prevenir delitos informáticos, minimizar los riesgos de desastres, aplicación de medidas de bioseguridad y prever la contaminación ambiental dentro de las instalaciones del Terminal Pesquero y de cabotaje del Puerto de Manta a través de la prevención, mitigación y respuesta</t>
  </si>
  <si>
    <t>E4.O12.P2. PROMOVER MODELOS CIRCULARES QUE RESPETEN LA CAPACIDAD DE CARGA DE LOS ECOSISTEMAS OCEÁNICOS, MARINO-COSTEROS Y TERRESTRES, PERMITIENDO SU RECUPERACIÓN; ASÍ COMO, LA REDUCCIÓN DE LA CONTAMINACIÓN Y LA PRESIÓN SOBRE LOS RECURSOS NATURALES E HÍDRICOS.</t>
  </si>
  <si>
    <t>E4.O12.P2.M1. INCREMENTAR DE 0% A 20% LA RECUPERACIÓN DE LOS RESIDUOS Y/O DESECHOS EN EL MARCO DE LA APLICACIÓN DE LAS POLÍTICAS DE RESPONSABILIDAD EXTENDIDA AL PRODUCTOR.</t>
  </si>
  <si>
    <t>Incrementar el Control de los aspectos técnicos, operacionales, legales, económico financieros de la administración del Gestor Privado, así como los activos, proyectos e instalaciones afectadas por la ejecución de las actividades previstas en el Contrato de Gestión Delegada.</t>
  </si>
  <si>
    <t>Incrementar la eficiencia en la prestación de servicios portuarios a la flota pesquera que opera en el Terminal Pesquero y de Cabotaje del Puerto de Manta.</t>
  </si>
  <si>
    <t>0760026060001</t>
  </si>
  <si>
    <t>Autoridad Portuaria de Puerto Bolívar</t>
  </si>
  <si>
    <t>Incrementar la calidad y eficiencia de los servicios portuarios</t>
  </si>
  <si>
    <t>E1.O2.P1. FORTALECER VÍNCULOS COMERCIALES CON SOCIOS Y PAÍSES DE MERCADOS POTENCIALES QUE PERMITAN UN LIBRE COMERCIO Y LA CONSOLIDACIÓN DE LAS EXPORTACIONES NO PETROLERAS.</t>
  </si>
  <si>
    <t>E1.O2.P1.M2. INCREMENTAR LA PARTICIPACIÓN DE LAS EXPORTACIONES NO TRADICIONALES EN LAS EXPORTACIONES NO PETROLERAS TOTALES DEL 41,16% AL 48,36%.</t>
  </si>
  <si>
    <t>Incrementar el control eficiente del Gestor Privado por Delegación de Servicios Portuarios</t>
  </si>
  <si>
    <t>E1.O2.P2. PROMOVER UN ADECUADO ENTORNO DE NEGOCIOS QUE PERMITA LA ATRACCIÓN DE INVERSIONES Y LAS ASOCIACIONES PÚBLICO-PRIVADAS.</t>
  </si>
  <si>
    <t>E1.O2.P2.M4. INCREMENTAR LA INVERSIÓN EXTRANJERA DIRECTA DE USD 1.189,83 MILLONES A USD 2.410,17 MILLONES.</t>
  </si>
  <si>
    <t>Reducir la contaminación ambiental</t>
  </si>
  <si>
    <t>E4.O12.P1. FORTALECER LAS ACCIONES DE MITIGACIÓN Y ADAPTACIÓN AL CAMBIO CLIMÁTICO.</t>
  </si>
  <si>
    <t>E4.O12.P1.M2. REDUCIR DEL 91,02 A 82,81 LA VULNERABILIDAD AL CAMBIO CLIMÁTICO, EN FUNCIÓN DE LA CAPACIDAD DE ADAPTACIÓN.</t>
  </si>
  <si>
    <t>0968589570001</t>
  </si>
  <si>
    <t>Comisión de Transito del Ecuador</t>
  </si>
  <si>
    <t>Incrementar la eficacia, eficiencia y cobertura del Control Operativo del Tránsito</t>
  </si>
  <si>
    <t>CONTROL OPERATIVO E INVESTIGACION DE ACCIDENTES DE TRANSITO A NIVEL NACIONAL</t>
  </si>
  <si>
    <t>Incrementar la eficacia y eficiencia en la Investigación de Accidentes de Tránsito</t>
  </si>
  <si>
    <t>Incrementar la cobertura y mejorar de la calidad de procesos de formación, capacitación y especialización de vigilantes y agentes civiles de tránsito</t>
  </si>
  <si>
    <t>FORMACION DE VIGILANTES Y AGENTES CIVILES</t>
  </si>
  <si>
    <t>1768150270001</t>
  </si>
  <si>
    <t>Corporación del Seguro de depósitos, Fondo de Liquides y Fondo de Seguros Privados COSEDE</t>
  </si>
  <si>
    <t>Incrementar la cobertura y eficiencia en el pago del Seguro de Depósitos</t>
  </si>
  <si>
    <t>E1.O4.P6. CONSOLIDAR Y AFIANZAR LA DOLARIZACIÓN A TRAVÉS DE LA IMPLEMENTACIÓN DE MEDIDAS DE POLÍTICA ECONÓMICA Y FINANCIERA QUE CONTRIBUYAN A LA SOSTENIBILIDAD DE LA BALANZA DE PAGOS.</t>
  </si>
  <si>
    <t>E1.O4.P6.M1. INCREMENTAR EL PORCENTAJE PROMEDIO DE COBERTURA DE PASIVOS DEL PRIMER SISTEMA DE BALANCE DEL BANCO CENTRAL DEL ECUADOR RESPECTO A LAS RESERVAS INTERNACIONALES DEL 88% AL 97%.</t>
  </si>
  <si>
    <t>ADMINISTRACIÓN Y PAGO DEL SEGURO DE DEPÓSITOS Y DEL SEGURO DE SEGUROS PRIVADOS</t>
  </si>
  <si>
    <t>Incrementar la Eficiencia en la Administración y Control de los Fideicomisos</t>
  </si>
  <si>
    <t>Reducir la brecha de los principios básicos de los seguros de depósitos eficaces</t>
  </si>
  <si>
    <t>Incrementar el nivel de conocimiento del Seguro de Depósitos en la ciudadanía</t>
  </si>
  <si>
    <t>1768014410001</t>
  </si>
  <si>
    <t>Dirección General de Aviación Civil</t>
  </si>
  <si>
    <t>Incrementar las capacidades regulatorias y de control en el marco de la seguridad operacional del Estado Ecuatoriano</t>
  </si>
  <si>
    <t>Incrementar el control en el marco de la seguridad de la aviación y facilitación del Estado Ecuatoriano</t>
  </si>
  <si>
    <t>Incrementar la eficiencia y la calidad de los servicios para la actividad aeronáutica civil</t>
  </si>
  <si>
    <t>SEGURIDAD OPERACIONAL Y OPTIMIZACION DE SERVICIOS AERONAUTICOS Y AEROPORTUARIOS</t>
  </si>
  <si>
    <t>Incrementar las recaudaciones por concepto de servicios de sobrevuelos</t>
  </si>
  <si>
    <t>1768049390001</t>
  </si>
  <si>
    <t>Dirección General de Registro Civil, Identificación y Cedulación</t>
  </si>
  <si>
    <t>Incrementar los niveles de satisfacción de los usuarios</t>
  </si>
  <si>
    <t>Incrementar la oportunidad y calidad en el registro de hechos y actos civiles</t>
  </si>
  <si>
    <t>20</t>
  </si>
  <si>
    <t>REGISTRO E IDENTIFICACION CIUDADANA</t>
  </si>
  <si>
    <t>Incrementar la oportunidad y calidad en la identificación de los ecuatorianos y extranjeros que residen legalmente en el país</t>
  </si>
  <si>
    <t>IDENTIFICACION CEDULACION Y REGISTRO DE HECHOS Y ACTOS RELATIVOS AL ESTADO CIVIL DE LOS CIUDADANOS</t>
  </si>
  <si>
    <t>Incrementar la oferta y provisión de servicios electrónicos</t>
  </si>
  <si>
    <t>Incrementar la seguridad, integridad y confiabilidad de la información registral física y electrónica con estándares de seguridad y protección de datos</t>
  </si>
  <si>
    <t>1768158330001</t>
  </si>
  <si>
    <t>Dirección Nacional de Registros Públicos</t>
  </si>
  <si>
    <t>E5.O14.P2. POTENCIAR LAS CAPACIDADES DE LOS DISTINTOS NIVELES DE GOBIERNO PARA EL CUMPLIMIENTO DE LOS OBJETIVOS NACIONALES Y LA PRESTACIÓN DE SERVICIOS CON CALIDAD.</t>
  </si>
  <si>
    <t>Incrementar el nivel de seguridad de la información que circula en el Sistema Nacional de Registros Públicos cuyo control, vigilancia y rectoría está a cargo de la DINARP, en especial la atinente a datos personales de los ciudadanos; así como regular el acceso a la misma, de una forma ágil y transparente, y creando el marco normativo necesario</t>
  </si>
  <si>
    <t>E5.O15.P2. IMPULSAR EL GOBIERNO ABIERTO QUE PROPICIE LA TRANSPARENCIA Y EL ACCESO DE INFORMACIÓN OPORTUNA Y CERCANA A LA CIUDADANÍA.</t>
  </si>
  <si>
    <t>REGISTROS DE DATOS PUBLICOS</t>
  </si>
  <si>
    <t>Incrementar la calidad de la prestación de servicios registrales e institucionales; y, vigilar que los mismos sean correctamente administrados, tanto a nivel nacional como internacional</t>
  </si>
  <si>
    <t>ADMINISTRACION DE LA ACTIVIDAD REGISTRAL</t>
  </si>
  <si>
    <t>Incrementar los productos y servicios que presta la entidad con el uso de la analítica de datos procedentes del Sistema Nacional de Registros Públicos o de cualquier otra fuente, aplicando medidas que garanticen el derecho a la protección de datos personales</t>
  </si>
  <si>
    <t>Incrementar los niveles de disponibilidad y seguridad de la infraestructura y servicios tecnológicos de la entidad, innovando las plataformas tecnológicas que se brinda a las instituciones del estado, organizaciones y ciudadanía en general, que facilite la simplificación de trámites, el gobierno electrónico y la transformación digital</t>
  </si>
  <si>
    <t>1768155230001</t>
  </si>
  <si>
    <t>Instituto de Investigación Geológico y Energético</t>
  </si>
  <si>
    <t>Incrementar la investigación, el desarrollo, la innovación y la transferencia tecnológica en el ámbito geológico y energético</t>
  </si>
  <si>
    <t>E1.O2.P2.M1. INCREMENTAR LA RECAUDACIÓN TRIBUTARIA ANUAL DEL SECTOR MINERO DE USD 40.283.952 A USD 248.040.057.</t>
  </si>
  <si>
    <t>INVESTIGACIÓN, DESARROLLO, INNOVACIÓN Y/O TRANSFERENCIA TECNOLÓGICA</t>
  </si>
  <si>
    <t>Incrementar la difusión y transferencia del conocimiento en el ámbito geológico y energético</t>
  </si>
  <si>
    <t>E2.O7.P4. FORTALECER EL SISTEMA DE EDUCACIÓN SUPERIOR BAJO LOS PRINCIPIOS DE LIBERTAD, AUTONOMÍA RESPONSABLE, IGUALDAD DE OPORTUNIDADES, CALIDAD Y PERTINENCIA; PROMOVIENDO LA INVESTIGACIÓN DE ALTO IMPACTO.</t>
  </si>
  <si>
    <t>GENERACIÓN Y TRANSFERENCIA DE CONOCIMIENTO</t>
  </si>
  <si>
    <t>Incrementar la disponibilidad de información geológica y energética a nivel nacional</t>
  </si>
  <si>
    <t>E3.O9.P3. IMPULSAR LA REDUCCIÓN DE RIESGOS DE DESASTRES Y ATENCIÓN OPORTUNA A EMERGENCIAS ANTE AMENAZAS NATURALES O ANTRÓPICAS EN TODOS LOS SECTORES Y NIVELES TERRITORIALES</t>
  </si>
  <si>
    <t>E3.O9.P3.M2. INCREMENTAR EL NIVEL DE EFICIENCIA EN LA GESTIÓN DE IDENTIFICACIÓN DEL RIESGO EJECUTADA POR EL SISTEMA NACIONAL DESCENTRALIZADO DE GESTIÓN DE RIESGOS (SNDGR) DEL 76,36% AL 84,00%.</t>
  </si>
  <si>
    <t>INFORMACIÓN GEOLÓGICA Y ENERGÉTICA DISPONIBLE</t>
  </si>
  <si>
    <t>1768007200001</t>
  </si>
  <si>
    <t>Instituto Geográfico Militar</t>
  </si>
  <si>
    <t>Incrementar el nivel de satisfacción de la ciudadanía en la obtención de productos y servicios relacionados con la generación de geoinformación, el archivo de datos cartográficos y geográficos, difusión de las ciencias geoespaciales y demás servicios especializados en el IGM</t>
  </si>
  <si>
    <t>E3.O10.P1. FORTALECER AL ESTADO PARA MANTENER LA CONFIDENCIALIDAD, INTEGRIDAD Y DISPONIBILIDAD DE LA INFORMACIÓN FRENTE A AMENAZAS PROVENIENTES DEL CIBERESPACIO Y PROTEGER SU INFRAESTRUCTURA CRÍTICA.</t>
  </si>
  <si>
    <t>INVESTIGACION DESARROLLO INNOVACION Y O TRANSFERENCIA TECNOLOGICA</t>
  </si>
  <si>
    <t>Incrementar el nivel de satisfacción de las entidades del Estado en la elaboración de especies valoradas y documentos de seguridad en el IGM</t>
  </si>
  <si>
    <t>1768166510001</t>
  </si>
  <si>
    <t>Instituto Nacional de Donación y Trasplantes de Órganos Tejidos y Células - INDOT</t>
  </si>
  <si>
    <t>Incrementar el posicionamiento del INDOT a través de la promoción de la donación voluntaria y el acceso equitativo al trasplante de órganos, tejidos y células en los establecimientos del Sistema Nacional de Salud</t>
  </si>
  <si>
    <t>E2.O6.P1.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t>
  </si>
  <si>
    <t>FORTALECIMIENTO DEL PROCESO DE DONACION Y TRANSPLANTE DE ORGANOS TEJIDOS Y CELULAS</t>
  </si>
  <si>
    <t>Incrementar el cumplimiento de la gestión de la información, de la normativa vigente, marcos legales en particular su capacidad de fiscalización para la donación y el trasplante de órganos, tejidos y células</t>
  </si>
  <si>
    <t>E2.O6.P5. MODERNIZAR EL SISTEMA DE SALUD PÚBLICA PARA GARANTIZAR SERVICIOS DE CALIDAD CON EFICIENCIA  Y TRANSPARENCIA.</t>
  </si>
  <si>
    <t>Incrementar la disponibilidad de órganos, tejidos y células con base en la donación voluntaria no remunerada</t>
  </si>
  <si>
    <t>1768149260001</t>
  </si>
  <si>
    <t>Instituto Nacional de Economía Popular y Solidaria</t>
  </si>
  <si>
    <t>Incrementar la gestión socioeconómica y política de las unidades económicas productivas y de las organizaciones de la EPS</t>
  </si>
  <si>
    <t>FORTALECIMIENTO DE LA ECONOMIA POPULAR Y SOLIDARIA</t>
  </si>
  <si>
    <t>Incrementar la participación significativa de la oferta de bienes y servicios de la Economía Popular y Solidaria en el mercado nacional e internacional</t>
  </si>
  <si>
    <t>Incrementar la Incorporación de la innovación y valor agregado en los bienes y servicios de la EPS, en el que se aporte al cambio progresivo de su matriz productiva</t>
  </si>
  <si>
    <t>Incrementar el conocimiento de la Economía Popular y Solidaria en la formulación de políticas públicas y la toma de decisiones</t>
  </si>
  <si>
    <t>Fortalecer capacidades institucionales</t>
  </si>
  <si>
    <t>1768038270001</t>
  </si>
  <si>
    <t>Instituto Nacional de Estadística y Censos-INEC</t>
  </si>
  <si>
    <t>Incrementar el nivel de Gobernanza del Sistema Estadístico Nacional</t>
  </si>
  <si>
    <t>Incrementar la calidad de la producción estadística en las instituciones del Estado</t>
  </si>
  <si>
    <t>Incrementar la producción de estadísticas oficiales a partir del aprovechamiento de registros administrativos</t>
  </si>
  <si>
    <t>Incrementar la calidad y modernización en la producción estadística del INEC</t>
  </si>
  <si>
    <t>CENSOS ESTADISTICAS Y REGISTROS POBLACIONALES</t>
  </si>
  <si>
    <t>Incrementar la facilidad para el acceso a las estadísticas oficiales de manera oportuna y transparente</t>
  </si>
  <si>
    <t>0968595540001</t>
  </si>
  <si>
    <t>Instituto Nacional de Investigación En Salud Publica INSPI</t>
  </si>
  <si>
    <t>Incrementar la eficiencia y calidad de la prestación de los servicios de laboratorio especializado de referencia nacional que contribuya a la vigilancia de la salud pública</t>
  </si>
  <si>
    <t>LABORATORIO ESPECIALIZADO VIGILANCIA EPIDEMIOLOGICA Y DE SALUD PUBLICA</t>
  </si>
  <si>
    <t>Incrementar la investigación y desarrollo tecnológico en Salud Pública en el Ecuador</t>
  </si>
  <si>
    <t>INVESTIGACION DESARROLLO  INNOVACION Y O TRANSFERENCIA TECNOLOGICA</t>
  </si>
  <si>
    <t>1768048820001</t>
  </si>
  <si>
    <t>Instituto Nacional de Investigaciones Agropecuarias  INIAP</t>
  </si>
  <si>
    <t>Investigar, desarrollar y aplicar el conocimiento científico y tecnológico para lograr una racional explotación, utilización y conservación de los recursos naturales del sector agropecuario</t>
  </si>
  <si>
    <t>E1.O3.P1.M2. AUMENTAR EL RENDIMIENTO DE LA PRODUCTIVIDAD AGRÍCOLA NACIONAL DE 117,78 A 136,85 TONELADA/HECTÁREA (T/HA).</t>
  </si>
  <si>
    <t>Incrementar de forma sostenida la producción, productividad agropecuaria y el mejoramiento cualitativo de los productos agropecuarios, mediante la generación adaptación, validación y transferencia de tecnología</t>
  </si>
  <si>
    <t>1760001470001</t>
  </si>
  <si>
    <t>Ministerio de Agricultura y Ganadería</t>
  </si>
  <si>
    <t>Incrementar la eficiencia en el fortalecimiento de los sistemas agropecuarios y forestales (con fines comerciales) con de la asistencia técnica, innovación, generación de información, tecnificación, implementación de incentivos agropecuarios, para fomentar la inserción de los productos del sector en los mercados nacionales e internacionales</t>
  </si>
  <si>
    <t>INCREMENTO DE LA PRODUCTIVIDAD EN LOS PEQUEÑOS  Y MEDIANOS PRODUCTORES</t>
  </si>
  <si>
    <t>Incrementar al acceso, la democratización y la redistribución de los factores de la producción y la tecnificación agropecuaria, promoviendo además el uso eficiente del recurso suelo a fin de garantizar la soberanía alimentaria</t>
  </si>
  <si>
    <t>E1.O3.P2.M1. INCREMENTAR DE 85,97% AL 86,85% LA PARTICIPACIÓN DE LOS ALIMENTOS PRODUCIDOS EN EL PAÍS EN EL CONSUMO DE LOS HOGARES ECUATORIANOS.</t>
  </si>
  <si>
    <t>ACCESO DEMOCRATIZACION Y DESCONCENTRACION DE LOS FACTORES DE LA PRODUCCION</t>
  </si>
  <si>
    <t>SERVICIOS TÉCNICOS</t>
  </si>
  <si>
    <t>27</t>
  </si>
  <si>
    <t>PROYECTOS POR REHABILITAR</t>
  </si>
  <si>
    <t>31</t>
  </si>
  <si>
    <t>ESTUDIOS REHABILITACION TERMINACION DE OBRAS DE INFRAESTRUCTURA Y TECNIFICACION DEL RIEGO</t>
  </si>
  <si>
    <t>Incrementar la eficiencia en el fortalecimiento de la cooperación asociativa y los circuitos alternativos para la producción sostenible, sustentable y el comercio justo de productos que beneficie a los productores agropecuarios, con énfasis en los pequeños, medianos y los de la agricultura familiar y campesina</t>
  </si>
  <si>
    <t>E1.O3.P3. FOMENTAR LA ASOCIATIVIDAD PRODUCTIVA QUE ESTIMULE LA PARTICIPACIÓN DE LOS CIUDADANOS, EN LOS ESPACIOS DE PRODUCCIÓN Y COMERCIALIZACIÓN.</t>
  </si>
  <si>
    <t>E1.O3.P3.M1. INCREMENTAR DEL 4% AL 25% EL PORCENTAJE DE PRODUCTORES ASOCIADOS, REGISTRADOS COMO AGRICULTURA FAMILIAR CAMPESINA QUE SE VINCULAN A SISTEMAS DE COMERCIALIZACIÓN.</t>
  </si>
  <si>
    <t>1768135120001</t>
  </si>
  <si>
    <t>Ministerio de Cultura y Patrimonio</t>
  </si>
  <si>
    <t>Incrementar la protección, difusión y puesta en valor del patrimonio cultural nacional y la memoria social</t>
  </si>
  <si>
    <t>E1.O2.P4. IMPULSAR LAS INDUSTRIAS CREATIVAS A TRAVÉS DEL FOMENTO DE LAS ACTIVIDADES CULTURALES Y PUESTA EN VALOR DEL PATRIMONIO.</t>
  </si>
  <si>
    <t>80</t>
  </si>
  <si>
    <t>FOMENTO Y CONSERVACION DEL PATRIMONIO DEL ECUADOR</t>
  </si>
  <si>
    <t>Incrementar la creación, producción y circulación de bienes y servicios artísticos y culturales</t>
  </si>
  <si>
    <t>E1.O1.P1. CREAR NUEVAS OPORTUNIDADES LABORALES EN CONDICIONES DIGNAS, PROMOVER LA INCLUSIÓN LABORAL, EL PERFECCIONAMIENTO DE MODALIDADES CONTRACTUALES, CON ÉNFASIS EN LA REDUCCIÓN DE BRECHAS DE IGUALDAD Y ATENCIÓN A GRUPOS PRIORITARIOS, JÓVENES, MUJERES Y PERSONAS LGBTI+.</t>
  </si>
  <si>
    <t>INVERSION EN CULTURA</t>
  </si>
  <si>
    <t>FONDO NACIONAL PARA LA CULTURA</t>
  </si>
  <si>
    <t>Incrementar la producción, integración, difusión, uso y puesta en valor de la información generada por las entidades del Sistema Nacional de Cultura</t>
  </si>
  <si>
    <t>1760000740001</t>
  </si>
  <si>
    <t>Ministerio de defensa Nacional</t>
  </si>
  <si>
    <t>Incrementar la capacidad de control del territorio nacional para la defensa de la soberanía e integridad territorial</t>
  </si>
  <si>
    <t>PROTECCION Y VIGILANCIA DEL TERRITORIO ECUATORIANO</t>
  </si>
  <si>
    <t>ALISTAMIENTO OPERACIONAL DE LAS FUERZAS ARMADAS</t>
  </si>
  <si>
    <t>Mantener el apoyo de la Institución Defensa a las instituciones del Estado en seguridad integral</t>
  </si>
  <si>
    <t>INVESTIGACION DESARROLLO  INNOVACION Y/O TRANSFERENCIA TECNOLOGICA</t>
  </si>
  <si>
    <t>FORTALECIMIENTO DE LAS CAPACIDADES ESTRATEGICAS</t>
  </si>
  <si>
    <t>Incrementar el apoyo al desarrollo nacional desde el ámbito de la defensa, contribuyendo a la investigación, desarrollo, innovación, producción y tecnología para la Defensa</t>
  </si>
  <si>
    <t>Incrementar las relaciones internacionales del sector defensa en los niveles multilateral, binacional y vecinal</t>
  </si>
  <si>
    <t>COOPERACION INTERNACIONAL PARA CONTRIBUIR A LA PAZ REGIONAL Y MUNDIAL</t>
  </si>
  <si>
    <t>ADMINISTRACION  CENTRAL</t>
  </si>
  <si>
    <t>1760009450001</t>
  </si>
  <si>
    <t>Ministerio de desarrollo Urbano y Vivienda</t>
  </si>
  <si>
    <t>Reducir el déficit habitacional de vivienda con soluciones basados en principios de equidad, inclusión, interculturalidad y sostenibilidad, mejorando las condiciones integrales de vida, con énfasis en la atención a la población en condiciones de pobreza y vulnerabilidad a nivel nacional</t>
  </si>
  <si>
    <t>INCENTIVOS DE LA VIVIENDA Y REASENTAMIENTOS</t>
  </si>
  <si>
    <t>Incrementar los mecanismos que promuevan el desarrollo urbano sostenible a nivel nacional</t>
  </si>
  <si>
    <t>HABITAT Y ASENTAMIENTOS HUMANOS</t>
  </si>
  <si>
    <t>Incrementar la aplicación de la política pública con normativa, estrategias y herramientas, en el Uso, Gestión de Suelo y Catastros a nivel nacional</t>
  </si>
  <si>
    <t>USO GESTION DEL SUELO Y CATASTROS</t>
  </si>
  <si>
    <t>1760000900001</t>
  </si>
  <si>
    <t>Ministerio de Economía y Finanzas</t>
  </si>
  <si>
    <t>E5.O14.P1. GARANTIZAR A LOS CIUDADANOS EL DERECHO PLENO A LA JUSTICIA SIN IMPUNIDAD, CON UN SISTEMA DE ADMINISTRACIÓN DE JUSTICIA INDEPENDIENTE, EFICIENTE Y  TRANSPARENTE.</t>
  </si>
  <si>
    <t>E5.O14.P1.M1. AUMENTAR LA TASA DE RESOLUCIÓN DE 0,84 A 1,06.</t>
  </si>
  <si>
    <t>ADMINISTRACIÓN CENTRAL (01)</t>
  </si>
  <si>
    <t>Incrementar la eficacia, eficiencia, calidad y transparencia en la gestión de ingresos, egresos y financiamiento del sector público</t>
  </si>
  <si>
    <t>E1.O4.P1. PRIORIZAR EL GASTO PÚBLICO PARA LA ATENCIÓN EN SALUD, EDUCACIÓN, SEGURIDAD, CON ENFOQUE EN LOS DERECHOS HUMANOS.</t>
  </si>
  <si>
    <t>E1.O4.P1.M1. REDUCIR DE 78,22% A 76,02% LOS GASTOS PRIMARIOS DEL GOBIERNO RESPECTO AL PRESUPUESTO GENERAL DEL ESTADO</t>
  </si>
  <si>
    <t>GESTIÓN PARA LA SOSTENIBILIDAD ESTABILIDAD Y CONSISTENCIA DE LAS FINANZAS PÚBLICAS (55)</t>
  </si>
  <si>
    <t>ADMINISTRACIÓN DEL SISTEMA NACIONAL DE LAS FINANZAS PÚBLICAS (56)</t>
  </si>
  <si>
    <t>Incrementar la eficiencia en la formulación de propuestas de políticas y estrategias para la reactivación económica - productiva y sostenibilidad macroeconómica del Ecuador</t>
  </si>
  <si>
    <t>COORDINACIÓN, FORMULACIÓN, EJECUCIÓN, SEGUIMIENTO Y EVALUACIÓN DE LAS POLÍTICAS PÚBLICAS (75)</t>
  </si>
  <si>
    <t>1760001040001</t>
  </si>
  <si>
    <t>Ministerio de Educación</t>
  </si>
  <si>
    <t>Incrementar el acceso, permanencia y culminación de estudios en todos los niveles, con énfasis en los grupos vulnerables de atención prioritaria, así como en las comunidades rurales, pueblos y nacionalidades</t>
  </si>
  <si>
    <t>E2.O7.P1. GARANTIZAR EL ACCESO UNIVERSAL, INCLUSIVO Y DE CALIDAD A LA EDUCACIÓN EN LOS NIVELES INICIAL, BÁSICO Y BACHILLERATO, PROMOVIENDO LA PERMANENCIA Y CULMINACIÓN DE LOS ESTUDIOS.</t>
  </si>
  <si>
    <t>E2.O7.P1.M1. INCREMENTAR EL PORCENTAJE DE PERSONAS ENTRE 18 Y 29 AÑOS CON BACHILLERATO COMPLETO DE 69,75% A 77,89%.</t>
  </si>
  <si>
    <t>25</t>
  </si>
  <si>
    <t>MANTENIMIENTO DE LA INFRAESTRUCTURA EDUCATIVA</t>
  </si>
  <si>
    <t>Promover la convivencia armónica y la promoción de salud con entornos educativos de aprendizajes seguros, prácticos, integradores, generadores, inclusivos, flexibles y abiertos en igualdad de derechos y oportunidades para todos</t>
  </si>
  <si>
    <t>E2.O7.P3. ERRADICAR TODA FORMA DE DISCRIMINACIÓN, NEGLIGENCIA Y VIOLENCIA EN TODOS LOS NIVELES DEL ÁMBITO EDUCATIVO, CON ÉNFASIS EN LA VIOLENCIA SEXUAL CONTRA LA NIÑEZ Y ADOLESCENCIA.</t>
  </si>
  <si>
    <t>29</t>
  </si>
  <si>
    <t>EJES COMUNES A TODOS LOS NIVELES</t>
  </si>
  <si>
    <t>Incrementar una oferta educativa flexible y alternada, que permita a las instituciones educativas la aplicación de currículos contextualizados acorde a las realidades territoriales y necesidades educativas de la población</t>
  </si>
  <si>
    <t>E2.O7.P1.M2. INCREMENTAR LA TASA BRUTA DE MATRÍCULA DE BACHILLERATO DE 87,38% A 89,09%.</t>
  </si>
  <si>
    <t>EDUCACION INICIAL</t>
  </si>
  <si>
    <t>Incrementar el uso y apropiación de tecnologías en el proceso de enseñanza-aprendizaje para alcanzar una comunidad y ciudadanía digital, que contribuya a la protección y conservación del ambiente y el desarrollo sostenible</t>
  </si>
  <si>
    <t>E2.O7.P2. PROMOVER LA MODERNIZACIÓN Y EFICIENCIA DEL MODELO EDUCATIVO POR MEDIO DE LA INNOVACIÓN Y EL USO DE HERRAMIENTAS TECNOLÓGICAS.</t>
  </si>
  <si>
    <t>E2.O7.P2.M1. INCREMENTAR EL PORCENTAJE DE INSTITUCIONES EDUCATIVAS FISCALES CON COBERTURA DE INTERNET CON FINES PEDAGÓGICOS DE 41,93% A 65,92%.</t>
  </si>
  <si>
    <t>EDUCACION BASICA</t>
  </si>
  <si>
    <t>Fortalecer la oferta de bachillerato con procesos de orientación vocacional, trayectorias educativas y pertinencia territorial, articulados con la educación superior y el sector productivo</t>
  </si>
  <si>
    <t>E2.O8.P2. GARANTIZAR EL ACCESO A LA EDUCACIÓN EN EL ÁREA RURAL  CON PERTINENCIA TERRITORIAL.</t>
  </si>
  <si>
    <t>E2.O8.P2.M2. INCREMENTAR LA TASA BRUTA DE MATRÍCULA DE BACHILLERATO EN EL ÁREA RURAL DE 48,65% AL 54,91%.</t>
  </si>
  <si>
    <t>BACHILLERATO</t>
  </si>
  <si>
    <t>Incrementar la reinserción con una nivelación escolar, que promueva la permanencia, promoción y culminación de los estudios, con enfoque intercultural e intercultural bilingüe, inclusión, equidad de género y pertinencia territorial</t>
  </si>
  <si>
    <t>EDUCACION PARA ADULTOS</t>
  </si>
  <si>
    <t>Fortalecer el desarrollo, formación y revalorización de docentes, directivos y otros profesionales de la educación con pertinencia local, cultural y lingüística para mejorar los procesos de enseñanza y aprendizaje</t>
  </si>
  <si>
    <t>CALIDAD EDUCATIVA</t>
  </si>
  <si>
    <t>60</t>
  </si>
  <si>
    <t>INFRAESTRUCTURA EDUCATIVA</t>
  </si>
  <si>
    <t>1768136010001</t>
  </si>
  <si>
    <t>Ministerio de Energía y Minas</t>
  </si>
  <si>
    <t>Incrementar la eficiencia y productividad en el aprovechamiento de los recursos energéticos y mineros</t>
  </si>
  <si>
    <t>DESARROLLO DE LOS SECTORES ENERGÉTICO Y RECURSOS NATURALES NO RENOVABLES</t>
  </si>
  <si>
    <t>EFICIENCIA ENERGÉTICA</t>
  </si>
  <si>
    <t>EFICIENCIA CALIDAD Y COBERTURA EN LA DISTRIBUCIÓN DE ENERGÍA ELECTRICA</t>
  </si>
  <si>
    <t>Incrementar la calidad en la gestión ambiental y social en las áreas de influencia del sector, considerando las mejores prácticas socioambientales</t>
  </si>
  <si>
    <t>E4.O11.P2. FOMENTAR LA CAPACIDAD DE RECUPERACIÓN Y RESTAURACIÓN DE LOS RECURSOS NATURALES RENOVABLES.</t>
  </si>
  <si>
    <t>E4.O11.P2.M1. INCREMENTAR DE 1.496 A 2.067 FUENTES DE CONTAMINACIÓN HIDROCARBURÍFERAS REMEDIADAS Y AVALADAS.</t>
  </si>
  <si>
    <t>Incrementar las buenas prácticas de regulación y control en el ámbito energético y minero</t>
  </si>
  <si>
    <t>1760001200001</t>
  </si>
  <si>
    <t>Ministerio de Inclusión Económica y Social</t>
  </si>
  <si>
    <t>Incrementar el acceso y calidad de los servicios de inclusión social con énfasis en los grupos de atención prioritaria y la población que se encuentra en pobreza o vulnerabilidad, para reducir las brechas existentes</t>
  </si>
  <si>
    <t>DESARROLLO INFANTIL</t>
  </si>
  <si>
    <t>SERVICIOS DE ATENCION GERONTOLOGICA</t>
  </si>
  <si>
    <t>ATENCION INTEGRAL A PERSONAS CON DISCAPACIDADES</t>
  </si>
  <si>
    <t>61</t>
  </si>
  <si>
    <t>ARTICULACION TERRITORIAL Y PARTICIPACION</t>
  </si>
  <si>
    <t>Incrementar la promoción del desarrollo integral de la población que requiere de los servicios de inclusión social, durante el ciclo de vida; así como, la corresponsabilidad de las familias y comunidad ligadas a la prestación de los servicios que brinda el MIES</t>
  </si>
  <si>
    <t>Incrementar las intervenciones de prevención en el ámbito de la protección especial en la población susceptible de vulneración de derechos</t>
  </si>
  <si>
    <t>SISTEMA DE PROTECCION ESPECIAL EN EL CICLO DE VIDA</t>
  </si>
  <si>
    <t>Incrementar la inclusión económica de la población en situación de pobreza a través del fortalecimiento de la Economía Popular y Solidaria (EPS) desde una perspectiva territorial, articulación de redes de actores de la EPS, e inserción en el cambio de la matriz productiva, como un mecanismo para la superación de desigualdades</t>
  </si>
  <si>
    <t>Incrementar la movilidad ascendente de las personas y las familias en condiciones de vulnerabilidad y extrema pobreza a través de transferencias monetarias y el fortalecimiento de sus capacidades para concretar un proyecto de vida que les permita salir de su situación de pobreza</t>
  </si>
  <si>
    <t>PROTECCION SOCIAL A LA FAMILIA ASEGURAMIENTO NO CONTRIBUTIVO INCLUSION ECONOMICA Y MOVILIDAD SOCIAL</t>
  </si>
  <si>
    <t>0968599370001</t>
  </si>
  <si>
    <t>Ministerio de Producción Comercio Exterior Inversiones y Pesca</t>
  </si>
  <si>
    <t>Incrementar la inserción estratégica económica y comercial del país en el mundo</t>
  </si>
  <si>
    <t>E1.O2.P1.M1. INCREMENTAR LAS EXPORTACIONES ALTA, MEDIA, BAJA INTENSIDAD TECNOLÓGICA PER CÁPITA DE 42,38 AL 51,31.</t>
  </si>
  <si>
    <t>78</t>
  </si>
  <si>
    <t>FOMENTO DE LA INSERCION ESTRATEGICA ECONOMICA Y COMERCIAL</t>
  </si>
  <si>
    <t>Incrementar la productividad y competitividad del sector acuícola y pesquero</t>
  </si>
  <si>
    <t>E1.O3.P1.M5. INCREMENTAR EL VALOR AGREGADO BRUTO (VAB) ACUÍCOLA Y PESQUERO DE CAMARÓN SOBRE VAB PRIMARIO DEL 11,97% AL 13,28%.</t>
  </si>
  <si>
    <t>FOMENTO Y DESARROLLO DE PRODUCCION DE RECURSOS PESQUEROS Y ACUICOLAS CALIDAD E INOCUIDAD Y RIESGOS SECTORIALES</t>
  </si>
  <si>
    <t>PRODUCTIVIDAD INDUSTRIAL</t>
  </si>
  <si>
    <t>Incrementar la inversión nacional y extranjera, incentivando un atractivo clima de negocios, transferencia tecnológica e innovación</t>
  </si>
  <si>
    <t>FOMENTO PROMOCION ATRACCION MANTENIMIENTO FACILITACION Y EVALUACION DE INVERSIONES</t>
  </si>
  <si>
    <t>Incrementar la productividad, los servicios relacionados, la calidad, el encadenamiento, la asociatividad, la articulación público-privada, el desarrollo de polos productivos y la territorialización de la política productiva, en la industria</t>
  </si>
  <si>
    <t>E1.O3.P1.M1. INCREMENTAR EL VALOR AGREGADO BRUTO (VAB) MANUFACTURERO SOBRE VAB PRIMARIO DE 1,13 AL 1,24.</t>
  </si>
  <si>
    <t>FOMENTO A LA PRODUCCION Y DESARROLLO DE MIPYMES ARTESANIAS E INDUSTRIAS</t>
  </si>
  <si>
    <t>Incrementar el grado de apertura comercial, la promoción y diversificación productiva-exportadora no petrolera</t>
  </si>
  <si>
    <t>89</t>
  </si>
  <si>
    <t>PROMOCION E INCREMENTO DE EXPORTACIONES NO PETROLERAS</t>
  </si>
  <si>
    <t>1760000820001</t>
  </si>
  <si>
    <t>Ministerio de Relaciones Exteriores y Movilidad Humana</t>
  </si>
  <si>
    <t>Incrementar la inserción estratégica comercial, cultural, turística y la atracción de inversiones al Ecuador en coordinación con las entidades competentes</t>
  </si>
  <si>
    <t>65</t>
  </si>
  <si>
    <t>PROMOCIÓN DEL ECUADOR</t>
  </si>
  <si>
    <t>Fortalecer las relaciones bilaterales, la participación en los organismos internacionales y en los mecanismos de integración, e incrementar la cooperación internacional no reembolsable en función de los intereses nacionales, preservando la soberanía, la paz, los derechos humanos y de la naturaleza</t>
  </si>
  <si>
    <t>E5.O16.P1. IMPULSAR LAS RELACIONES EXTERIORES DE LA NACIÓN CON LOS PAÍSES DE LA REGIÓN Y DEL MUNDO Y SALVAGUARDAR LOS INTERESES NACIONALES EN TEMAS DE SOBERANÍA.</t>
  </si>
  <si>
    <t>E5.O16.P1.M1. INCREMENTAR LA EJECUCIÓN ANUAL DE FONDOS DE COOPERACIÓN INTERNACIONAL NO REEMBOLSABLE DE USD 139,84 MILLONES A USD 160,81 MILLONES.</t>
  </si>
  <si>
    <t>63</t>
  </si>
  <si>
    <t>RELACIONES EXTERIORES, INTEGRACIÓN REGIONAL Y COOPERACIÓN INTERNACIONAL</t>
  </si>
  <si>
    <t>Incrementar las acciones estratégicas para el ejercicio de los derechos de las personas en movilidad humana</t>
  </si>
  <si>
    <t>64</t>
  </si>
  <si>
    <t>GARANTÍA DE DERECHOS DE LAS PERSONAS EN MOVILIDAD HUMANA</t>
  </si>
  <si>
    <t>1768151240001</t>
  </si>
  <si>
    <t>Ministerio de Telecomunicaciones y de la Sociedad de la Informacion MINTEL</t>
  </si>
  <si>
    <t>Propiciar la conectividad universal y el cierre de brecha digital</t>
  </si>
  <si>
    <t>E2.O5.P5. MEJORAR LA CONECTIVIDAD DIGITAL Y EL ACCESO A NUEVAS TECNOLOGÍAS DE LA POBLACIÓN.</t>
  </si>
  <si>
    <t>E2.O5.P5.M1. INCREMENTAR LA COBERTURA POBLACIONAL CON TECNOLOGÍA 4G O SUPERIOR DEL 60,74% AL 92,00%.</t>
  </si>
  <si>
    <t>INCLUSION DIGITAL</t>
  </si>
  <si>
    <t>Fomentar la calidad y cobertura de los servicios postales a nivel nacional</t>
  </si>
  <si>
    <t>Incrementar la apropiación de las TIC en la población y la digitalización de los sectores productivos que contribuyan al desarrollo digital y sostenible del país</t>
  </si>
  <si>
    <t>FOMENTO DE LA INDUSTRIA Y SERVICIOS DE TECNOLOGIAS DE LA INFORMACION Y COMUNICACION</t>
  </si>
  <si>
    <t>Fomentar el gobierno electrónico, la prestación y digitalización de servicios públicos</t>
  </si>
  <si>
    <t>GOBIERNO DIGITAL</t>
  </si>
  <si>
    <t>Fortalecer la publicación y uso de datos abiertos</t>
  </si>
  <si>
    <t>Fortalecer al estado con medidas de seguridad de la información y ciberseguridad que respondan a amenazas y preserven la confidencialidad, integridad y disponibilidad de los activos de información</t>
  </si>
  <si>
    <t>E3.O10.P1.M1. INCREMENTAR EL ÍNDICE DE CIBERSEGURIDAD GLOBAL DE 26,3 A 51,3.</t>
  </si>
  <si>
    <t>1760009020001</t>
  </si>
  <si>
    <t>Ministerio de Turismo</t>
  </si>
  <si>
    <t>Incrementar la promoción en mercados receptivos y domésticos favorables al turismo sostenible</t>
  </si>
  <si>
    <t>E1.O2.P3. FOMENTAR EL TURISMO DOMÉSTICO, RECEPTIVO Y SOSTENIBLE A PARTIR DE LA PROMOCIÓN, CONSOLIDACIÓN Y DIVERSIFICACIÓN DE LOS PRODUCTOS Y DESTINOS DEL ECUADOR, TANTO A NIVEL NACIONAL COMO INTERNACIONAL.</t>
  </si>
  <si>
    <t>E1.O2.P3.M1. AUMENTAR EL INGRESO DE DIVISAS POR CONCEPTO DE TURISMO RECEPTOR DE USD 704,67 MILLONES A USD 2.434,60 MILLONES.</t>
  </si>
  <si>
    <t>PARTICIPACION ECONOMICA DEL TURISMO</t>
  </si>
  <si>
    <t>Incrementar y diversificar el portafolio de productos y destinos sostenibles</t>
  </si>
  <si>
    <t>FOMENTO DE DESARROLLO TURISTICO</t>
  </si>
  <si>
    <t>Incrementar y fortalecer un entorno favorable a la inversión, la innovación y la gestión del turismo sostenible</t>
  </si>
  <si>
    <t>1760006350001</t>
  </si>
  <si>
    <t>Ministerio del deporte</t>
  </si>
  <si>
    <t>Incrementar la participación de los deportistas ecuatorianos, en competencias nacionales e internacionales</t>
  </si>
  <si>
    <t>E2.O7.P5. IMPULSAR LA EXCELENCIA DEPORTIVA CON IGUALDAD DE OPORTUNIDADES, PERTINENCIA TERRITORIAL E INFRAESTRUCTURA DEPORTIVA DE CALIDAD.</t>
  </si>
  <si>
    <t>E2.O7.P5.M1. INCREMENTAR EL PORCENTAJE DE ATLETAS CON DISCAPACIDAD DE ALTO RENDIMIENTO DEL 10,66% AL 11,31%.</t>
  </si>
  <si>
    <t>Incrementar el porcentaje de atletas con discapacidad en el alto rendimiento</t>
  </si>
  <si>
    <t>FOMENTO AL DEPORTE DE ALTO RENDIMIENTO</t>
  </si>
  <si>
    <t>Incrementar la infraestructura deportiva con condiciones óptimas a nivel nacional</t>
  </si>
  <si>
    <t>Reducir la prevalencia de actividad física insuficiente en la población</t>
  </si>
  <si>
    <t>E2.O6.P7. FOMENTAR EL TIEMPO LIBRE DEDICADO A ACTIVIDADES FÍSICAS QUE CONTRIBUYAN A MEJORAR LA SALUD DE LA POBLACIÓN.</t>
  </si>
  <si>
    <t>E2.O6.P7.M1. REDUCIR LA PREVALENCIA DE ACTIVIDAD FÍSICA INSUFICIENTE EN LA POBLACIÓN DE NIÑAS, NIÑOS Y JÓVENES (5-17 AÑOS) DEL 88,21% AL 83,21%.</t>
  </si>
  <si>
    <t>FOMENTO Y DESARROLLO DEL DEPORTE EDUCACION FISICA Y RECREACION</t>
  </si>
  <si>
    <t>Reducir el tiempo de comportamiento sedentario en un día normal</t>
  </si>
  <si>
    <t>E2.O6.P7.M4. REDUCIR EL TIEMPO DE COMPORTAMIENTO SEDENTARIO EN UN DÍA NORMAL DE 150 MINUTOS A 143 MINUTOS EN LA POBLACIÓN ADULTA (18-69 AÑOS).</t>
  </si>
  <si>
    <t>Incrementar la generación de información oportuna y transparente por parte de los actores del sector deportivo</t>
  </si>
  <si>
    <t>1768150940001</t>
  </si>
  <si>
    <t>Ministerio del Trabajo</t>
  </si>
  <si>
    <t>Incrementar el nivel de inclusión laboral, con énfasis en mujeres y jóvenes y los grupos de atención prioritaria</t>
  </si>
  <si>
    <t>E1.O1.P1.M1. INCREMENTAR LA TASA DE EMPLEO ADECUADO DEL 30,41% AL 50,00%.</t>
  </si>
  <si>
    <t>Incrementar el cumplimiento de los derechos y obligaciones laborales</t>
  </si>
  <si>
    <t>E2.O5.P3. CONSOLIDAR UN SISTEMA DE SEGURIDAD SOCIAL UNIVERSAL, EFICIENTE, TRANSPARENTE Y  SOSTENIBLE, EN CORRESPONSABILIDAD ENTRE EL ESTADO, EL SECTOR PRIVADO Y LA CIUDADANÍA.</t>
  </si>
  <si>
    <t>E2.O5.P3.M1. INCREMENTAR EL PORCENTAJE DE PERSONAS CUBIERTAS POR ALGUNO DE LOS REGÍMENES DE SEGURIDAD SOCIAL PÚBLICA CONTRIBUTIVA DEL 37,56% AL 41,73%.</t>
  </si>
  <si>
    <t>PROMOCION DE EMPLEO VERIFICACION Y CONTROL DE DERECHOS Y OBLIGACIONES LABORALES</t>
  </si>
  <si>
    <t>Incrementar la evaluación y control técnico para la mejora de la gestión institucional del Servicio Público</t>
  </si>
  <si>
    <t>Incrementar la excelencia y calidad de los servicios públicos en la gestión de las Entidades del Estado</t>
  </si>
  <si>
    <t>Incrementar la gobernanza y fortalecimiento de la institucionalidad del Estado</t>
  </si>
  <si>
    <t>Incrementar el Empleo adecuado en el Ecuador</t>
  </si>
  <si>
    <t>1768183870001</t>
  </si>
  <si>
    <t>Operador Nacional de Electricidad - CENACE</t>
  </si>
  <si>
    <t>Incrementar los niveles de seguridad eléctrica y energética en el abastecimiento de energía en el Sistema Nacional Interconectado e interconexiones internacionales</t>
  </si>
  <si>
    <t>E4.O12.P3. IMPLEMENTAR MEJORES PRÁCTICAS AMBIENTALES CON RESPONSABILIDAD SOCIAL Y ECONÓMICA, QUE FOMENTEN LA CONCIENTIZACIÓN, PRODUCCIÓN Y CONSUMO SOSTENIBLE, DESDE LA INVESTIGACIÓN, INNOVACIÓN Y TRANSFERENCIA DE TECNOLOGÍA.</t>
  </si>
  <si>
    <t>E4.O12.P3.M5. INCREMENTAR LA CAPACIDAD INSTALADA DE GENERACIÓN ELÉCTRICA DE 821,44 A 1.518,44 MEGAVATIOS (MW).</t>
  </si>
  <si>
    <t>ADMINISTRACION TECNICA Y COMERCIAL DEL SISTEMA NACIONAL INTERCONECTADO E INTERCONEXIONES INTERNACIONALES</t>
  </si>
  <si>
    <t>Incrementar la eficiencia de la programación en la producción de energía eléctrica en el Sistema Nacional Interconectado e interconexiones internacionales</t>
  </si>
  <si>
    <t>Incrementar la eficiencia de la administración comercial de las transacciones de bloques energéticos y las transacciones internacionales de electricidad</t>
  </si>
  <si>
    <t>E4.O12.P3.M4. INCREMENTAR DE 6.424 A 6.954 MEGAVOLTIAMPERIO (MVA) LA CAPACIDAD EN POTENCIA INSTALADA EN SUBESTACIONES DE DISTRIBUCIÓN, PARA ATENDER EL CRECIMIENTO DE LA DEMANDA DE LOS SECTORES RESIDENCIAL, COMERCIAL E INDUSTRIAL.</t>
  </si>
  <si>
    <t>1768157600001</t>
  </si>
  <si>
    <t>Secretaria Nacional de Educación Superior Ciencia Tecnología E Innovación</t>
  </si>
  <si>
    <t>Incrementar el acceso, promover la permanencia y fortalecer el sistema de educación superior universitaria, técnica y tecnológica, con criterios de calidad, inclusión, pertinencia, democracia, con un enfoque hacia la inserción laboral</t>
  </si>
  <si>
    <t>CALIDAD Y DEMOCRATIZACION EN EL SISTEMA DE EDUCACION SUPERIOR</t>
  </si>
  <si>
    <t>FORTALECIMIENTO DE LAS CAPACIDADES Y HABILIDADES DEL TALENTO HUMANO</t>
  </si>
  <si>
    <t>Incrementar y promover la investigación, la ciencia, la innovación y la transferencia tecnológica y su operatividad vinculada entre la academia y el sector productivo</t>
  </si>
  <si>
    <t>1768192510001</t>
  </si>
  <si>
    <t>Secretaria Nacional de Planificación</t>
  </si>
  <si>
    <t>Incrementar la efectividad de la gestión de los procesos del ciclo de la planificación nacional contribuyendo al cumplimiento de los objetivos nacionales</t>
  </si>
  <si>
    <t>PLANIFICACIÓN TERRITORIAL PROSPECTIVA</t>
  </si>
  <si>
    <t>Incrementar la disponibilidad de datos e información relevante para los procesos del ciclo de la planificación en el marco del Sistema Nacional Descentralizado de Planificación Participativa</t>
  </si>
  <si>
    <t>1768146750001</t>
  </si>
  <si>
    <t>Secretaria Técnica de Gestión Inmobiliaria del Sector Público</t>
  </si>
  <si>
    <t>Incrementar la eficiencia y eficacia en la administración y gestión de los bienes a cargo de la Secretaría Técnica de Gestión Inmobiliaria del Sector Público</t>
  </si>
  <si>
    <t>Incrementar la eficacia en la atención a requerimientos de infraestructura física presentadas por las entidades del Sector Público</t>
  </si>
  <si>
    <t>ADMINISTRACIÓN DE BIENES, PUERTOS Y PARQUES</t>
  </si>
  <si>
    <t>Incrementar la regularización y comercialización de los bienes a cargo de la Secretaría Técnica de Gestión Inmobiliaria del Sector Público</t>
  </si>
  <si>
    <t>1768141520001</t>
  </si>
  <si>
    <t>Servicio de Acreditación Ecuatoriano</t>
  </si>
  <si>
    <t>Incrementar la infraestructura de la calidad en el Ecuador, acreditando organismos de evaluación de la conformidad necesarios para el desarrollo de la producción de bienes y servicios priorizados</t>
  </si>
  <si>
    <t>CONFORMIDAD DE LA CALIDAD</t>
  </si>
  <si>
    <t>Incrementar los esquemas y/o actividades de acreditación en Certificación, Inspección, Laboratorios y otros, atendiendo las necesidades de las partes interesadas, para favorecer a la productividad y competitividad del país</t>
  </si>
  <si>
    <t>1768143650001</t>
  </si>
  <si>
    <t>Servicio de Contratación Pública - SERCOP</t>
  </si>
  <si>
    <t>Incrementar la confianza y transparencia en las compras públicas</t>
  </si>
  <si>
    <t>E5.O15.P1. FOMENTAR LA INTEGRIDAD PÚBLICA Y LA LUCHA CONTRA LA CORRUPCIÓN EN COORDINACIÓN INTERINSTITUCIONAL EFECTIVA ENTRE TODAS LAS FUNCIONES DEL ESTADO Y LA PARTICIPACIÓN CIUDADANA.</t>
  </si>
  <si>
    <t>TRANSPARENCIA EN EL SISTEMA NACIONAL DE CONTRATACIÓN PÚBLICA</t>
  </si>
  <si>
    <t>Incrementar la eficiencia y eficacia de los procedimientos de contratación pública</t>
  </si>
  <si>
    <t>DINAMIZACION DEL SISTEMA NACIONAL DE CONTRATACION PUBLICA</t>
  </si>
  <si>
    <t>Incrementar el uso de gobierno abierto, control, retroalimentación y participación ciudadana por parte de los usuarios del SNCP</t>
  </si>
  <si>
    <t>Incrementar la dinamización de la economía con herramientas e instrumentos que faciliten la pluralidad y concurrencia en los procedimientos de contratación pública</t>
  </si>
  <si>
    <t>E1.O3.P3.M2. INCREMENTAR EN 2.750 MUJERES RURALES QUE SE DESEMPEÑAN COMO PROMOTORAS DE SISTEMAS DE PRODUCCIÓN SOSTENIBLES.</t>
  </si>
  <si>
    <t>ESTANDARIZACIÓN DE BIENES Y SERVICIOS DE SISTEMA NACIONAL DE CONTRATACIÓN PÚBLICA</t>
  </si>
  <si>
    <t>Incrementar la aplicación de conceptos de triple impacto para las compras públicas sostenibles</t>
  </si>
  <si>
    <t>1760013210001</t>
  </si>
  <si>
    <t>Servicio de Rentas Internas -Sri</t>
  </si>
  <si>
    <t>Incrementar el cumplimiento voluntario de las obligaciones tributarias en la ciudadanía</t>
  </si>
  <si>
    <t>E1.O4.P2. FOMENTAR UN SISTEMA TRIBUTARIO SIMPLE, PROGRESIVO, EQUITATIVO Y EFICIENTE, QUE EVITE LA EVASIÓN Y ELUSIÓN FISCAL Y GENERE UN CRECIMIENTO ECONÓMICO SOSTENIDO.</t>
  </si>
  <si>
    <t>DETERMINACION RECAUDACION ASISTENCIA Y CONTROL DE LOS TRIBUTOS INTERNOS</t>
  </si>
  <si>
    <t>Incrementar la efectividad en los procesos de control y cobro, así como los legales y demás procesos administrativos que forman parte del ciclo de la recaudación</t>
  </si>
  <si>
    <t>Incrementar los conocimientos y el desarrollo de capacidades en la ciudadanía en el marco de sus deberes y derechos fiscales</t>
  </si>
  <si>
    <t>1768041140001</t>
  </si>
  <si>
    <t>Servicio Ecuatoriano de Capacitación Profesional -SECAP</t>
  </si>
  <si>
    <t>Incrementar a nivel nacional el uso de los servicios de perfeccionamiento, capacitación profesional y formación</t>
  </si>
  <si>
    <t>81</t>
  </si>
  <si>
    <t>FORMACION Y CAPACITACION PROFESIONAL</t>
  </si>
  <si>
    <t>Incrementar la prestación del servicio de certificación de personas por competencias laborales en el territorio nacional</t>
  </si>
  <si>
    <t>1768046530001</t>
  </si>
  <si>
    <t>Servicio Ecuatoriano de Normalización</t>
  </si>
  <si>
    <t>Incrementar la infraestructura de la calidad en Normalización, Reglamentación Técnica y Evaluación de la Conformidad, orientada al desarrollo de los sectores productivos y servicios</t>
  </si>
  <si>
    <t>E1.O3.P1.M7. INCREMENTAR EL VALOR AGREGADO POR MANUFACTURA PER CÁPITA DE 879 A 1.065.</t>
  </si>
  <si>
    <t>NORMALIZACION Y EVALUACION DE LA CONFORMIDAD Y METROLOGIA</t>
  </si>
  <si>
    <t>Incrementar la cobertura de servicios metrológicos orientado al aseguramiento de la trazabilidad de las mediciones en el país</t>
  </si>
  <si>
    <t>1768174880001</t>
  </si>
  <si>
    <t>Servicio Integrado de Seguridad ECU 911</t>
  </si>
  <si>
    <t>Incrementar la calidad en la prestación del servicio de atención de emergencias a nivel nacional</t>
  </si>
  <si>
    <t>E3.O9.P3.M1. REDUCIR LA TASA DE MUERTES POR DESASTRES DE 0,11 A 0,06 POR CADA 100.000 HABITANTES.</t>
  </si>
  <si>
    <t>FORTALECIMIENTO DE LOS SERVICIOS DE EMERGENCIA</t>
  </si>
  <si>
    <t>Incrementar la articulación interinstitucional en la prestación de servicios de atención de emergencias</t>
  </si>
  <si>
    <t>Incrementar el posicionamiento del Servicio Integrado de Seguridad ECU 911 a nivel nacional e internacional</t>
  </si>
  <si>
    <t>1760013480001</t>
  </si>
  <si>
    <t>Servicio Nacional de Aduana del Ecuador - SENAE</t>
  </si>
  <si>
    <t>Incrementar el nivel de satisfacción del usuario de comercio exterior</t>
  </si>
  <si>
    <t>FORTALECIMIENTO DE LOS PROCESOS DEL COMERCIO EXTERIOR</t>
  </si>
  <si>
    <t>REGULACION Y CONTROL ADUANERO</t>
  </si>
  <si>
    <t>1768190490001</t>
  </si>
  <si>
    <t>Servicio Nacional de derechos Intelectuales</t>
  </si>
  <si>
    <t>Incrementar la garantía de derechos en la generación de activos intangibles, la cultura de la gestión del conocimiento y su uso estratégico, que fortalezca al sector productivo y a los actores de la economía social de los conocimientos a nivel nacional</t>
  </si>
  <si>
    <t>E1.O2.P2.M5. AUMENTAR LAS SOLICITUDES DE PATENTES NACIONALES PRESENTADAS DE 64 A 93.</t>
  </si>
  <si>
    <t>GESTIÓN, DIFUSIÓN Y PROMOCIÓN DE LOS DERECHOS INTELECTUALES Y CONOCIMIENTOS TRADICIONALES</t>
  </si>
  <si>
    <t>Incrementar el posicionamiento e incidencia del Ecuador en el sistema internacional de Propiedad Intelectual que promueva un sistema de protección equilibrado y eficaz</t>
  </si>
  <si>
    <t>1768142760001</t>
  </si>
  <si>
    <t>Servicio Nacional de Gestión de Riesgos y Emergencias</t>
  </si>
  <si>
    <t>Incrementar el conocimiento del riesgo de desastre de los actores del SNDGR</t>
  </si>
  <si>
    <t>PREVENCION Y MITIGACION DE RIESGOS</t>
  </si>
  <si>
    <t>Incrementar estrategias para la reducción del riesgo de desastres</t>
  </si>
  <si>
    <t>PREPARACION EN LA GESTION DE RIESGOS</t>
  </si>
  <si>
    <t>Incrementar las capacidades territoriales en la preparación y la respuesta ante eventos adversos</t>
  </si>
  <si>
    <t>E3.O9.P3.M3. INCREMENTAR EL NIVEL DE EFICIENCIA EN LA GESTIÓN DE MANEJO DE DESASTRE DEL RIESGO EJECUTADA POR EL SISTEMA NACIONAL DESCENTRALIZADO DE GESTIÓN DE RIESGOS (SNDGR) DEL 73,25% AL 80,58%.</t>
  </si>
  <si>
    <t>FORTALECIMIENTO DEL SISTEMA NACIONAL DESCENTRALIZADO DE LA GESTION DEL RIESGO</t>
  </si>
  <si>
    <t>1768192270001</t>
  </si>
  <si>
    <t>Unidad del Registro Social</t>
  </si>
  <si>
    <t>Generar metodologías, lineamientos, procesamiento y análisis de las bases de datos, que permitan obtener la información social, económica y demográfica a nivel de: hogares, núcleos familiares y personas relacionadas al Registro Social</t>
  </si>
  <si>
    <t>E2.O5.P1. PROMOVER EL  EJERCICIO DE DERECHOS  Y LA ERRADICACIÓN DE LA POBREZA CON ÉNFASIS EN LAS  PERSONAS Y GRUPOS DE ATENCIÓN PRIORITARIA.</t>
  </si>
  <si>
    <t>E2.O5.P1.M1. REDUCIR LA TASA DE POBREZA EXTREMA POR INGRESOS DE 15,44% AL 10,76%.</t>
  </si>
  <si>
    <t>Incrementar la calidad y oportunidad de recopilación de información permanente a nivel nacional y/o local</t>
  </si>
  <si>
    <t>Incrementar la eficiencia de la gestión de la información mediante la recopilación, procesamiento, validación, consolidación y provisión de la información del Registro Social</t>
  </si>
  <si>
    <t>GESTIÓN DEL REGISTRO SOCIAL</t>
  </si>
  <si>
    <t>1760000580001</t>
  </si>
  <si>
    <t>Vicepresidencia de la República</t>
  </si>
  <si>
    <t>Incrementar la eficacia en la coordinación interinstitucional e intersectorial para el diseño e implementación de políticas públicas que contribuyan al fortalecimiento e innovación del Sistema Nacional de Salud</t>
  </si>
  <si>
    <t>Incrementar la eficiencia en la optimización de la gestión del Sistema Nacional de Salud (SNS) para la administración transparente que mejore las prestaciones de la red pública integral de salud</t>
  </si>
  <si>
    <t>Incrementar el nivel de representación y cooperación internacional de la Vicepresidencia de la República (VPR) ante organismos bilaterales y multilaterales en materia de salud y afines que contribuyan al mejoramiento de la salud pública</t>
  </si>
  <si>
    <t>E2.O6.P2. ASEGURAR EL ACCESO UNIVERSAL A LAS VACUNAS Y LA ADOPCIÓN DE MEDIDAS SANITARIAS PARA PREVENIR LA INCIDENCIA DE ENFERMEDADES INFECTOCONTAGIOSAS EN LA POBLACIÓN. </t>
  </si>
  <si>
    <t>1768169530001</t>
  </si>
  <si>
    <t>Agencia Nacional de Regulación Control y Vigilancia Sanitaria ARCSA</t>
  </si>
  <si>
    <t>Incrementar la eficacia y eficiencia en la vigilancia y control posterior de productos y establecimientos bajo su ámbito de competencia contribuyendo a la salud de la población</t>
  </si>
  <si>
    <t>E2.O6.P2.M3. INCREMENTAR LA VACUNACIÓN DE SARAMPIÓN, RUBEOLA Y PARODITITIS (SRP) EN LA POBLACIÓN DE 12 A 23 MESES DE 70,35% A 82,21%.</t>
  </si>
  <si>
    <t>REGULACION Y CONTROL SANITARIO</t>
  </si>
  <si>
    <t>Incrementar la eficacia y eficiencia en la certificación de productos y establecimientos bajo su ámbito de competencia contribuyendo a la salud de la población</t>
  </si>
  <si>
    <t>E2.O6.P2.M1. INCREMENTAR LA VACUNACIÓN DE NEUMOCOCO EN LA POBLACIÓN MENOR DE 1 AÑO DE 76,09% A 88,05%.</t>
  </si>
  <si>
    <t>Incrementar la eficacia en la regulación de productos de uso y consumo humano, establecimientos y su aplicación bajo su ámbito de competencia contribuyendo a la salud pública</t>
  </si>
  <si>
    <t>E2.O6.P1.M6. REDUCIR EL GASTO DE BOLSILLO COMO PORCENTAJE DEL GASTO TOTAL EN SALUD DE 31,37% A 26,87%.</t>
  </si>
  <si>
    <t>0160046260001</t>
  </si>
  <si>
    <t>Centro Interamericano de Artesanías y Artes Populares, CIDAP</t>
  </si>
  <si>
    <t>Incrementar las capacidades de artesanos y artesanas artífices de Ecuador y América, para el desarrollo de sus conocimientos, habilidades y destrezas técnicas en la elaboración de productos artesanales de excelencia.</t>
  </si>
  <si>
    <t>76</t>
  </si>
  <si>
    <t>DOTACIÓN DE BIENES Y SERVICIOS PARA TODA LA INSTITUCIÓN</t>
  </si>
  <si>
    <t>0860010120001</t>
  </si>
  <si>
    <t>Autoridad Portuaria de Esmeraldas</t>
  </si>
  <si>
    <t>0968533430001</t>
  </si>
  <si>
    <t>Universidad Estatal de Milagro</t>
  </si>
  <si>
    <t>Implantar un Modelo de Gestión que integre e interrelacione las funciones sustantivas de la UNEMI</t>
  </si>
  <si>
    <t>Consolidar la oferta académica en función del desarrollo regional y nacional</t>
  </si>
  <si>
    <t>Consolidar el ecosistema de I+D+i en la UNEMI y la producción científica pertinente, en función del desarrollo regional y nacional</t>
  </si>
  <si>
    <t>Mejorar la pertinencia de los programas y proyectos de Vinculación con la Sociedad en función del desarrollo regional y nacional</t>
  </si>
  <si>
    <t>0968604120001</t>
  </si>
  <si>
    <t>Universidad de las Artes</t>
  </si>
  <si>
    <t>Fortalecer la gestión institucional de las unidades académicas, y administrativas, mediante la dotación de instalaciones, equipamiento, medios tecnológicos, servicios accesibles, y demás instrumentos que garanticen los derechos de estudiantes, docentes y trabajadores en la gestión universitaria y fomente una cultura institucional de diálogo y respeto.</t>
  </si>
  <si>
    <t>Contribuir a garantizar el derecho a la educación superior en artes, a través de una oferta académica tecnológica y de pregrado, que incluye docentes destacados por su práctica profesional y artística y basada en modelos educativos integrales, saberes no convencionales y métodos creativos de acceso al conocimiento, con ejes transversales de teorías críticas y prácticas experimentales.</t>
  </si>
  <si>
    <t>Generar, y consolidar y difundir un acervo de conocimientos y diálogo de saberes para fortalecer e innovar el sistema del arte y contribuir al desarrollo de la sociedad, a través de investigación en el ámbito artístico de la Uartes.</t>
  </si>
  <si>
    <t>Gestionar acciones que garanticen la participación con la sociedad mediante la transformación sociocultural, enmarcada en la producción, circulación y difusión artística y gestión de la memoria histórica y patrimonial que impulse la formación de públicos, consolidación de redes y alianzas estratégicas con actores sociales, academia y entidades públicas y privadas del ámbito local, nacional e internacional, como respuesta a la problemática histórica de la economía creativa ecuatoriana.</t>
  </si>
  <si>
    <t>1260001110001</t>
  </si>
  <si>
    <t>Universidad Técnica de Babahoyo</t>
  </si>
  <si>
    <t>OFERTAR CON PERTINENCIA CALIDAD Y RELEVANCIA CARRERAS DE GRADO Y PROGRAMAS DE POSGRADO QUE REQUIERE EL DESARROLLO REGIONAL EN ESPECIAL LA PROVINCIA DE LOS RIOS Y SU ZONA DE INFLUENCIA</t>
  </si>
  <si>
    <t>E2.O7.P4. Fortalecer el Sistema de Educación Superior bajo los principios de libertad, autonomía responsable, igualdad de oportunidades, calidad y pertinencia; promoviendo la investigación de alto impacto.</t>
  </si>
  <si>
    <t xml:space="preserve">E2.O7.P4.M2. Incrementar la tasa bruta de matrícula en educación superior terciaria del 37,34% al 50,27%. </t>
  </si>
  <si>
    <t>GENERAR CONOCIMIENTOS QUE CONTRIBUYAN A LA SOLUCION DE LOS PROBLEMAS QUE LIMITAN EL DESARROLLO REGIONAL EN ESPECIAL DE LA PROVINCIA DE LOS RIOS Y SU ZONA DE INFLUENCIA PARA LO CUAL SE CREARA UN POLO DE DESARROLLO ACADEMICO PRODUCTIVO CON ENFASIS EN LA AGR</t>
  </si>
  <si>
    <t>E2.O7.P4.M1.  Incrementar los artículos publicados por las universidades y escuelas politécnicas en revistas indexadas de 6.624 a 12.423.</t>
  </si>
  <si>
    <t>1760005460001</t>
  </si>
  <si>
    <t>Junta Nacional de defensa del Artesano</t>
  </si>
  <si>
    <t>DESARROLLO SUSTENTABLE DEL SECTOR ARTESANAL</t>
  </si>
  <si>
    <t>1760006000001</t>
  </si>
  <si>
    <t>Instituto Nacional de Patrimonio Cultural</t>
  </si>
  <si>
    <t>1768027070001</t>
  </si>
  <si>
    <t>Sección Nacional del Ecuador del Instituto Panamericano de Geografía E Historia</t>
  </si>
  <si>
    <t>1768045130001</t>
  </si>
  <si>
    <t>Instituto Ecuatoriano de Meteorología E Hidrología -INAMHI</t>
  </si>
  <si>
    <t>GESTION DE LA INFORMACION METEOROLOGICA E HIDROLOGICA</t>
  </si>
  <si>
    <t>1768053150001</t>
  </si>
  <si>
    <t>Consejo Nacional para la Igualdad de Discapacidades -CONADIS</t>
  </si>
  <si>
    <t>Disminuir las brechas de desigualdad, discriminación y exclusión de las personas con discapacidad en el Ecuador</t>
  </si>
  <si>
    <t>1768061330001</t>
  </si>
  <si>
    <t>Policía Nacional</t>
  </si>
  <si>
    <t xml:space="preserve">Incrementar las capacidades institucionales. </t>
  </si>
  <si>
    <t>Incrementar la efectividad de la seguridad ciudadana y el orden público en el territorio nacional</t>
  </si>
  <si>
    <t>1768157520001</t>
  </si>
  <si>
    <t>Casa Militar Presidencial</t>
  </si>
  <si>
    <t>Implementar un sistema integral de seguridad y protección del Presidente/a, Vicepresidente/a, Constitucional de la República, sus cónyuges, dentro y fuera del país, garantizando su integridad física y libertad.</t>
  </si>
  <si>
    <t>1768163410001</t>
  </si>
  <si>
    <t>Consejo de Educación Superior</t>
  </si>
  <si>
    <t>Consolidar el Sistema de Educación Superior, con la participación de los distintos actores del sector educativo, mediante la diversificación académica que responda a las demandas del país en los ámbitos sociales, político, económico, tecnológico.</t>
  </si>
  <si>
    <t>FORTALECIMIENTO DEL SISTEMA DE EDUCACION SUPERIOR</t>
  </si>
  <si>
    <t>1768176820001</t>
  </si>
  <si>
    <t>Universidad de Investigación de Tecnología Experimental yACHAy</t>
  </si>
  <si>
    <t>1768184680001</t>
  </si>
  <si>
    <t>Agencia de Aseguramiento de la Calidad de Servicios de Salud y Medicina Prepagada ACESS</t>
  </si>
  <si>
    <t>Incrementar la calidad en los servicios de salud fortaleciendo la eficacia y eficiencia en la regulación, habilitación, certificación, acreditación, vigilancia y control a los prestadores de servicios de salud y medicina prepagada.</t>
  </si>
  <si>
    <t>CALIDAD DE LOS SERVICIOS DE SALUD</t>
  </si>
  <si>
    <t>1768185730001</t>
  </si>
  <si>
    <t>Servicio Publico para Pago de Accidentes de Transito</t>
  </si>
  <si>
    <t>PROTECCION A LAS VICTIMAS DE ACCIDENTES DE TRANSITO</t>
  </si>
  <si>
    <t>1768187190001</t>
  </si>
  <si>
    <t>Servicio Nacional de Medicina Legal y Ciencias Forenses</t>
  </si>
  <si>
    <t>Brindar servicios periciales especializados en materia de medicina legal y ciencias forenses conforme parámetros de calidad y estandarización técnica científica</t>
  </si>
  <si>
    <t>GESTIÓN DE SERVICIOS DE MEDICINA LEGAL Y CIENCIAS FORENSES</t>
  </si>
  <si>
    <t xml:space="preserve">Fortalecer las capacidades institucionales_x000D_
</t>
  </si>
  <si>
    <t>1768192860001</t>
  </si>
  <si>
    <t>Ministerio de Ambiente, Agua y Transición Ecológica</t>
  </si>
  <si>
    <t>Incrementar la Gestión Integrada de los Recursos Hídricos.</t>
  </si>
  <si>
    <t>54</t>
  </si>
  <si>
    <t>RECUPERACIÓN Y PROTECCIÓN DEL MEDIO AMBIENTE, ABASTECIMIENTO Y APROVECHAMIENTO DEL RECURSO HÍDRICO, MANEJO ADECUADO DE RESIDUOS SÓLIDOS</t>
  </si>
  <si>
    <t>Incrementar las buenas prácticas de adaptación, mitigación al cambio climático, en el contexto del crecimiento verde fomentando la transición ecológica.</t>
  </si>
  <si>
    <t>ADAPTACION Y MITIGACION AL CAMBIO CLIMATICO CONSERVACION Y PROTECCION DEL RECURSO HIDRICO</t>
  </si>
  <si>
    <t>Incrementar la protección, restauración, conservación de los recursos y el patrimonio natural.</t>
  </si>
  <si>
    <t>CONSERVACIÓN Y UTILIZACIÓN SUSTENTABLE DE LA BIODIVERSIDAD Y LOS RECURSOS NATURALES  Y MITIGACIÓN DE LOS EFECTOS DE LOS FENÓMENOS HÍDRICOS</t>
  </si>
  <si>
    <t>Incrementar el uso sostenible de los recursos naturales, incentivando la regularización ambiental, la economía circular y la bioeconomía.</t>
  </si>
  <si>
    <t>PREVENCIÓN Y CONTROL DE LA CONTAMINACIÓN AMBIENTAL</t>
  </si>
  <si>
    <t>2060002010001</t>
  </si>
  <si>
    <t>Parque Nacional Galápagos</t>
  </si>
  <si>
    <t>CONSERVACION DE LA INTEGRIDAD ECOLOGICA DE LA BIODIVERSIDAD INSULAR Y MARINA</t>
  </si>
  <si>
    <t>CONSERVACION DE LOS RECURSOS NATURALES Y MEJORAMIENTO DE LA CALIDAD AMBIENTAL</t>
  </si>
  <si>
    <t>USO PUBLICO Y TURISMO SUSTENTABLE EN LAS AREAS PROTEGIDAS Y EDUCACION AMBIENTAL</t>
  </si>
  <si>
    <t>1768048660001</t>
  </si>
  <si>
    <t>Dirección Nacional de la Policía Judicial E Investigaciones</t>
  </si>
  <si>
    <t>1768054040001</t>
  </si>
  <si>
    <t>Dirección Nacional de Salud de la Policía Nacional</t>
  </si>
  <si>
    <t>1768012710001</t>
  </si>
  <si>
    <t>Hospital de Especialidades Fuerzas Armadas No 1</t>
  </si>
  <si>
    <t>85</t>
  </si>
  <si>
    <t>FORTALECIMIENTO DEL MODELO DE ATENCION</t>
  </si>
  <si>
    <t>1760000660001</t>
  </si>
  <si>
    <t>Ministerio del Gobierno</t>
  </si>
  <si>
    <t>ORDEN PUBLICO Y SEGURIDAD</t>
  </si>
  <si>
    <t>GOBERNABILIDAD</t>
  </si>
  <si>
    <t xml:space="preserve">1798194735001 </t>
  </si>
  <si>
    <t>Ministerio del Interior</t>
  </si>
  <si>
    <t>1798194719001</t>
  </si>
  <si>
    <t>Secretaría Técnica de Asociaciones Público Privadas y de Gestión delegada</t>
  </si>
  <si>
    <t>1798194727001</t>
  </si>
  <si>
    <t>Unidad de Gestión y Regularización</t>
  </si>
  <si>
    <t>FOMENTO DE LA GESTION POLITICA PARA LA CONSECUCION DE LA SOCIEDAD DEL BUEN VIVIR</t>
  </si>
  <si>
    <t>DOTACION INMOBILIARIA</t>
  </si>
  <si>
    <t>GESTION INSTITUCIONAL</t>
  </si>
  <si>
    <t>PROCESOS ELECTORALES</t>
  </si>
  <si>
    <t>FOMENTO Y DESARROLLO DEL DEPORTE</t>
  </si>
  <si>
    <t>26</t>
  </si>
  <si>
    <t>FOMENTO Y DESARROLLO DE RECURSOS PESQUERO</t>
  </si>
  <si>
    <t>INCREMENTO DE LA PRODUCTIVIDAD Y LOS PEQUEÑOS Y MEDIANOS PRODUCTORES</t>
  </si>
  <si>
    <t>OBRAS POR CONCLUIR</t>
  </si>
  <si>
    <t>PROGRAMA DE MEJORA DE LA CAPACIDAD FISCAL PARA LA INVERSION PUBLICA</t>
  </si>
  <si>
    <t>Incrementar el efectivo combate al delito y la lucha contra la corrupción</t>
  </si>
  <si>
    <t>E3.O9.P1.M2. Incrementar el porcentaje de efectividad de las investigaciones, con investigación previa, que permita la desarticulación de grupos delictivos organizados (GDO) del 55.75% al 73,45%</t>
  </si>
  <si>
    <t>SEGURIDAD PUBLICA</t>
  </si>
  <si>
    <t>1798194794001</t>
  </si>
  <si>
    <t>Secretaria Nacional de Seguridad Publica y del Estado</t>
  </si>
  <si>
    <t>GESTION Y SEGURIDAD INTEGRAL</t>
  </si>
  <si>
    <t/>
  </si>
  <si>
    <t>GABINETE SECTORIAL DE DESARROLLO DE INVERSIONES</t>
  </si>
  <si>
    <t>Agencia de Regulación y Control de Energía y Recursos Naturales no Renovables</t>
  </si>
  <si>
    <t>4. Incrementar la eficiencia en la regulación, control, fiscalización y auditoría de las actividades relacionadas con los sectores eléctrico, hidrocarburífero y minero.</t>
  </si>
  <si>
    <t>SIN ODS</t>
  </si>
  <si>
    <t>Índice de cumplimiento de los planes de control del Sector Eléctrico.</t>
  </si>
  <si>
    <t>índice de normativa elaborada en el sector energético</t>
  </si>
  <si>
    <t>5. Reducir la explotación ilícita de minerales propendiendo al aprovechamiento y uso sostenible de estos recursos.</t>
  </si>
  <si>
    <t>E4.O11.P3. Impulsar la reducción de la deforestación y degradación de los ecosistemas a partir del uso y aprovechamiento sostenible del patrimonio natural.</t>
  </si>
  <si>
    <t>Número de operativos de minería ilícita efectuados a nivel nacional</t>
  </si>
  <si>
    <t>GABINETE SECTORIAL DE DESARROLLO TERRITORIAL</t>
  </si>
  <si>
    <t>Agencia de Regulación y Control de las Telecomunicaciones</t>
  </si>
  <si>
    <t>18. Asegurar un control técnico eficiente sobre el espectro radioeléctrico y los servicios de telecomunicaciones</t>
  </si>
  <si>
    <t>ODS_M16.6 Crear a todos los niveles instituciones eficaces y transparentes que rindan cuentas</t>
  </si>
  <si>
    <t>Porcentaje de eficiencia en el ejercicio del control técnico a través del Plan anual de Control Técnico</t>
  </si>
  <si>
    <t>17. Regular el régimen general de telecomunicaciones y del espectro radioeléctrico como sectores estratégicos del Estado a fin de fomentar su desarrollo</t>
  </si>
  <si>
    <t>Porcentaje de eficiencia en la ejecución del Plan Regulatorio</t>
  </si>
  <si>
    <t>Porcentaje de implementación de un sistema único de información del sector</t>
  </si>
  <si>
    <t>Porcentaje de información estadística generada oportunamente</t>
  </si>
  <si>
    <t>GABINETE SECTORIAL DE DESARROLLO PRODUCTIVO</t>
  </si>
  <si>
    <t>Agencia de Regulación y Control del Agua</t>
  </si>
  <si>
    <t>7. Incrementar la eficiencia de la gestión regulatoria del sector hídrico en el Ecuador.</t>
  </si>
  <si>
    <t>E4.O13.P2.M3. INCREMENTAR LA SUPERFICIE DEL TERRITORIO NACIONAL CON PLANES DE GESTIÓN INTEGRAL DE RECURSOS HÍDRICOS DE 208.959,12 A 452.000 HECTÁREAS.</t>
  </si>
  <si>
    <t>ODS_M6.4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</si>
  <si>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Índice de Implementación de la Mejora Regulatoria.</t>
  </si>
  <si>
    <t>8. Incrementar la eficiencia en el control de la gestión integral e integrada de los recursos hídricos en el Ecuador.</t>
  </si>
  <si>
    <t>Porcentaje de certificados de disponibilidad del agua emitidos.</t>
  </si>
  <si>
    <t>Porcentaje de cumplimiento del Plan de Control.</t>
  </si>
  <si>
    <t>Porcentaje de cumplimiento del Plan Regulatorio Institucional.</t>
  </si>
  <si>
    <t>Porcentaje de denuncias por la afectación a la cantidad y/o calidad del recurso hídrico, atendidas por la Agencia de Regulación y Control del Agua a nivel nacional.</t>
  </si>
  <si>
    <t>Porcentaje de Planes de Mejora controlados en su implementación por los GADM.</t>
  </si>
  <si>
    <t>Porcentaje de usuarios controlados por la ARCA que han implementado aparatos de medición de flujo de agua cruda, a nivel nacional</t>
  </si>
  <si>
    <t>Porcentaje de usuarios de riego productivo que han iniciado el proceso de regularización.</t>
  </si>
  <si>
    <t>8. Incrementar la garantía de la inocuidad de los productos agropecuarios en consumo interno y exportación.</t>
  </si>
  <si>
    <t>[IA] Número de centros de faenamiento habilitados a nivel nacional</t>
  </si>
  <si>
    <t>[IA] Porcentaje de litros de leche cruda inocua a nivel nacional</t>
  </si>
  <si>
    <t>[IA] Porcentaje de UPAs certificadas en BPA con equivalencia de esquemas a nivel nacional</t>
  </si>
  <si>
    <t>[IA] Porcentaje de UPAs certificadas en BPA Nacional- Ecuador</t>
  </si>
  <si>
    <t>9. Incrementar la garantía de la calidad, seguridad y eficacia de los insumos agropecuarios de producción local e importados.</t>
  </si>
  <si>
    <t>[LAB] Índice de capacidad analítica de los laboratorios</t>
  </si>
  <si>
    <t>[RIA] Porcentaje de muestras que cumplen con estándares de calidad</t>
  </si>
  <si>
    <t>10. Incrementar la calidad fito y zoosanitaria de los productos agropecuarios de consumo interno y exportación.</t>
  </si>
  <si>
    <t>[SA] Porcentaje de notificaciones de enfermedades de animales terrestres priorizadas cerradas (supervisadas)</t>
  </si>
  <si>
    <t>[SA]Número de protocolos zoosanitarios establecidos para exportación de mercancías pecuarias.</t>
  </si>
  <si>
    <t>[SV] Número de requisitos fitosanitarios establecidos para productos de origen vegetal.</t>
  </si>
  <si>
    <t>[SV] Porcentaje de notificaciones internacionales de incumplimiento recibidas</t>
  </si>
  <si>
    <t>GABINETE SECTORIAL DE SALUD</t>
  </si>
  <si>
    <t>Agencia Nacional de Regulación, Control y Vigilancia Sanitaria</t>
  </si>
  <si>
    <t>14. Incrementar la eficacia en la regulación de productos de uso y consumo humano, establecimientos y su aplicación bajo su ámbito de competencia contribuyendo a la salud pública</t>
  </si>
  <si>
    <t>ODS_M3.8 Lograr la cobertura sanitaria universal, incluida la protección contra los riesgos financieros, el acceso a servicios de salud esenciales de calidad y el acceso a medicamentos y vacunas inocuos, eficaces, asequibles y de calidad para todos</t>
  </si>
  <si>
    <t>E2.O6.P6.1. Porcentaje de normativa técnica sanitaria aprobada</t>
  </si>
  <si>
    <t>12. Incrementar la eficacia y eficiencia en la vigilancia y control posterior de productos y establecimientos bajo su ámbito de competencia contribuyendo a la salud de la población</t>
  </si>
  <si>
    <t>E2.O6.P6.2. Porcentaje de control de establecimientos sujetos a vigilancia y control Posterior</t>
  </si>
  <si>
    <t>Agencia Nacional de Tránsito</t>
  </si>
  <si>
    <t>28. Incrementar las acciones orientadas a la implementación de un modelo de gestión adecuado de TTTSV a nivel nacional.</t>
  </si>
  <si>
    <t>ODS_M3.6 De aquí a 2020, reducir a la mitad el número de muertes y lesiones causadas por accidentes de tráfico en el mundo</t>
  </si>
  <si>
    <t>Porcentaje de avance en la implementación en el modelo de gestión de transporte terrestre, tránsito y seguridad vial</t>
  </si>
  <si>
    <t>Número de informes de control a la  ejecución del Presupuesto General del Estado y a la Proforma presupuestaria en concordancia con el Plan Nacional  de Desarrollo y con los Objetivos de _x000D_
Desarrollo Sostenible</t>
  </si>
  <si>
    <t>Número de informes de evaluación a _x000D_
la ley</t>
  </si>
  <si>
    <t>Porcentaje de cumplimiento de la Agenda Legislativa</t>
  </si>
  <si>
    <t>Porcentaje de incremento de participación ciudadana con enfoque intergeneracional e intercutural en el proceso de formación de la ley</t>
  </si>
  <si>
    <t>28. Incrementar el movimiento de carga a través del Puerto de Esmeraldas</t>
  </si>
  <si>
    <t>ODS_M17.11 Aumentar significativamente las exportaciones de los países en desarrollo, en particular con miras a duplicar la participación de los países menos adelantados en las exportaciones mundiales de aquí a 2020</t>
  </si>
  <si>
    <t>Volumen de carga</t>
  </si>
  <si>
    <t>29. OE4.- Incrementar el Control de los aspectos técnicos, operacionales, legales, económico financieros de la administración del Gestor Privado, así como los activos, proyectos e instalaciones afectadas por la ejecución de las actividades previstas en el Contrato de Gestión Delegada.</t>
  </si>
  <si>
    <t>Número de reportes del cumplimiento del contrato de delegación</t>
  </si>
  <si>
    <t>26. OE1.- Incrementar la eficiencia en la prestación de servicios portuarios a la flota pesquera que opera en el Terminal Pesquero y de Cabotaje del Puerto de Manta.</t>
  </si>
  <si>
    <t>Número de toneladas métricas de pesca descargadas en el Terminal Pesquero y de Cabotaje</t>
  </si>
  <si>
    <t>28. OE3.- Fortalecer los niveles de seguridad física, industrial, tecnológica, prevenir delitos informáticos, minimizar los riesgos de desastres, aplicación de medidas de bioseguridad y prever la contaminación ambiental dentro de las instalaciones del Terminal Pesquero y de cabotaje del Puerto de Manta a través de la prevención, mitigación y respuesta.</t>
  </si>
  <si>
    <t>E4.O12.P2. Promover modelos circulares que respeten la capacidad de carga de los ecosistemas oceánicos, marino-costeros y terrestres, permitiendo su recuperación</t>
  </si>
  <si>
    <t>ODS_M12.5 De aquí a 2030, reducir considerablemente la generación de desechos mediante actividades de prevención, reducción, reciclado y reutilización</t>
  </si>
  <si>
    <t>Porcentaje de cumplimiento del Plan de Manejo Ambiental Institucional y Social</t>
  </si>
  <si>
    <t>GABNETE SECTORIAL DE DESARROLLO DEL TALENTO</t>
  </si>
  <si>
    <t>Casa de la Cultura Ecuatoriana Benjamin Carrion</t>
  </si>
  <si>
    <t>ODS_M8.9 De aquí a 2030, elaborar y poner en práctica políticas encaminadas a promover un turismo sostenible que cree puestos de trabajo y promueva la cultura y los productos locales</t>
  </si>
  <si>
    <t xml:space="preserve"> Número artistas y gestores empleados en actividades artísticas y culturales. </t>
  </si>
  <si>
    <t xml:space="preserve"> Número de bienes patrimoniales catalogados e inventariados a través del sistema institucional SICCE. </t>
  </si>
  <si>
    <t>Número artistas y gestores  de los pueblos y nacionalidades indígenas, afroecuatorianos, montubios y otros del Ecuador, empleados en actividades culturales.</t>
  </si>
  <si>
    <t>Número artistas y gestores  empleados en procesos para el fortalecimiento de la gestión cultural.</t>
  </si>
  <si>
    <t>Número artistas y gestores empleados en actividades desarrolladas a través del Sistema Integrado de Servicios Públicos Culturales.</t>
  </si>
  <si>
    <t>Número artistas y gestores empleados en procesos de revitalización, salvaguardia y puesta en valor del patrimonio y la memoria social y colectiva.</t>
  </si>
  <si>
    <t>Número de asistentes a las programaciones desarrolladas a través de la Red de Espacios Culturales de la CCE.</t>
  </si>
  <si>
    <t>Número de asistentes a los eventos de circulación  del patrimonio y la memoria social y colectiva.</t>
  </si>
  <si>
    <t>Número de asistentes a los eventos de circulación de contenidos, bienes y servicios artísticos, creativos, culturales y de emprendimientos.</t>
  </si>
  <si>
    <t>Número de asistentes a los eventos programados de revitalización y fortalecimiento.</t>
  </si>
  <si>
    <t>Número de asistentes a los eventos programados.</t>
  </si>
  <si>
    <t>Número de ciudadanos y funcionarios capacitados en expresiones artísticas.</t>
  </si>
  <si>
    <t>Número de eventos artísticos realizados por los facilitadores y participantes de los procesos de capacitación en expresiones artísticas.</t>
  </si>
  <si>
    <t>Número de investigaciones, obras y producto artísticos y culturales registrados en derechos de autor (SENADI).</t>
  </si>
  <si>
    <t>Número de investigaciones, obras y productos artísticos y culturales de pueblos y nacionalidades registrados en derechos de autor (SENADI)</t>
  </si>
  <si>
    <t>Número de procesos de educación no formal para la gestión cultural y expresiones artísticas ejecutados.</t>
  </si>
  <si>
    <t>Número de procesos de investigación, creación, producción y circulación de contenidos, bienes y servicios artísticos, creativos y emprendimientos apoyados mediante convocatoria pública.</t>
  </si>
  <si>
    <t>Número de procesos de readecuación y mejoramiento de espacios e infraestructuras administrativas y culturales de la CCE.</t>
  </si>
  <si>
    <t>Número de procesos de revitalización y fortalecimiento de las lenguas, lenguajes y prácticas vinculadas a las artes y culturas de los pueblos y nacionalidades indígenas, afroecuatorianos, montubios y otros del Ecuador.</t>
  </si>
  <si>
    <t>Número de procesos de revitalización, salvaguardia y puesta en valor del patrimonio y la memoria social y colectiva apoyados.</t>
  </si>
  <si>
    <t>Número eventos artísticos y culturales desarrollados a través de la Red de Espacios culturales de la CCE.</t>
  </si>
  <si>
    <t>Incrementar el alistamiento operacional fortaleciendo las competencias profesionales del personal y modernización del material tecnológico, garantizando la capacidad de respuesta de los grupos operativos frente a las amenazas actuales, potenciales y futuras.</t>
  </si>
  <si>
    <t>Porcentaje de capacidad logística para la ejecución de las operaciones de seguridad y protección.</t>
  </si>
  <si>
    <t xml:space="preserve">Implementar un sistema integral de seguridad y protección del Presidente/a, Vicepresidente/a, Ex Presidentes, Ex Vicepresidentes y sus familiares íntimos, dentro y fuera del país, para garantizar su integridad física y libertad._x000D_
_x000D_
</t>
  </si>
  <si>
    <t>Porcentaje de efectividad de las medidas de control en la seguridad física de las instalaciones y residencias de los PMI¿s.</t>
  </si>
  <si>
    <t>Porcentaje de efectividad en las operaciones de seguridad y protección ejecutadas</t>
  </si>
  <si>
    <t>Porcentaje de equipos renovados en los últimos 5 años.</t>
  </si>
  <si>
    <t>Porcentaje de Ordenes de Operaciones ejecutadas.</t>
  </si>
  <si>
    <t>Orientar las operaciones de seguridad y protección de las primeras autoridades del país realizando una planificación eficaz y oportuna, en base a los lineamientos de una doctrina de empleo normada, tecnificada y actualizada.</t>
  </si>
  <si>
    <t>Porcentaje de Ordenes de Operaciones planificadas.</t>
  </si>
  <si>
    <t>Porcentaje de personal capacitado.</t>
  </si>
  <si>
    <t>GABINETE SECTORIAL DE SEGURIDAD</t>
  </si>
  <si>
    <t>Centro de Inteligencia Estrategica</t>
  </si>
  <si>
    <t>Producir inteligencia estratégica, para identificar de manera oportuna riesgos, amenazas, vulnerabilidades y oportunidades, que permitan generar alertas para la toma de decisiones a nivel político y político-estratégico, contribuyendo al desarrollo nacional y seguridad integral del Estado</t>
  </si>
  <si>
    <t>E3.O10.P1.M1. INCREMENTAR EL ÍNDICE DE CIBERSEGURIDAD GLOBAL DE 26,3 A 51,3</t>
  </si>
  <si>
    <t xml:space="preserve">Número de productos de inteligencia estratégica y contrainteligencia elaborados y difundidos </t>
  </si>
  <si>
    <t>Centro Interamericano de Artesanias y Artes Populares, CIDAP</t>
  </si>
  <si>
    <t>Mantener la generación de conocimiento sobre los temas de artesanía, cultura, identidad y promover la valoración del quehacer artesanal y su aporte a la riqueza socioeconómica del país y América.</t>
  </si>
  <si>
    <t xml:space="preserve">Número de artesanos nuevos registrados en el año </t>
  </si>
  <si>
    <t>Incrementar el conocimiento, valoración y difusión del trabajo de los y las artesanas artífices de excelencia del país y América, promoviendo su relacionamiento con el mercado y la puesta en valor de los elementos culturales, sociales e identitarios de la actividad artesanal.</t>
  </si>
  <si>
    <t>Número de artesanos/as artífices promocionados</t>
  </si>
  <si>
    <t>Número de artesanos/as formados en el año</t>
  </si>
  <si>
    <t>Número de bienes culturales conservados</t>
  </si>
  <si>
    <t xml:space="preserve">Número de bienes culturales ingresados a la reserva en el año </t>
  </si>
  <si>
    <t xml:space="preserve">Número de certificaciones de excelencia artesanal y origen </t>
  </si>
  <si>
    <t xml:space="preserve">Número de editoriales o publicaciones en el año </t>
  </si>
  <si>
    <t xml:space="preserve">Número de exhibiciones museales realizadas en el año </t>
  </si>
  <si>
    <t>Número de exposiciones - venta</t>
  </si>
  <si>
    <t xml:space="preserve">Número de libros o colecciones conservados en el año </t>
  </si>
  <si>
    <t xml:space="preserve">Número de recorridos realizados en el año </t>
  </si>
  <si>
    <t>Comisión de Tránsito del Ecuador</t>
  </si>
  <si>
    <t>19. Incrementar la eficacia, eficiencia y cobertura del Control Operativo del Tránsito.</t>
  </si>
  <si>
    <t>Tasa de morbilidad por siniestro de tránsito por cada 100.000 habitantes</t>
  </si>
  <si>
    <t>Tasa de morbilidad por siniestros de tránsito por cada 100 kilómetros de vía</t>
  </si>
  <si>
    <t>Tasa de mortalidad por siniestro de tránsito por cada 100 kilómetros de vía</t>
  </si>
  <si>
    <t>Tasa de mortalidad por siniestro de tránsito por cada 100.000 habitantes</t>
  </si>
  <si>
    <t>Tasa de siniestro de tránsito por cada 100.000 habitantes</t>
  </si>
  <si>
    <t>Tasa de siniestros de tránsito por cada 100 kilómetros de vía</t>
  </si>
  <si>
    <t>Conferencia Plurinacional e Intercultural de Soberania Alimentaria</t>
  </si>
  <si>
    <t>ODS_M2.3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</si>
  <si>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100% del personal de la COPISA ejecuta el modelo de gestión por procesos a diciembre del 2022.</t>
  </si>
  <si>
    <t>Al menos 1 espacio implementado y funcionando a nivel nacional y territorial para el cumplimiento de acuerdos suscritos de políticas públicas en soberanía alimentaria.</t>
  </si>
  <si>
    <t>Al menos 1 Investigación desarrollada en temas relacionados con la Soberanía Alimentaria.</t>
  </si>
  <si>
    <t>Al menos 6 organizaciones sociales participando permanentemente en el dialogo con el Estado para la definición de políticas públicas en Soberanía Alimentaria.</t>
  </si>
  <si>
    <t>Al menos 6 PPP diseñadas, socializadas, aprobadas e implementadas a nivel de los SISANes Territoriales.</t>
  </si>
  <si>
    <t>Al menos se presentaran dos prpuestas y/o reformas a las leyes conexas la soberanía alimentaria.</t>
  </si>
  <si>
    <t>Al menos un 10 % de la población tanto urbana, como rural, conoce y valora la importancia de la soberanía alimentaria y las funciones de la COPISA.</t>
  </si>
  <si>
    <t>Al menos un convenio de cooperación especifico para incrementar el presupuesto.</t>
  </si>
  <si>
    <t>Al terminar los cuatro años del PEI se ha diseñado e implementado un programa de formación permanente en SOBAL.</t>
  </si>
  <si>
    <t>Un plan de comunicación aplicandose en coordinación de los SISAnes Territoriales.</t>
  </si>
  <si>
    <t>Consejo de Aseguramiento de la Calidad de la Educacion Superior</t>
  </si>
  <si>
    <t xml:space="preserve">Incrementar el fortalecimiento del aseguramiento de la calidad de la educación superior a través de la aplicación de procesos de evaluación y acreditación de las instituciones, carreras y programas pertenecientes al sistema de educación superior ecuatoriano_x000D_
</t>
  </si>
  <si>
    <t>ODS_M4.3 De aquí a 2030, asegurar el acceso igualitario de todos los hombres y las mujeres a una formación técnica, profesional y superior de calidad, incluida la enseñanza universitaria</t>
  </si>
  <si>
    <t>Porcentaje de efectividad de procesos de evaluación para el aseguramiento de la calidad</t>
  </si>
  <si>
    <t>Porcentaje de efectividad en el acompañamiento de planes de mejora para el aseguramiento de la calidad</t>
  </si>
  <si>
    <t>Porcentaje de eficacia en la internacionalización</t>
  </si>
  <si>
    <t xml:space="preserve">Incrementar la calidad de los instrumentos de evaluación para la habilitación profesional  en  las  carreras  de  interés  público  y  para  el  Examen  Nacional  de Evaluación de Carreras en el marco de la calidad de la educación superior._x000D_
</t>
  </si>
  <si>
    <t>Porcentaje de satisfacción de beneficiarios de los exámenes</t>
  </si>
  <si>
    <t>Consejo de Desarrollo y Promocion de la Informacion y Comunicación</t>
  </si>
  <si>
    <t>Porcentaje de implementación de mecanismos para la protección a los trabajadores de la comunicación</t>
  </si>
  <si>
    <t>23. Garantizar el funcionamiento de la red vial rural de la provincia de Galápagos.</t>
  </si>
  <si>
    <t>E1.O2.P2.M3. INCREMENTAR EL MANTENIMIENTO DE LA RED VIAL ESTATAL CON MODELOS DE GESTIÓN SOSTENIBLE DEL 17,07% AL 40%.</t>
  </si>
  <si>
    <t>ODS_M9.1 Desarrollar infraestructuras fiables, sostenibles, resilientes y de calidad, incluidas infraestructuras regionales y transfronterizas, para apoyar el desarrollo económico y el bienestar humano, haciendo especial hincapié en el acceso asequible y equitativo para todos</t>
  </si>
  <si>
    <t>Kilómetros de vías no urbanas en mantenimiento a nivel provincial</t>
  </si>
  <si>
    <t>25. Fomentar las capacidades técnicas de los sectores productivos de la provincia de Galápagos.</t>
  </si>
  <si>
    <t>ODS_M9.2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</si>
  <si>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Número de ciudadanos de los sectores productivos de la provincia capacitados.</t>
  </si>
  <si>
    <t>22. Garantizar la planificación, desarrollo y organización del Régimen Especial en función de un estricto apego a los principios de conservación del patrimonio natural del estado y del buen vivir.</t>
  </si>
  <si>
    <t>ODS_M13.1 Fortalecer la resiliencia y la capacidad de adaptación a los riesgos relacionados con el clima y los desastres naturales en todos los países</t>
  </si>
  <si>
    <t>Porcentaje de convenios no justificados</t>
  </si>
  <si>
    <t>27. Incrementar el uso eficiente del presupuesto del Consejo de Gobierno del Régimen Especial de Galápagos.</t>
  </si>
  <si>
    <t>Porcentaje de ejecución presupuestaria de gasto corriente.</t>
  </si>
  <si>
    <t>24. Fortalecer las capacidades del talento humano de la provincia de Galápagos.</t>
  </si>
  <si>
    <t>Porcentaje de ofertas de empleo que concluyeron con una contratación</t>
  </si>
  <si>
    <t>28. Garantizar la gobernabilidad y la seguridad ciudadana para el buen vivir en la provincia.</t>
  </si>
  <si>
    <t>E3.O9.P1.M1. DISMINUIR LA TASA DE HOMICIDIOS INTENCIONALES DE 106 A 100 POR CADA 1.000.000 HABITANTES.</t>
  </si>
  <si>
    <t>ODS_M16.1 Reducir significativamente todas las formas de violencia y las correspondientes tasas de mortalidad en todo el mundo</t>
  </si>
  <si>
    <t>Porcentaje de operativos de control de seguridad ejecutados</t>
  </si>
  <si>
    <t>29. Ejercer el control de la movilidad interna en materia de transporte, migración y residencia dentro de la provincia de Galápagos.</t>
  </si>
  <si>
    <t>E5.O16.P2. Garantizar los derechos soberanos del país en el mar, dentro del contexto de la CONVEMAR y otros acuerdos internacionales suscritos en el ámbito oceánico y marino-costero.</t>
  </si>
  <si>
    <t>ODS_M17.16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</si>
  <si>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Porcentaje de personas en estado irregular notificadas con inicio de proceso administrativo</t>
  </si>
  <si>
    <t>26. Incrementar la eficiencia institucional del Consejo de Gobierno del Régimen Especial de Galápagos.</t>
  </si>
  <si>
    <t>Porcentaje de satisfacción del usuario externo</t>
  </si>
  <si>
    <t>Consejo de Participacion Ciudadana y Control Social</t>
  </si>
  <si>
    <t>Número de impulsos de los procesos judiciales.</t>
  </si>
  <si>
    <t>Número de informes de admisibilidad de denuncias, quejas y pedidos sobre actos de corrupción y afectación de derechos de participación interpuestos por la ciudadanía.</t>
  </si>
  <si>
    <t>Número de informes de investigación sobre actos u omisiones que afecten los derechos de participación ciudadana, generen corrupción o atenten contra el interés público.</t>
  </si>
  <si>
    <t>Número de mecanismos de control social aplicados en el proceso de designación de autoridades.</t>
  </si>
  <si>
    <t>Número de mecanismos de control social conformados y asistidos técnica y metodológicamente a nivel nacional.</t>
  </si>
  <si>
    <t>Número de procesos de formación y capacitación en mecanismos de transparencia, ética pública y lucha contra la corrupción.</t>
  </si>
  <si>
    <t>Número de procesos de formación, capacitación, promoción y apoyo técnico a los espacios, mecanismos e instancias de participación ciudadana.</t>
  </si>
  <si>
    <t>Número de seguimientos y actos administrativos.</t>
  </si>
  <si>
    <t>Porcentaje de autoridades obligadas que realizan el proceso de rendición de cuentas.</t>
  </si>
  <si>
    <t>Porcentaje de instituciones que cumplen con el proceso definido para rendición de cuentas.</t>
  </si>
  <si>
    <t>Institucionalizar la transparencia e integridad en la Función Judicial, facilitar el control social y asegurar el óptimo acceso a los servicios de justicia</t>
  </si>
  <si>
    <t>E5.O14.P1.M2. REDUCIR LA TASA DE CONGESTIÓN DE 2,15 A 1,61.</t>
  </si>
  <si>
    <t xml:space="preserve"> Cobertura del servicio notarial</t>
  </si>
  <si>
    <t>Fortalecer los mecanismos de investigación y sanción de la violencia en todos los ámbitos y garantizar la protección a las víctimas y su entorno familiar, mediante procesos justos y eficientes</t>
  </si>
  <si>
    <t>Porcentaje de actualizaciones en las funcionalidades del SATJE referentes a  la materia de violencia contra la mujer o miembros del núcleo familiar y delitos contra la integridad sexual y reproductiva.</t>
  </si>
  <si>
    <t>Porcentaje de atenciones en flagrancia por infracciones de  violencia que cumplen los estándares de calidad</t>
  </si>
  <si>
    <t xml:space="preserve">Porcentaje de audiencias fallidas en delitos de acción pública en materia penal </t>
  </si>
  <si>
    <t>Fortalecer la gestión institucional y modernizar los procesos y servicios judiciales con prioridad en capacitación, evaluación y tecnificación de servidores judiciales</t>
  </si>
  <si>
    <t>Porcentaje de avance de ejecución del Plan Anual de Formación, Capacitación y Especialización de la Escuela de la Función Judicial</t>
  </si>
  <si>
    <t>Porcentaje de causas resueltas en sistema escrito (Código de Procedimiento Civil)</t>
  </si>
  <si>
    <t>Porcentaje de implementación de expediente electrónico a nivel nacional</t>
  </si>
  <si>
    <t>Porcentaje de parroquias intervenidas para fomentar la justicia de paz</t>
  </si>
  <si>
    <t>Porcentaje de servidores jurisdiccionales evaluados de la Corte Nacional de Justicia, Fiscalía General del Estado, y Defensoría Pública que obtuvieron una  calificación final dentro del rango de 80 a 100 puntos</t>
  </si>
  <si>
    <t>Porcentaje promedio de infraestructuras adecuadas para proveer los servicios de justicia</t>
  </si>
  <si>
    <t>Asegurar el principio de independencia interna y externa de la Función Judicial</t>
  </si>
  <si>
    <t>E5.O14.P1.M3. REDUCIR LA TASA DE PENDENCIA DE 1,15 A 0,61.</t>
  </si>
  <si>
    <t>Tasa de resolución de expedientes disciplinarios ATS</t>
  </si>
  <si>
    <t>Porcentaje de Consejos Cantonales y provinciales de _x000D_
salud en funcionamiento</t>
  </si>
  <si>
    <t>Porcentaje de Consejos Cantonales y provinciales de salud conformados</t>
  </si>
  <si>
    <t>Porcentaje de Difusión de documentos técnicos concertados por la CONARHUS y aprobados por el Directorio de la Institución.</t>
  </si>
  <si>
    <t>Porcentaje de documentos técnicos concertados con los miembros de la CONARHUS</t>
  </si>
  <si>
    <t>Porcentaje de eventos de diálogo, análisis para discusión de temas relevantes sobre recursos humanos en salud.</t>
  </si>
  <si>
    <t>Porcentaje de fichas técnicas actualizadas, aprobadas y publicadas en el RT</t>
  </si>
  <si>
    <t>Porcentaje de revisión de los formularios básicos de la historia clínica entregados por la ASN</t>
  </si>
  <si>
    <t>Porcentaje de revisión de los formularios de especialidad de la historia clínica</t>
  </si>
  <si>
    <t>Porcentaje de solicitudes del CNMB revisadas y evaluadas en etapa inicial</t>
  </si>
  <si>
    <t>Porcentaje de solicitudes del CNMB revisadas y evaluadas en segunda etapa.</t>
  </si>
  <si>
    <t>Porcentaje de percepción ciudadana respecto a las actividades y estrategias desarrolladas para fortalecer la imagen institucional</t>
  </si>
  <si>
    <t>Porcentaje de usuarios autenticados biométricamente</t>
  </si>
  <si>
    <t>Consejo Nacional para la Igualdad de Discapacidades</t>
  </si>
  <si>
    <t>4. Observar, dar seguimiento y evaluar las políticas públicas de discapacidades, como vía de garantía de derechos de las personas con discapacidad y sus familias</t>
  </si>
  <si>
    <t>Número de atención de casos de vulneración de derechos de las personas con discapacidad en los ejes de la política pública</t>
  </si>
  <si>
    <t>3. Transversalizar la política pública de discapacidades en la institucionalidad y la sociedad ecuatoriana; y, promover la plena participación de las personas con discapacidad y sus familias</t>
  </si>
  <si>
    <t>Número de capacitaciones realizadas a los Consejos Cantonales de Protección de Derechos</t>
  </si>
  <si>
    <t>1. Disminuir las brechas de desigualdad, discriminación y exclusión de las personas con discapacidad en el Ecuador</t>
  </si>
  <si>
    <t>ODS_M8.5 De aquí a 2030, lograr el empleo pleno y productivo y el trabajo decente para todas las mujeres y los hombres, incluidos los jóvenes y las personas con discapacidad, así como la igualdad de remuneración por trabajo de igual valor</t>
  </si>
  <si>
    <t>Número de capacitaciones realizadas a los Gobiernos Autónomos descentralizados</t>
  </si>
  <si>
    <t>2. Formular políticas públicas, realizar estudios y brindar información que contribuyan a la integralidad del ámbito de las discapacidades</t>
  </si>
  <si>
    <t>Número de cursos generados y/o actualizados en el ámbito de la discapacidad</t>
  </si>
  <si>
    <t>Número de informes de análisis de base de datos procesadas</t>
  </si>
  <si>
    <t>Número de informes de transversalización de la implementación del 10% de presupuesto para los grupos de atención prioritaria, identificando acciones específicas en el ámbito de la discapacidad</t>
  </si>
  <si>
    <t>Número de informes del proceso de observancias realizadas en el ámbito de discapacidades</t>
  </si>
  <si>
    <t>Número de informes técnicos de accesibilidad</t>
  </si>
  <si>
    <t>Número de mecanismos de Cooperación Internacional</t>
  </si>
  <si>
    <t>Número de mecanismos y espacios de participación ciudadana conformados en el ámbito de la discapacidad</t>
  </si>
  <si>
    <t>Número de mesas de diálogo intersectorial instauradas</t>
  </si>
  <si>
    <t>Número de mesas de diálogo intersectoriales realizadas en el ámbito de discapacidades en 23 provincias del país</t>
  </si>
  <si>
    <t>Número de propuestas de reformas de Ley presentadas a la Asamblea Nacional</t>
  </si>
  <si>
    <t>Número de propuestas específicas de política pública realizadas</t>
  </si>
  <si>
    <t>Número de servidores públicos y trabajadores privados capacitados en el ámbito de discapacidades</t>
  </si>
  <si>
    <t>Número de talleres de sensibilización realizados en el ámbito de discapacidades</t>
  </si>
  <si>
    <t>Porcentaje de cumplimiento al seguimiento de la aplicación de recomendaciones emitidas en los instrumentos internacionales sobre derechos humanos con pertinenciacultural.</t>
  </si>
  <si>
    <t>Porcentaje de cumplimiento al seguimiento de la aplicación de recomendaciones emitidas en los instrumentos nacionales sobre derechos humanos con pertinencia cultural.</t>
  </si>
  <si>
    <t>Porcentaje de cumplimiento en la observancia y seguimiento a la atención de denuncias y casos de amenaza o vulneración de derechos de pueblos y nacionalidades.</t>
  </si>
  <si>
    <t>Porcentaje de cumplimiento en la territorialización de las propuestas de política pública de la Agenda Nacional para la igualdad de Pueblos y Nacionalidades 2022-2025 que contribuyan a la reducción de brechas de desigualdad.</t>
  </si>
  <si>
    <t>1. Incrementar la incorporación del enfoque de igualdad y no discriminación generacional e intergeneracional en la política pública y prácticas institucionales y sociales del país</t>
  </si>
  <si>
    <t>ODS_M1.1 De aquí a 2030, erradicar para todas las personas y en todo el mundo la pobreza extrema(actualmente se considera que sufren pobreza extrema las personas que viven con menos de 1,25 dólares de los Estados Unidos al día)</t>
  </si>
  <si>
    <t>Número de estudios e investigaciones sobre el cumplimiento de los derechos en los grupos prioritarios</t>
  </si>
  <si>
    <t>Número de informes de Observancia sobre el cumplimiento de la política pública de igualdad y no discriminación</t>
  </si>
  <si>
    <t>Porcentaje de cantones que reciben asistencia técnica para el fortalecimiento del Sistema de Protección de Derechos</t>
  </si>
  <si>
    <t>Contraloria General del Estado</t>
  </si>
  <si>
    <t>ODS_M16.5 Reducir considerablemente la corrupción y el soborno en todas sus formas</t>
  </si>
  <si>
    <t>PORCENTAJE DE COBERTURA DE CONTROL.</t>
  </si>
  <si>
    <t>Corporación del Seguro de Depósitos, Fondo de Liquidez y Fondo de Seguros Privados</t>
  </si>
  <si>
    <t>24. Incrementar el nivel de conocimiento del Seguro de Depósitos en la ciudadanía</t>
  </si>
  <si>
    <t>E1.O4.P6. Consolidar y afianzar la dolarización a través de la implementación de medidas de política económica y financiera que contribuyan a la sostenibilidad de la balanza de pagos.</t>
  </si>
  <si>
    <t>ODS_M17.4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</si>
  <si>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Porcentaje de cumplimiento del Programa de Comunicación de Concientización al Público.</t>
  </si>
  <si>
    <t>21. Incrementar la cobertura y eficiencia en el pago del Seguro de Depósitos</t>
  </si>
  <si>
    <t>Porcentaje de emisión de títulos de crédito de entidades financieras del sector financiero privado y popular y solidario extintas y en liquidación forzosa a las que corresponden iniciar proceso coactivo</t>
  </si>
  <si>
    <t>Porcentaje de personas beneficiarias que han cobrado el seguro de depósitos</t>
  </si>
  <si>
    <t>Admisibilidad de Causas</t>
  </si>
  <si>
    <t>Porcentaje de productos publicados</t>
  </si>
  <si>
    <t>Selección de Sentencias</t>
  </si>
  <si>
    <t>Sentencias o Dictámenes emitidos</t>
  </si>
  <si>
    <t>Defensoria del Pueblo</t>
  </si>
  <si>
    <t>Porcentaje de acciones estratégicas implementadas para el mejoramiento del ejercicio de derechos, en Situaciones sistemáticas, generalizadas y de relevancia social, identificadas por los Mecanismos de la DPE, que garantizaron su prevención, promoción y protección.</t>
  </si>
  <si>
    <t>Porcentaje de casos finalizados.</t>
  </si>
  <si>
    <t>ODS_M5.2 Eliminar todas las formas de violencia contra todas las mujeres y las niñas en los ámbitos público y privado, incluidas la trata y la explotación sexual y otros tipos de explotación</t>
  </si>
  <si>
    <t>Porcentaje de fortalecimientos de Consejos de Defensoras y Defensores de Derechos Humanos y de la Naturaleza.</t>
  </si>
  <si>
    <t>Porcentaje de intervención en prevención y protección en casos de vulneración de Derechos Humanos y de la Naturaleza.</t>
  </si>
  <si>
    <t>Porcentaje de participación de la Defensoría del Pueblo de Ecuador en espacios nacionales e internacionales de derechos humanos y de la naturaleza.</t>
  </si>
  <si>
    <t>Porcentaje de políticas públicas y normativa de carácter nacional en las que ha incidido la Institución y que han transversalizado el enfoque de DDHH, de la naturaleza e interseccionalidad.</t>
  </si>
  <si>
    <t>Porcentaje de solicitudes de intervención del Defensor del Pueblo a efectos de que se corrija y brinde información pública de calidad, resueltas.</t>
  </si>
  <si>
    <t>Porcentaje en que las acciones de educación en DDHH contribuyen al cumplimiento del objetivo 4 meta 7 de los objetivos de desarrollo sostenible.</t>
  </si>
  <si>
    <t>Defensoria Publica</t>
  </si>
  <si>
    <t>Número de asesorías atendidas en el centro de mediación</t>
  </si>
  <si>
    <t>Porcentaje de defensores públicos capacitados y sensibilizados en atención a casos de violencia de género</t>
  </si>
  <si>
    <t>Porcentaje de eventos de capacitación ejecutados</t>
  </si>
  <si>
    <t>20. Incrementar la eficiencia y la calidad de los servicios para la actividad aeronáutica civil.</t>
  </si>
  <si>
    <t>E3.O9.P2.M2. REDUCIR LA TASA DE ACCIDENTES EN LA OPERACIÓN DE TRANSPORTE AÉREO COMERCIAL DE 1,91 A 1,26</t>
  </si>
  <si>
    <t>19. Incrementar el control en el marco de la seguridad de la aviación y facilitación del Estado Ecuatoriano.</t>
  </si>
  <si>
    <t>Porcentaje de personal de seguridad de la aviación certificado y recertificado</t>
  </si>
  <si>
    <t>Porcentaje de personal de seguridad de la aviación certificado y recertificado.</t>
  </si>
  <si>
    <t>Dirección General de Registro Civil Identificación y Cedulación</t>
  </si>
  <si>
    <t>24. Incrementar la oferta y provisión de servicios electrónicos</t>
  </si>
  <si>
    <t>Número de Certificados Digitales de firma electrónica emitidos</t>
  </si>
  <si>
    <t>Número de convenios nuevos corporativos de Servicios Electrónicos</t>
  </si>
  <si>
    <t>23. Incrementar la oportunidad y calidad en la identificación de los ecuatorianos y extranjeros que residen legalmente en el país</t>
  </si>
  <si>
    <t>Porcentaje de ciudadanos cedulados en el sistema biométrico(cédula única)</t>
  </si>
  <si>
    <t>22. Incrementar la oportunidad y calidad en el registro de hechos y actos civiles</t>
  </si>
  <si>
    <t>Porcentaje de cobertura de inscripciones de nacimiento.</t>
  </si>
  <si>
    <t>21. Incrementar los niveles de satisfacción de los usuarios</t>
  </si>
  <si>
    <t>Porcentaje de disponibilidad de infraestructura, plataformas de software, redes, comunicaciones y aplicaciones institucionales e interinstitucionales</t>
  </si>
  <si>
    <t>Porcentaje de menores de 24 meses con nacimientos inscritos hasta 180 días posteriores a su nacimiento.</t>
  </si>
  <si>
    <t>Porcentaje de posicionamiento de la imagen institucional en medios masivos</t>
  </si>
  <si>
    <t>25. Incrementar la seguridad, integridad y confiabilidad de la información registral física y electrónica con estándares de seguridad y protección de datos</t>
  </si>
  <si>
    <t>Porcentaje en la eficiencia en la respuesta a requerimientos de partidas íntegras</t>
  </si>
  <si>
    <t>Escuela Politecnica Nacional</t>
  </si>
  <si>
    <t>Alumnos graduados.</t>
  </si>
  <si>
    <t>ODS_M9.5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</si>
  <si>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Índice de producción científica.</t>
  </si>
  <si>
    <t>Porcentaje de Ejecución Presupuestaria.</t>
  </si>
  <si>
    <t>Programas y/o proyectos de vinculación social.</t>
  </si>
  <si>
    <t>Escuela Superior Politecnica Agropecuaria de Manabi</t>
  </si>
  <si>
    <t>Número de artículos publicados en revistas indizadas</t>
  </si>
  <si>
    <t>Establecer un sistema de gestión académica en nivelación, grado y posgrado mediante el fortalecimiento, la coordinación y la mejora de los procesos académicos de la ESPAM MFL</t>
  </si>
  <si>
    <t>Número de cupos para ingreso a Nivelación</t>
  </si>
  <si>
    <t>Número de emprendimientos derivados de proyectos institucionales vinculados con la comunidad</t>
  </si>
  <si>
    <t>Número de informes de líneas base que tributen con soluciones a problemas de la zona de influencia y representen insumo para el desarrollo de investigaciones</t>
  </si>
  <si>
    <t>Número de libros y capítulos de libros publicados</t>
  </si>
  <si>
    <t>Número de material bibliográfico adquirido en formato físico o digital, coherente con la oferta académica, incluyendo formatos de accesibilidad universal</t>
  </si>
  <si>
    <t>Número de productos y servicios con registro de propiedad intelectual</t>
  </si>
  <si>
    <t>Número de programas y/o proyectos de investigación científica y/o tecnológica aprobados en convocatorias externas</t>
  </si>
  <si>
    <t>Porcentaje de docentes de la ESPAM MFL miembros de redes de vinculación nacionales e internacionales</t>
  </si>
  <si>
    <t>Porcentaje de docentes titulares de la institución</t>
  </si>
  <si>
    <t>Porcentaje de estudiantes beneficiados por semestre académico con estímulo económico  de	becas, créditos educativos y ayudas</t>
  </si>
  <si>
    <t>Porcentaje de estudiantes de grado que participan en actividades de investigación</t>
  </si>
  <si>
    <t>Porcentaje de estudiantes de grado que se integran en programas y/o proyectos institucionales de investigación</t>
  </si>
  <si>
    <t>Porcentaje de estudiantes de grado que se integran en programas y/o proyectos institucionales de vinculación con la sociedad</t>
  </si>
  <si>
    <t>Porcentaje de estudiantes de posgrado que participan en actividades de investigación</t>
  </si>
  <si>
    <t>Porcentaje de estudiantes de posgrado que se integran en actividades derivadas de programas	y/o	proyectos institucionales de vinculación con la sociedad</t>
  </si>
  <si>
    <t>Porcentaje de estudiantes de posgrado que se integran en programas y/o proyectos institucionales de investigación</t>
  </si>
  <si>
    <t>Porcentaje de estudiantes que ingresan a la institución</t>
  </si>
  <si>
    <t>Porcentaje de graduados a quienes se les ha aplicado encuesta de empleabilidad</t>
  </si>
  <si>
    <t>Porcentaje de profesores investigadores que participan en redes de investigación</t>
  </si>
  <si>
    <t>Porcentaje de programas y/o proyectos de investigación científica y/o tecnológica articulados a las necesidades del sector público y privado</t>
  </si>
  <si>
    <t>Porcentaje de programas/proyectos de vinculación que reciben financiamiento externo</t>
  </si>
  <si>
    <t>Porcentaje de proyectos de investigación evaluados con impacto por los beneficiarios</t>
  </si>
  <si>
    <t>Porcentaje de proyectos de vinculación con informe de medición de impacto</t>
  </si>
  <si>
    <t>Tasa de titulación de grado</t>
  </si>
  <si>
    <t>Tasa de titulación de posgrado</t>
  </si>
  <si>
    <t>Escuela Superior Politecnica del Chimborazo</t>
  </si>
  <si>
    <t>Artículos científicos de alto impacto</t>
  </si>
  <si>
    <t>Estudiantes matriculados en modalidad virtual y en línea</t>
  </si>
  <si>
    <t>Investigadores institucionales</t>
  </si>
  <si>
    <t>Proyectos articulados con ONGs instituciones públicas, privadas y/o instituciones de educación superior</t>
  </si>
  <si>
    <t>Tasa bruta de matrícula en educación superior terciaria.</t>
  </si>
  <si>
    <t>Tasa de deserción</t>
  </si>
  <si>
    <t>Escuela Superior Politecnica del Litoral</t>
  </si>
  <si>
    <t>ODS_M4.4 De aquí a 2030, aumentar considerablemente el número de jóvenes y adultos que tienen las competencias necesarias, en particular técnicas y profesionales, para acceder al empleo, el trabajo decente y el emprendimiento</t>
  </si>
  <si>
    <t>Grado de satisfacción de los estudiantes</t>
  </si>
  <si>
    <t>Número de atenciones brindadas a través de los programas de vinculación</t>
  </si>
  <si>
    <t xml:space="preserve"> Desarrollar y difundir innovación e investigación de alto impacto en la sociedad</t>
  </si>
  <si>
    <t>Proyectos de investigación con contraparte de empresas nacionales o internacionales</t>
  </si>
  <si>
    <t>Publicaciones científicas indexadas en SCOPUS/WoS</t>
  </si>
  <si>
    <t>Fiscalia General del Estado</t>
  </si>
  <si>
    <t>Tasa de congestión en la FGE</t>
  </si>
  <si>
    <t>Tasa de solución al conflicto penal</t>
  </si>
  <si>
    <t>Número de graduados</t>
  </si>
  <si>
    <t>Número de personas capacitadas</t>
  </si>
  <si>
    <t>Número de proyectos de vinculación ejecutados</t>
  </si>
  <si>
    <t>Número de publicaciones derivadas de las investigaciones</t>
  </si>
  <si>
    <t>Número usuarios y beneficiarios de proyectos de vinculación ejecutadas</t>
  </si>
  <si>
    <t>Tasa de matriculación</t>
  </si>
  <si>
    <t>Tasa de programas de formación iniciados</t>
  </si>
  <si>
    <t>Instituto de Fomento a la Creatividad e Innovación</t>
  </si>
  <si>
    <t>Número de beneficiarios apoyados a través de la línea de fomento de movilidad.</t>
  </si>
  <si>
    <t>Número de beneficiarios del Fondo de Fomento de las Artes, la Cultura y la Innovación.</t>
  </si>
  <si>
    <t>Número de obras artísticas y culturales apoyadas por el IFCI.</t>
  </si>
  <si>
    <t>Número de obras artísticas y culturales certificadas por el IFCI.</t>
  </si>
  <si>
    <t>Número de obras artísticas y culturales estrenadas en las diferentes ventas de exhibición.</t>
  </si>
  <si>
    <t>Número de países en los que asistieron profesionales ecuatorianos.</t>
  </si>
  <si>
    <t>Número de proyectos ecuatorianos financiados con recursos de otros países.</t>
  </si>
  <si>
    <t>Porcentaje de ejecución presupuestaria del Plan Operativo de Fomento.</t>
  </si>
  <si>
    <t>Porcentaje de provincias al que se destinan los recursos.</t>
  </si>
  <si>
    <t>20. Incrementar la disponibilidad de información geológica y energética a nivel nacional.</t>
  </si>
  <si>
    <t>E3.O9.P3. Impulsar la reducción de riesgos de desastres y atención oportuna a emergencias ante amenazas naturales o antrópicas en todos los sectores y niveles territoriales</t>
  </si>
  <si>
    <t>ODS_M1.5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</si>
  <si>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Número de herramientas de información energética desarrolladas como insumo para análisis sectorial</t>
  </si>
  <si>
    <t>19. Incrementar la difusión y transferencia del conocimiento en el ámbito geológico y energético</t>
  </si>
  <si>
    <t>Número de productos de difusión científica desarrollados</t>
  </si>
  <si>
    <t>Número de programas de capacitación impartidos</t>
  </si>
  <si>
    <t>18. Incrementar la investigación, el desarrollo, la innovación y la transferencia tecnológica en el ámbito geológico y energético.</t>
  </si>
  <si>
    <t>E4.O12.P1.M1. INCREMENTAR DE 71 A 96 LOS INSTRUMENTOS INTEGRADOS PARA AUMENTAR LA CAPACIDAD ADAPTACIÓN AL CAMBIO CLIMÁTICO, PROMOVER LA RESILIENCIA AL CLIMA Y MITIGAR EL CAMBIO CLIMÁTICO SIN COMPROMETER LA PRODUCCIÓN DE ALIMENTOS.</t>
  </si>
  <si>
    <t>Número de publicaciones científicas en medios con ISBN o ISSN</t>
  </si>
  <si>
    <t>Número de solicitudes de modelos de utilidad, patentes, registros, licencias y aplicaciones industriales emitidas.</t>
  </si>
  <si>
    <t>Número total de publicaciones científicas revisadas por pares</t>
  </si>
  <si>
    <t>Porcentaje de zona de estudio con cartografía geológica a escala 1:100 000</t>
  </si>
  <si>
    <t>Porcentaje del territorio nacional evaluado en cuanto a la disponibilidad de recursos minerales en áreas no exploradas a escala 1:50.000 - 1:100.000</t>
  </si>
  <si>
    <t>Superficie del territorio continental ecuatoriano investigado en cuanto a la disponibilidad de recursos geológicos a varias escalas.</t>
  </si>
  <si>
    <t>19. Incrementar la garantía de derechos en la generación de activos intangibles, la cultura de la gestión del conocimiento y su uso estratégico, que fortalezca al sector productivo y a los actores de la economía social de los conocimientos a nivel nacional.</t>
  </si>
  <si>
    <t>ODS_M9.b Apoyar el desarrollo de tecnologías, la investigación y la innovación nacionales en los países en desarrollo, incluso garantizando un entorno normativo propicio a la diversificación industrial y la adición de valor a los productos básicos, entre otras cosas</t>
  </si>
  <si>
    <t>E1.O2.P2-I5. Número de solicitudes nacionales de patentes ingresadas</t>
  </si>
  <si>
    <t>16. Incrementar el nivel de satisfacción de la ciudadanía en la obtención de productos y servicios relacionados con la generación de geoinformación, el archivo de datos cartográficos y geográficos, difusión de las ciencias geoespaciales y demás servicios especializados en el IGM.</t>
  </si>
  <si>
    <t>Número de asistentes al Centro Cultural</t>
  </si>
  <si>
    <t>17. Incrementar el nivel de satisfacción de las entidades del Estado en la elaboración de especies valoradas y documentos de seguridad en el IGM</t>
  </si>
  <si>
    <t>Número de pruebas de aplicación de nuevos materiales o desarrollo tecnológico para la elaboración de especies valoradas y documentos de seguridad</t>
  </si>
  <si>
    <t>Porcentaje de Productos geográficos elaborados y disponibles</t>
  </si>
  <si>
    <t>Porcentaje de superficie cubierta con cartografía escala 1:25.000 a nivel nacional</t>
  </si>
  <si>
    <t>ODS_M15.1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</si>
  <si>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Número de reportes de acciones, procesos y/o protocolos para mejorar el nivel de calidad de las colecciones científicas.</t>
  </si>
  <si>
    <t>Número de reportes de estudios desarrollados y/o acciones que aporten a los esfuerzos de transición ecológica, restauración, reforestación y/o recuperación ambiental.</t>
  </si>
  <si>
    <t xml:space="preserve">POTENCIAR LOS CONOCIMIENTOS, INNOVACIONES Y SABERES TRADICIONALES PARA LA CONSERVACIÓN, RESTAURACIÓN ECOLÓGICA Y USO SUSTENTABLE DE LA BIODIVERSIDAD. </t>
  </si>
  <si>
    <t>Número de reportes de estudios sobre el uso y aprovechamiento de especies silvestres por parte de nacionalidades indígenas y pueblos locales.</t>
  </si>
  <si>
    <t>Número de reportes de eventos de ciencia ciudadana que el INABIO organiza, coordina y/o participa.</t>
  </si>
  <si>
    <t xml:space="preserve">DESARROLLAR TECNOLOGÍAS E INNOVACIONES QUE PERMITAN LA CONSERVACIÓN IN SITU Y EX SITU DE LA BIODIVERSIDAD. </t>
  </si>
  <si>
    <t>ODS_M13.2 Incorporar medidas relativas al cambio climático en las políticas, estrategias y planes nacionales</t>
  </si>
  <si>
    <t>Número de reportes de la administración y regulación de los bancos de germoplasma.</t>
  </si>
  <si>
    <t xml:space="preserve">Número de reportes de la oficinas técnicas implementadas para la presencia institucional del INABIO. </t>
  </si>
  <si>
    <t>Número de reportes del Programa de Investigadores Asociados.</t>
  </si>
  <si>
    <t>Número de reportes sobre estudios desarrollados en el campo de la ecología de especies, poblaciones, comunidades de interés científico y que permitan aportar a la conservación de la biodiversidad.</t>
  </si>
  <si>
    <t>Número de reportes sobre estudios que evalúan la diversidad funcional, así como el efecto de las amenazas ambientales sobre la biodiversidad y sus servicios ecosistémicos a una escala local, nacional y regional.</t>
  </si>
  <si>
    <t>Número de reportes sobre estudios sobre investigación aplicada para el aprovechamiento, uso sostenible y/o desarrollo biotecnológico con fines de conservación e impulso de la bioeconomía.</t>
  </si>
  <si>
    <t>Número de reportes sobre estudios, inventarios, evaluaciones y/o diagnósticos que permitan conocer la riqueza biológica de un grupo o varios grupos taxonómicos,  desarrollados en ecosistemas vulnerables y áreas prioritarias para la conservación.</t>
  </si>
  <si>
    <t>Número de reportes sobre la implementación y gestión del Banco Nacional de Recursos Genéticos.</t>
  </si>
  <si>
    <t>Número de reportes sobre la implementación, administración, gestión y uso de la Base Nacional de Datos de Biodiversidad.</t>
  </si>
  <si>
    <t>Número de reportes sobre la producción científica del Instituto que incluye artículos científicos, notas breves y otros recursos de difusión científica.</t>
  </si>
  <si>
    <t>Número de reportes sobre las actividades realizadas (eventos, estrategias y otros espacios) que planifica, coordina y/o apoya el INABIO en el marco de su vínculo a Redes de colaboración científica u otro mecanismo de articulación interinstitucional.</t>
  </si>
  <si>
    <t>Número de reportes sobre las investigaciones realizadas sobre los recursos genéticos que se han sistematizado y recopilado.</t>
  </si>
  <si>
    <t>Número de reportes sobre las personas que visitaron y participaron de las Salas de Exhibición permanentes, así como de las evaluaciones de satisfacción del cliente (visitante).</t>
  </si>
  <si>
    <t>Número de reportes sobre las visitas que realicen tanto investigadores externos, estudiantes, así como personal externo en general a las colecciones científicas.</t>
  </si>
  <si>
    <t>Número de reportes sobre los esquemas de monitoreo de biodiversidad diseñados e implementados a nivel de paisaje, estrategias de conservación y/o actividades productivas, así como de las especies de vida silvestre identificadas y desarrolladas sus respectivos lineamientos con la Autoridad Ambiental Nacional, para su monitoreo.</t>
  </si>
  <si>
    <t>Número de reportes sobre los Museos Itinerantes.</t>
  </si>
  <si>
    <t>Número de reportes sobre los procesos de autorización y/o negociación de los beneficios monetarios y no monetarios del acceso al patrimonio genético del Ecuador.</t>
  </si>
  <si>
    <t xml:space="preserve">Número de reportes sobre los productos (estrategias, alianzas, lineamientos, herramientas y otros instrumentos de gestión) que apoyen o asesoren a otros actores en la toma de decisiones informada en contextos sectoriales y económicos. </t>
  </si>
  <si>
    <t>Porcentaje de avance e implementación del Sistema de Monitoreo de Biodiversidad en el Ecuador.</t>
  </si>
  <si>
    <t>Porcentaje de implementación del marco normativo para el acceso y negociación de recursos genéticos con fines comerciales.</t>
  </si>
  <si>
    <t>Instituto Nacional de Donación y Trasplante de Órganos, Tejidos y Células</t>
  </si>
  <si>
    <t>20. Incrementar la disponibilidad de órganos, tejidos y células con base en la donación voluntaria no remunerada</t>
  </si>
  <si>
    <t>E2.O6.P5. Modernizar el sistema de salud pública para garantizar servicios de calidad con eficiencia  y transparencia.</t>
  </si>
  <si>
    <t>Número de córneas provistas para trasplantes al Sistema Nacional Integrado de Donación y Trasplantes</t>
  </si>
  <si>
    <t>GABINETE SECTORIAL DE DESARROLLO SOCIAL</t>
  </si>
  <si>
    <t>31. Incrementar la participación significativa de la oferta de bienes y servicios de la Economía Popular y Solidaria en el mercado nacional e internacional</t>
  </si>
  <si>
    <t>Monto en ventas articuladas a mercados con apoyo del IEPS</t>
  </si>
  <si>
    <t>30. Incrementar la gestión socioeconómica y política de las unidades económicas productivas y de las organizaciones de la EPS</t>
  </si>
  <si>
    <t>Número de actores que participan en el proceso de fortalecimiento organizativo, administrativo y/o técnico que alcanzan resultados satisfactorios en su evaluación de conocimientos adquiridos</t>
  </si>
  <si>
    <t>33. Incrementar el conocimiento de la Economía Popular y Solidaria en la formulación de políticas públicas y la toma de decisiones</t>
  </si>
  <si>
    <t>Número de estudios especializados en Economía Popular y Solidaria generados para la toma de decisiones</t>
  </si>
  <si>
    <t>Número de eventos de difusión sobre conocimiento de la EPS con instituciones académicas y/o actores que promuevan la EPS organizados y/o intervenidos</t>
  </si>
  <si>
    <t>Número de OEPS/UEP articuladas al financiamiento y/o cofinanciamiento</t>
  </si>
  <si>
    <t>32. Incrementar la Incorporación de la innovación y valor agregado en los bienes y servicios de la EPS, en el que se aporte al cambio progresivo de su matriz productiva</t>
  </si>
  <si>
    <t>Número de planes de negocio solidario asesorados a las OEPS/UEP</t>
  </si>
  <si>
    <t>Instituto Nacional de Estadística y Censos</t>
  </si>
  <si>
    <t>37. Incrementar la producción de estadísticas oficiales a partir del aprovechamiento de registros administrativos</t>
  </si>
  <si>
    <t>Número de estadísticas oficiales producidas a través de fuentes de registros administrativos.</t>
  </si>
  <si>
    <t>39. Incrementar la facilidad para el acceso a las estadísticas oficiales de manera oportuna y transparente</t>
  </si>
  <si>
    <t>Número de publicaciones en visualizadores de operaciones estadísticas implementadas.</t>
  </si>
  <si>
    <t>Número de talleres técnicos ejecutados con actores externos para la difusión del avance de la agenda de investigación del INEC</t>
  </si>
  <si>
    <t>36. Incrementar la calidad de la producción estadística en las instituciones del Estado</t>
  </si>
  <si>
    <t>Porcentaje de avance en la implementación del Plan de Fortalecimiento Estadístico para el SEN (contiene asesoría externa, talleres sobre normativa técnica, estándares estadísticos y el marco de aseguramiento de calidad).</t>
  </si>
  <si>
    <t>38. Incrementar la calidad y modernización en la producción estadística del INEC</t>
  </si>
  <si>
    <t>Porcentaje de cumplimiento de automatización de operaciones estadísticas</t>
  </si>
  <si>
    <t>35. Incrementar el nivel de Gobernanza del Sistema Estadístico Nacional</t>
  </si>
  <si>
    <t>Porcentaje de diseño y/o implementación de instrumentos de planificación estadística nacional</t>
  </si>
  <si>
    <t>Instituto Nacional de Investigación en Salud Pública Dr. Leopoldo Izquieta Pérez</t>
  </si>
  <si>
    <t>11. Incrementar la eficiencia y calidad de la prestación de los servicios de laboratorio especializado de referencia nacional que contribuya a la vigilancia de la salud pública</t>
  </si>
  <si>
    <t>Número de auditorias internas para los laboratorios del INSPI Acreditarse o Certificarse</t>
  </si>
  <si>
    <t>Número de capacitaciones y ponencias en congresos nacionales e internacionales realizadas por los Centros de Referencia Nacional a los laboratorios de la REDNALAC y entidades nacionales e internacionales</t>
  </si>
  <si>
    <t>Número de controles de calidad por evento realizados por los Laboratorios Supranacionales a los Centros de Referencia Nacional.</t>
  </si>
  <si>
    <t>Número de documentos elaborados y/o actualizados por los Centros de Referencia</t>
  </si>
  <si>
    <t>12. Incrementar la investigación y desarrollo tecnológico en Salud Pública en el Ecuador</t>
  </si>
  <si>
    <t>Número de eventos técnico-científicos para la formación, capacitación y aprendizajes especializado para técnicos e investigadores y transferencia de conocimiento de manera virtual y/o presencial</t>
  </si>
  <si>
    <t>Número de grupos de investigación acordes con las gestiones internas.</t>
  </si>
  <si>
    <t>Número de paneles de proeficiencia por evento enviados a la REDNALAC y laboratorios de INSPI</t>
  </si>
  <si>
    <t>Número de ponencias y/o posters científicos realizados para la socialización de los resultados de investigación.</t>
  </si>
  <si>
    <t>Número de propiedad intelectual generados por los técnicos e investigadores acorde a los resultados de investigación del INSPI</t>
  </si>
  <si>
    <t>Número de proyectos de fortalecimiento institucional presentados por los Centros de Referencia Nacional y la Plataforma Compartida a los entes competentes</t>
  </si>
  <si>
    <t>Número de proyectos de I+D+i aprobados con financiamiento externo</t>
  </si>
  <si>
    <t>Número de pruebas especializadas de laboratorio realizadas por los Centros de Referencia Nacional</t>
  </si>
  <si>
    <t>Número de pruebas y técnicas especializadas de laboratorio desconcentradas a la REDNALAC e implementadas en los Centros de Referencia Nacional del INSPI</t>
  </si>
  <si>
    <t>Número de publicaciones científicas aceptadas por los Centros de Referencia Nacional a revistas científicas indexadas</t>
  </si>
  <si>
    <t>Número de publicaciones científicas del nivel 1 y 2 presentadas para publicación</t>
  </si>
  <si>
    <t>Número de publicaciones científicas del nivel 3 presentadas para publicación</t>
  </si>
  <si>
    <t>Número de publicaciones científicas generadas por los técnicos e investigadores acorde a los resultados de investigación del INSPI</t>
  </si>
  <si>
    <t>Número de redes de investigación registradas en la Secretaría Nacional de Educación Superior, Ciencia, Tecnología e Innovación (SENESCYT).</t>
  </si>
  <si>
    <t>Porcentaje de eficiencia del servicio que brinda la Dirección Técnica de Plataformas Compartidas mediante la aplicación de las normas de calidad.</t>
  </si>
  <si>
    <t>Instituto Nacional de Investigaciones Agropecuarias</t>
  </si>
  <si>
    <t>17. Investigar, desarrollar y aplicar el conocimiento científico y tecnológico para lograr una racional explotación, utilización y conservación de los recursos naturales del sector agropecuario</t>
  </si>
  <si>
    <t>Número de accesiones conservadas para el uso sostenible de recursos fitogenéticos para la agricultura y alimentación</t>
  </si>
  <si>
    <t>18. Incrementar de forma sostenida la producción, productividad agropecuaria y el mejoramiento cualitativo de los productos agropecuarios, mediante la generación adaptación, validación y transferencia de tecnología.</t>
  </si>
  <si>
    <t>Número de acreditaciones de los laboratorios de Nutrición y Calidad (EESC) y Aguas y Suelos (EELS) mantenido</t>
  </si>
  <si>
    <t>Número de agricultores beneficiados en procesos de transferencia y difusión de tecnologías</t>
  </si>
  <si>
    <t>Número de análisis de laboratorio (clientes externos)</t>
  </si>
  <si>
    <t>Número de eventos científicos</t>
  </si>
  <si>
    <t>Número de eventos de transferencia y difusión de tecnologías</t>
  </si>
  <si>
    <t>Número de iniciativas de ganadería para la provincia de Manabí desarrollados</t>
  </si>
  <si>
    <t>Número de material vegetativo (plantas) producidas (miles)</t>
  </si>
  <si>
    <t>Número de nuevas acreditaciones de laboratorios en Estaciones Experimentales</t>
  </si>
  <si>
    <t>Número de nuevos materiales vegetales generados, con rendimientos superiores a la media nacional como estrategia para contribuir a una agricultura sustentable</t>
  </si>
  <si>
    <t>Número de publicaciones científicas</t>
  </si>
  <si>
    <t>Número de recomendaciones tecnológicas generadas (varios temas por ejemplo: riego, cultivos agroexportables, valor agregado, etc.) para el manejo integral de cultivos priorizados</t>
  </si>
  <si>
    <t>Número de redes de I+D+i</t>
  </si>
  <si>
    <t>Número de reuniones de socialización y consolidación del Sistema Nacional de Investigación Agropecuaria y Forestal (SNIAF)</t>
  </si>
  <si>
    <t>Número de técnicos beneficiados en procesos de transferencia y difusión de tecnologías</t>
  </si>
  <si>
    <t>Número de toneladas de semilla producidas</t>
  </si>
  <si>
    <t>Porcentaje de proyectos financiados por el FIASA para promover acciones de validación, difusión y capacitación de tecnologías en campo con agricultores</t>
  </si>
  <si>
    <t>Instituto Nacional de Meteorología e Hidrología</t>
  </si>
  <si>
    <t>19. Incrementar la generación, confiabilidad y disponibilidad de productos y servicios Hidrometeorológicos a mediano y largo plazo, como insumo para la formulación de políticas públicas dirigidas a la mitigación y adaptación al cambio climático</t>
  </si>
  <si>
    <t>Número de aplicaciones desarrolladas para incrementar la generación, confiablidad y disponibilidad de productos y servicios Hidrometeorológicos</t>
  </si>
  <si>
    <t>17. Incrementar la generación y difusión oportuna de productos y servicios asociados al tiempo clima y agua</t>
  </si>
  <si>
    <t>Número de asistencias recibidas para fortalecer estudios y proyectos de investigación</t>
  </si>
  <si>
    <t>18. Incrementar mecanismos efectivos de comunicación que fomenten la cultura hidrometeorológica para posicionar la imagen institucional y la satisfacción de los usuarios</t>
  </si>
  <si>
    <t>Número de charlas a instituciones afines y educativas para difusión de información del INAMHI (Eventos)</t>
  </si>
  <si>
    <t>Número de informes de avance en la implementación del plan de integración</t>
  </si>
  <si>
    <t>Número de informes de mantenimientos de base de datos</t>
  </si>
  <si>
    <t>20. Incrementar la implementación de normas de calidad para la generación de productos y servicios asociados al tiempo, clima y agua</t>
  </si>
  <si>
    <t>Número de informes de seguimiento emitidos para acreditación de laboratorios</t>
  </si>
  <si>
    <t>Número de informes del avance de elaboración o implementación del proyecto aprobados</t>
  </si>
  <si>
    <t>Número de informes del avance de formulación o implementación del proyecto aprobados</t>
  </si>
  <si>
    <t>21. Incrementar las capacidades de generación y transferencia de tecnología de información, investigación e innovación para ofrecer productos y servicios hidrometeorológicos que aporten a la transición ecológica del país</t>
  </si>
  <si>
    <t>Número de informes emitidos respecto a instrumental y métodos de observación meteorológicos e hidrológicos.</t>
  </si>
  <si>
    <t>Número de informes para alcances de acreditación</t>
  </si>
  <si>
    <t>Número de normas aprobadas</t>
  </si>
  <si>
    <t>Número de nuevos canales de comunicación establecidos</t>
  </si>
  <si>
    <t>Número de productos comunicacionales institucionales realizados (campañas)</t>
  </si>
  <si>
    <t>Número de propuestas de proyectos de investigación presentados a OCI</t>
  </si>
  <si>
    <t>Número de proyectos de investigación formulados</t>
  </si>
  <si>
    <t>Número de reportes de propuestas para fortalecer la red de monitoreo</t>
  </si>
  <si>
    <t>Número de reportes emitidos para incrementar la generación, confiablidad y disponibilidad de productos y servicios Hidrometeorológicos</t>
  </si>
  <si>
    <t>Porcentaje de avance en el cumplimiento del plan</t>
  </si>
  <si>
    <t>Porcentaje de datos con control de calidad</t>
  </si>
  <si>
    <t>Porcentaje de implementación del modelo de gestión para la cooperación internacional</t>
  </si>
  <si>
    <t xml:space="preserve">Garantizar la calidad y difusiòn de la información del patrimonio cultural material e inmaterial. </t>
  </si>
  <si>
    <t>E2.O8.P3. Desarrollar el sector turístico rural y comunitario a través de la revalorización de las culturas, saberes ancestrales y la conservación del patrimonio natural.</t>
  </si>
  <si>
    <t>E2.O8.P3.M1. INCREMENTAR LOS SITIOS PATRIMONIALES DE GESTIÓN CULTURAL COMUNITARIA HABILITADOS Y PUESTOS EN VALOR PARA EFECTUAR PROCESOS DE TURISMO RURAL SOSTENIBLE, DE 0 A 20.</t>
  </si>
  <si>
    <t xml:space="preserve"> Número  de fichas de inventario de patrimonio cultural depuradas</t>
  </si>
  <si>
    <t xml:space="preserve">Prevenir el riesgo de afectaciòn y pèrdida del patrimonio cultural material e inmaterial. </t>
  </si>
  <si>
    <t xml:space="preserve"> Número de instrumentos normativos desarrollados para la prevención del riesgo de afectación y pérdida del patrimonio cultural material e inmaterial.</t>
  </si>
  <si>
    <t xml:space="preserve">Número  de publicaciones sobre patrimonio cultural material e inmaterial elaborados_x000D_
</t>
  </si>
  <si>
    <t xml:space="preserve">Desarrollar y promover la investigación en los diferentes ámbitos del patrimonio cultural </t>
  </si>
  <si>
    <t>Número artículos científicos en los ámbitos del patrimonio Cultural publicados</t>
  </si>
  <si>
    <t>Número de Investigaciones en los ámbitos del patrimonio Cultural  desarrolladas</t>
  </si>
  <si>
    <t>Instituto Publico de Investigacion de Acuicultura y Pesca</t>
  </si>
  <si>
    <t>18. Incrementar las tácticas de manejo y ordenamiento pesquero y acuícola.</t>
  </si>
  <si>
    <t>Número de recomendaciones para el manejo adecuado de los recursos pesqueros y acuícolas</t>
  </si>
  <si>
    <t>17. Incrementar el conocimiento de los recursos hidrobiológicos y sus ecosistemas</t>
  </si>
  <si>
    <t>Número de recursos hidrobiológicos investigados</t>
  </si>
  <si>
    <t>19. Incrementar la transferencia tecnológica al sector pesquero y acuícola.</t>
  </si>
  <si>
    <t>Número de tecnologías y metodologías propuestas al sector acuícola y de pesca</t>
  </si>
  <si>
    <t>Número de transferencia de conocimientos científicos pesquero, acuícola y ambiental</t>
  </si>
  <si>
    <t>Instituto Superior Tecnologico de Artes del Ecuador</t>
  </si>
  <si>
    <t>Sumatoria nuevos estudiantes matriculados en la tecnologia que oferta el instituto.</t>
  </si>
  <si>
    <t>Junta Nacional de Defensa del Artesano</t>
  </si>
  <si>
    <t>INCREMENTAR EL INGRESO DE NUEVOS ARTESANOS TITULADOS ASEGURANDO EL ACCESO DE BENEFICIOS TRIBUTARIOS.</t>
  </si>
  <si>
    <t>Número de Artesanos Titulados</t>
  </si>
  <si>
    <t>INCREMENTAR EL REGISTRO DE NUEVOS TALLERES ARTESANALES CALIFICADOS DE ACUERDO A LA PLANIFICACION ESTABLECIDA.</t>
  </si>
  <si>
    <t>Número de Talleres Artesanales Calificados</t>
  </si>
  <si>
    <t>31. Incrementar las intervenciones de prevención en el ámbito de la protección especial en la población susceptible de vulneración de derechos.</t>
  </si>
  <si>
    <t>E2.O5.P2.M2 DISMINUIR LA TASA DE TRABAJO INFANTIL (DE 5 A 14 AÑOS) DE 6,10% A 4,42%.</t>
  </si>
  <si>
    <t>E2.O5.P1.I2. Porcentaje de niñas, niños y adolescentes erradicados de trabajo infantil a nivel nacional.</t>
  </si>
  <si>
    <t>32. Incrementar la inclusión económica de la población en situación de pobreza a través del fortalecimiento de la Economía Popular y Solidaria (EPS) desde una perspectiva territorial, articulación de redes de actores de la EPS, e inserción en el cambio de la matriz productiva, como un mecanismo para la superación de desigualdades.</t>
  </si>
  <si>
    <t>Monto de CDH entregado para emprendimientos de usuarios de bonos y pensiones.</t>
  </si>
  <si>
    <t>Número de emprendimientos CDH y de servicios MIES vinculados al Sistema Nacional de Comercialización Inclusiva.</t>
  </si>
  <si>
    <t>Número de funcionarios capacitados sobre los mecanismos para la promoción de los derechos de las mujeres usuarios de bonos, pensiones y servicios MIES, en condiciones de equidad con la finalidad de reducir toda forma de discriminación y violencia basada</t>
  </si>
  <si>
    <t>30. Incrementar la promoción del desarrollo integral de la población que requiere de los servicios de inclusión social, durante el ciclo de vida; así como, la corresponsabilidad de las familias y comunidad ligadas a la prestación de los servicios que brinda el MIES.</t>
  </si>
  <si>
    <t>Número de instrumentos de política pública en cumplimiento a la Ley Orgánica de Personas Adultas Mayores aprobados.</t>
  </si>
  <si>
    <t>Número de instrumentos de política pública para la atención integral de Jóvenes, elaborados</t>
  </si>
  <si>
    <t>33. Incrementar la movilidad ascendente de las personas y las familias en condiciones de vulnerabilidad y extrema pobreza a través de transferencias monetarias y el fortalecimiento de sus capacidades para concretar un proyecto de vida que les permita salir de su situación de pobreza.</t>
  </si>
  <si>
    <t>Número de jóvenes entre 18 y 29 años que hayan accedido a servicios de fortalecimiento de capacitaciones para el emprendimiento y empleabilidad.</t>
  </si>
  <si>
    <t>Número de personas con discapacidad de los servicios MIES evaluados en el desarrollo de habilidades blandas y duras.</t>
  </si>
  <si>
    <t>Número de políticas públicas elaboradas y/o actualizadas y aprobadas</t>
  </si>
  <si>
    <t>Número de usuarios del sistema de protección social integral que ingresan a la modalidad de pago seguro por medio de una cuenta financiera, fortaleciendo el sistema de pagos</t>
  </si>
  <si>
    <t>Número de usuarios/ as del BDH, BDHV, Pensiones y servicios MIES que acceden a procesos de capacitación</t>
  </si>
  <si>
    <t>Porcentaje de niñas, niños y adolescentes de los servicios de protección especial que son reinsertados y/o permanecen en familias a nivel nacional.</t>
  </si>
  <si>
    <t>Porcentaje de niñas, niños y adolescentes que son adoptados nacional e internacionalmente</t>
  </si>
  <si>
    <t>Porcentaje de niños, niñas, adolescentes, personas adultos mayores y personas con discapacidad erradicados de prácticas de mendicidad a nivel nacional</t>
  </si>
  <si>
    <t>32. Incrementar la eficiencia en el fortalecimiento de los sistemas agropecuarios y forestales (con fines comerciales) con de la asistencia técnica, innovación, generación de información, tecnificación, implementación de incentivos agropecuarios, para fomentar la inserción de los productos del sector en los mercados nacionales e internacionales</t>
  </si>
  <si>
    <t>ODS_M2.4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</si>
  <si>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E1.O3.P1.I2.Número de cabezas de ganado aseguradas</t>
  </si>
  <si>
    <t>E1.O3.P1.I2.Número de hectáreas agrícolas aseguradas</t>
  </si>
  <si>
    <t>E1.O3.P1.I2.Número de hectareas intervenidas con maquinaria agrícola</t>
  </si>
  <si>
    <t>E1.O3.P1.I2.Número de insumos agropecuarios entregados por el MAG.</t>
  </si>
  <si>
    <t>E1.O3.P1.I2.Número de pequeños y medianos productores agrícolas asegurados</t>
  </si>
  <si>
    <t>E1.O3.P1.I2.Número de pequeños y medianos productores de cabezas de ganado asegurados</t>
  </si>
  <si>
    <t>E1.O3.P1.I2.Número de productores capacitados en buenas prácticas tecnológicas/productivas</t>
  </si>
  <si>
    <t>E1.O3.P1.I3.Número de nuevas fincas que aplican la certificación en BPA para fortalecimiento de la competitividad de pequeños productores de banano</t>
  </si>
  <si>
    <t>33. Incrementar al acceso, la democratización y la redistribución de los factores de la producción y la tecnificación agropecuaria, promoviendo además el uso eficiente del recurso suelo a fin de garantizar la soberanía alimentaria.</t>
  </si>
  <si>
    <t>E1.O3.P1.I4.Número de hectáreas con irrigación parcelaria tecnificada para pequeños, medianos productores y campesinos.</t>
  </si>
  <si>
    <t>E1.O3.P1.I4.Número de usuarios de riego parcelario que se benefician del plan de acompañamiento, capacitación y asistencia técnica en irrigación parcelaria tecnificada</t>
  </si>
  <si>
    <t>E1.O3.P2.I1.Número de títulos entregados a medianos y pequeños productores a nivel nacional</t>
  </si>
  <si>
    <t>34. Incrementar la eficiencia en el fortalecimiento de la cooperación asociativa y los circuitos alternativos para la producción sostenible, sustentable y el comercio justo de productos que beneficie a los productores agropecuarios, con énfasis en los pequeños, medianos y los de la agricultura familiar y campesina.</t>
  </si>
  <si>
    <t>E1.O3.P3.I1. Mujeres rurales de la AFC que se desempeñan como promotoras de sistemas de producción sustentable y sostenible como promotoras de sistemas de producción sustentable y sostenible</t>
  </si>
  <si>
    <t>E1.O3.P3.I1. Número de Circuitos Alternativos de Comercialización - CIALCO activos</t>
  </si>
  <si>
    <t>E1.O3.P3.I1. Número de productores de la agricultura familiar campesina incorporados en el registro del Sello Agricultura Familiar Campesina</t>
  </si>
  <si>
    <t>E1.O3.P3.I1. Número de Productores de la Agricultura Familiar Campesina vinculados a Circuitos Alternativos de comercialización y emprendimientos rurales.</t>
  </si>
  <si>
    <t>E1.O3.P3.I1.Número de organizaciones que aplican metodologías y herramientas para la gestión asociativa</t>
  </si>
  <si>
    <t>E1.O3.P3.I1.Porcentaje de organizaciones que comercializan productos de sus asociados</t>
  </si>
  <si>
    <t>Número de actualizaciones estadísticas realizadas en el Sistema de Información Pública Agropecuaria</t>
  </si>
  <si>
    <t>Número de reportes de precios de 22 mercados mayorista a nivel nacional</t>
  </si>
  <si>
    <t>Porcentaje de incremento de productividad ganadera implementando adecuadas prácticas de manejo en los hatos bovinos</t>
  </si>
  <si>
    <t>ODS_M2.3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</si>
  <si>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Porcentaje de productores asociados, registrados como Agricultura Familiar Campesina que se vinculan a sistemas de comercialización</t>
  </si>
  <si>
    <t>25. Incrementar la protección, difusión y puesta en valor del patrimonio cultural nacional y la memoria social.</t>
  </si>
  <si>
    <t>E2.08.P3.I1. Número de sitios patrimoniales de gestión cultural comunitaria habilitados y puestos en valor para efectuar procesos de turismo rural sostenible.</t>
  </si>
  <si>
    <t>26. Incrementar la creación, producción y circulación de bienes y servicios artísticos y culturales</t>
  </si>
  <si>
    <t>Número de cantones beneficiados a través de fondos de fomento de artes e innovación.</t>
  </si>
  <si>
    <t>Número de cantones beneficiados a través de fondos de fomento de patrimonio cultural y de la memoria social</t>
  </si>
  <si>
    <t>Ministerio de Desarrollo Urbano y Vivienda</t>
  </si>
  <si>
    <t>22. Incrementar los mecanismos que promuevan el desarrollo urbano sostenible a nivel nacional.</t>
  </si>
  <si>
    <t>ODS_M11.1 De aquí a 2030, asegurar el acceso de todas las personas a viviendas y servicios básicos adecuados, seguros y asequibles y mejorar los barrios marginales</t>
  </si>
  <si>
    <t>E2.05.P4.I10. Porcentaje de provincias con al menos una intervención urbana, en relación al total de provincias</t>
  </si>
  <si>
    <t>21. Reducir el déficit habitacional de vivienda con soluciones basados en principios de equidad, inclusión, interculturalidad y sostenibilidad, mejorando las condiciones integrales de vida, con énfasis en la atención a la población en condiciones de pobreza y vulnerabilidad a nivel nacional.</t>
  </si>
  <si>
    <t>E2.O5.P4.I1. Porcentaje de proyecto de vivienda de Interés Social (VIS) registrados</t>
  </si>
  <si>
    <t>23. Incrementar la aplicación de la política pública con normativa, estrategias y herramientas, en el Uso, Gestión de Suelo y Catastros a nivel nacional.</t>
  </si>
  <si>
    <t>E2.O5.P4.I11. Porcentaje de predios destinados u ocupados para vivienda adjudicados</t>
  </si>
  <si>
    <t>E2.O5.P4.I2. Porcentaje de proyecto de vivienda de Interés Público (VIP) registrados</t>
  </si>
  <si>
    <t>E2.O5.P4.I3. Porcentaje de beneficiarios calificados para vivienda en Terreno Propio</t>
  </si>
  <si>
    <t>E2.O5.P4.I4. Porcentaje de beneficiarios calificados para vivienda en Terrenos Urbanizados por el Estado</t>
  </si>
  <si>
    <t>E2.O5.P4.I5. Porcentaje de personas que han generado medios de vida a través del acompañamiento comunitario en proyectos de vivienda de interés social</t>
  </si>
  <si>
    <t>E2.O5.P4.I6. Porcentaje de viviendas terminadas en relación al total de viviendas planificadas</t>
  </si>
  <si>
    <t>E2.O5.P4.I7. Porcentaje de kits entregados en relación al total de kits planificados</t>
  </si>
  <si>
    <t>E2.O5.P4.I8. Porcentaje de municipios capacitados sobre instrumentos técnicos y normativos aprobados y/o expedidos en materia de hábitat y espacio público, con relación al total de municipios.</t>
  </si>
  <si>
    <t>E2.O5.P4.I9. Porcentaje de percepción ciudadana de la mejora de calidad del espacio público en las intervenciones en el marco de los proyectos de parques y mejoramiento de barrios, con relación a la evaluación inicial (diagnóstico).</t>
  </si>
  <si>
    <t>GABINETE SECTORIAL ECONOMICO Y FINANCIERO</t>
  </si>
  <si>
    <t>15. Incrementar la eficacia, eficiencia, calidad y transparencia en la gestión de ingresos, egresos y financiamiento del sector público</t>
  </si>
  <si>
    <t>E1.O4.P1.I1. Gastos primarios del gobierno como proporción del presupuesto aprobado original.</t>
  </si>
  <si>
    <t>E1.O4.P2.I1. Proporción del presupuesto general del estado (PGE) financiado por impuestos internos.</t>
  </si>
  <si>
    <t>E1.O4.P2.I2. Proporción de los ingresos de autogestión respecto de los ingresos totales de los GAD.</t>
  </si>
  <si>
    <t>E1.O4.P4.I1. Deuda pública y otras obligaciones del SPNF (consolidada) como porcentaje del Producto Interno Bruto (PIB).</t>
  </si>
  <si>
    <t>E1.O4.P5.I1. Resultado Global del Sector Público no Financiero (SPNF) como porcentaje del Producto Interno Bruto (PIB).</t>
  </si>
  <si>
    <t>16. Incrementar la eficiencia en la formulación de propuestas de políticas y estrategias para la reactivación económica - productiva y sostenibilidad macroeconómica del Ecuador</t>
  </si>
  <si>
    <t>E1.O4.P5.I2. Crecimiento del Producto Interno Bruto</t>
  </si>
  <si>
    <t>Número de boletines estadísticos de deuda pública publicados.</t>
  </si>
  <si>
    <t>Número de informes de evaluación de impacto macroeconómico de medidas de política o choques exógenos a la economía nacional.</t>
  </si>
  <si>
    <t>Número de Informes de programación macroeconómica</t>
  </si>
  <si>
    <t>Porcentaje de cobertura de ingresos permanentes sobre egresos permanentes del PGE</t>
  </si>
  <si>
    <t>Porcentaje de implementación de nuevas funcionalidades del SINFIP</t>
  </si>
  <si>
    <t>Porcentaje de pagos efectuados respecto a los pagos autorizados</t>
  </si>
  <si>
    <t>41. Incrementar la reinserción con una nivelación escolar, que promueva la permanencia, promoción y culminación de los estudios, con enfoque intercultural e intercultural bilingüe, inclusión, equidad de género y pertinencia territorial.</t>
  </si>
  <si>
    <t>ODS_M4.1 DE AQUÍ A 2030, ASEGURAR QUE TODAS LAS NIÑAS Y TODOS LOS NIÑOS TERMINEN LA ENSEÑANZA PRIMARIA Y SECUNDARIA, QUE HA DE SER GRATUITA, EQUITATIVA Y DE CALIDAD Y PRODUCIR RESULTADOS DE APRENDIZAJE PERTINENTES Y EFECTIVOS</t>
  </si>
  <si>
    <t>E2.O7.P1.I1. Porcentaje de personas entre 18 y 29 años de edad con bachillerato completo</t>
  </si>
  <si>
    <t>42. Incrementar el acceso, permanencia y culminación de estudios en todos los niveles, con énfasis en los grupos vulnerables de atención prioritaria, así como en las comunidades rurales, pueblos y nacionalidades.</t>
  </si>
  <si>
    <t>ODS_M4.1 De aquí a 2030, asegurar que todas las niñas y todos los niños terminen la enseñanza primaria y secundaria, que ha de ser gratuita, equitativa y de calidad y producir resultados de aprendizaje pertinentes y efectivos</t>
  </si>
  <si>
    <t>E2.O7.P1.I2. Porcentaje acumulado de instituciones educativas abiertas intervenidas mediante procesos de obra nueva, mantenimientos y repotenciaciones, de sostenimiento fiscal</t>
  </si>
  <si>
    <t>E2.O7.P1.I2. Porcentaje acumulado de instituciones educativas cerradas intervenidas y equipadas en el proyecto de reaperturas, en sostenimiento fiscal</t>
  </si>
  <si>
    <t>48. Fortalecer la oferta de bachillerato con procesos de orientación vocacional, trayectorias educativas y pertinencia territorial, articulados con la educación superior y el sector productivo.</t>
  </si>
  <si>
    <t>E2.O7.P1.I2. Porcentaje de CZ con al menos 30% de Instituciones Educativas de BT, de sostenimiento fiscal que se benefician de alianzas estratégicas y donaciones para fortalecer las capacidades productivas, sociales y pedagógicas de la comunidad educativa</t>
  </si>
  <si>
    <t>47. Incrementar el uso y apropiación de tecnologías en el proceso de enseñanza-aprendizaje para alcanzar una comunidad y ciudadanía digital, que contribuya a la protección y conservación del ambiente y el desarrollo sostenible.</t>
  </si>
  <si>
    <t>ODS_M9.c Aumentar significativamente el acceso a la tecnología de la información y las comunicaciones y esforzarse por proporcionar acceso universal y asequible a Internet en los países menos adelantados de aquí a 2020</t>
  </si>
  <si>
    <t>E2.O7.P2.I1. Porcentaje de instituciones educativas de sostenimiento fiscal que implementan al menos una de las acciones del eje de Aprendizaje Digital.</t>
  </si>
  <si>
    <t>46. Promover la convivencia armónica y la promoción de salud con entornos educativos de aprendizajes seguros, prácticos, integradores, generadores, inclusivos, flexibles y abiertos en igualdad de derechos y oportunidades para todos.</t>
  </si>
  <si>
    <t>ODS_M16.2 PONER FIN AL MALTRATO, LA EXPLOTACIÓN, LA TRATA Y TODAS LAS FORMAS DE VIOLENCIA Y TORTURA CONTRA LOS NIÑOS</t>
  </si>
  <si>
    <t>E2.O7.P3.I1. Porcentaje de denuncias de violencia sexual en el ámbito educativo presentadas ante la Fiscalía General del Estado que cuentan con procesos de seguimiento territorial y patrocinio institucional.</t>
  </si>
  <si>
    <t>E2.O7.P3.I1. Porcentaje de instituciones que realizaron al menos una acción sobre educación integral de la sexualidad (incluida prevención del embarazo adolescente, seguridad alimentaria y nutricional).</t>
  </si>
  <si>
    <t>E2.O8.P2.M1. INCREMENTAR LA TASA BRUTA DE MATRÍCULA DE EDUCACIÓN GENERAL BÁSICA EN EL ÁREA RURAL DE 63,47% A 64,47%.</t>
  </si>
  <si>
    <t>E2.O8.P2.I3. Porcentaje de instituciones educativas Uni/bi/pluridocentes con modelo de educación implementado</t>
  </si>
  <si>
    <t>Porcentaje de Centros de Privación de Libertad con oferta educativa de Bachillerato Técnico implementado</t>
  </si>
  <si>
    <t>45. Fortalecer el desarrollo, formación y revalorización de docentes, directivos y otros profesionales de la educación con pertinencia local, cultural y lingüística para mejorar los procesos de enseñanza y aprendizaje.</t>
  </si>
  <si>
    <t>Porcentaje de docentes que acceden a la carrera educativa con nombramiento definitivo</t>
  </si>
  <si>
    <t>Porcentaje de docentes que acceden a programas de formación permanente con criterios de calidad y pertinencia.</t>
  </si>
  <si>
    <t>Porcentaje de instituciones educativas de bachillerato en ciencias con menciones específicas y especializadas.</t>
  </si>
  <si>
    <t>43. Incrementar una oferta educativa flexible y alternada, que permita a las instituciones educativas la aplicación de currículos contextualizados acorde a las realidades territoriales y necesidades educativas de la población.</t>
  </si>
  <si>
    <t>Porcentaje de instituciones educativas de todos los sostenimientos que implementa al menos tres de los ejes de innovación educativa</t>
  </si>
  <si>
    <t>Porcentaje de instituciones educativas de todos los sostenimientos que implementan al menos una estrategia vinculada a uno de los tres objetivos de educación ambiental para el desarrollo sostenible.</t>
  </si>
  <si>
    <t>Porcentaje de Instituciones Educativas Especializadas del sostenimiento fiscal que ofertan bachillerato técnico.</t>
  </si>
  <si>
    <t>Porcentaje de Instituciones Educativas ordinarias de sostenimiento fiscal con nivelación educativa en Educación General Básica</t>
  </si>
  <si>
    <t>Porcentaje de personas con discapacidad dentro del Sistema Nacional de Educación</t>
  </si>
  <si>
    <t>21. Incrementar la eficiencia y productividad en el aprovechamiento de los recursos energéticos y mineros.</t>
  </si>
  <si>
    <t>ODS_M17.1 Fortalecer la movilización de recursos internos, incluso mediante la prestación de apoyo internacional a los países en desarrollo, con el fin de mejorar la capacidad nacional para recaudar ingresos fiscales y de otra índole</t>
  </si>
  <si>
    <t>Balanza Comercial Hidrocarburífera</t>
  </si>
  <si>
    <t>E1.O2.P2.2.I1. Recaudación tributaria del sector minero.</t>
  </si>
  <si>
    <t>E1.O2.P2.2.I2. Exportaciones de productos mineros</t>
  </si>
  <si>
    <t>22. Incrementar la calidad en la gestión ambiental y social en las áreas de influencia del sector, considerando las mejores prácticas socioambientales.</t>
  </si>
  <si>
    <t>E4.O11.P2. Fomentar la capacidad de recuperación y restauración de los recursos naturales renovables.</t>
  </si>
  <si>
    <t>ODS_M12.4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</si>
  <si>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E4.O11.P11.2.I1. Fuentes de contaminación de la industria hidrocarburífera remediadas por el operador estatal responsable y avaladas por la Autoridad Ambiental y del Recurso Hídrico Nacional.</t>
  </si>
  <si>
    <t>E4.O12.P12.3.I3. Ahorro de combustibles en BEP por la Optimización de Generación Eléctrica y Eficiencia Energética en el Sector de Hidrocarburos</t>
  </si>
  <si>
    <t>Metros cúbicos de suelo remediado por el operador estatal hidrocarburífero.</t>
  </si>
  <si>
    <t>Ministerio de Producción, Comercio Exterior, Inversiones y Pesca.</t>
  </si>
  <si>
    <t>21. Incrementar la inserción estratégica económica y comercial del país en el mundo.</t>
  </si>
  <si>
    <t>ODS_M8.2 Lograr niveles más elevados de productividad económica mediante la diversificación, la modernización tecnológica y la innovación, entre otras cosas centrándose en los sectores con gran valor añadido y un uso intensivo de la mano de obra</t>
  </si>
  <si>
    <t>E1.O2.P1.I1.Exportaciones alta, media, baja intensidad tecnológica per cápita</t>
  </si>
  <si>
    <t>23. Incrementar la inversión nacional y extranjera, incentivando un atractivo clima de negocios, transferencia tecnológica e innovación.</t>
  </si>
  <si>
    <t>ODS_M17.5 Adoptar y aplicar sistemas de promoción de las inversiones en favor de los países menos adelantados</t>
  </si>
  <si>
    <t>E1.O2.P2.I4.Flujo de Inversión Extranjera Directa (IED)</t>
  </si>
  <si>
    <t>E1.O2.P2.I6.Inversión Privada en Ecuador</t>
  </si>
  <si>
    <t>24. Incrementar la productividad, los servicios relacionados, la calidad, el encadenamiento, la asociatividad, la articulación público-privada, el desarrollo de polos productivos y la territorialización de la política productiva, en la industria.</t>
  </si>
  <si>
    <t>E1.O3.P1.I1.VAB manufacturero sobre VAB primario</t>
  </si>
  <si>
    <t>22. Incrementar la productividad y competitividad del sector acuícola y pesquero.</t>
  </si>
  <si>
    <t>ODS_M14.7 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</si>
  <si>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E1.O3.P1.I5. VAB Acuicultura y pesca de camarón sobre VAB primario</t>
  </si>
  <si>
    <t>E1.O3.P1.I6.VAB Pesca (excepto camarón) sobre VAB primario</t>
  </si>
  <si>
    <t>E1.O3.P1.I7.Valor agregado de la manufactura per cápita</t>
  </si>
  <si>
    <t>Monto de exportaciones del sector acuícola y pesquero</t>
  </si>
  <si>
    <t>Monto de inversión comprometida por proyectos privados que aspiren suscribir contratos de inversión con el Estado</t>
  </si>
  <si>
    <t>Número de actores participantes en acciones de vinculación con el mercado</t>
  </si>
  <si>
    <t>Número de certificados sanitarios para la exportación de productos acuícolas y pesqueros emitidos</t>
  </si>
  <si>
    <t>Número de documentos de trazabilidad de productos pesqueros emitidos</t>
  </si>
  <si>
    <t>Número de emprendimientos en desarrollo</t>
  </si>
  <si>
    <t>Número de iniciativas de clústeres impulsadas en el país que cuentan con un plan de acción consensuado</t>
  </si>
  <si>
    <t>Número de operativos de control terrestres, marítimos, sistemas fluviales y en frontera, verificando el cumplimiento de la normativa legal acuícola y pesquera, efectuados</t>
  </si>
  <si>
    <t>Número de organismos evaluadores de la conformidad designados</t>
  </si>
  <si>
    <t>25. Incrementar el grado de apertura comercial, la promoción y diversificación productiva-exportadora no petrolera.</t>
  </si>
  <si>
    <t>Número de ruedas de negocios y/o misiones comerciales realizadas</t>
  </si>
  <si>
    <t>Número de usuarios que avanzan de nivel en la Ruta Semafórica del Exportador del MPCEIP</t>
  </si>
  <si>
    <t>30. Fortalecer las relaciones bilaterales, la participación en los organismos internacionales y en los mecanismos de integración, e incrementar la cooperación internacional no reembolsable en función de los intereses nacionales, preservando la soberanía, la paz, los derechos humanos y de la naturaleza.</t>
  </si>
  <si>
    <t>E5.O16.P1.M3. INCREMENTAR EL CUMPLIMIENTO DE COMPROMISOS BINACIONALES DE 68,7% AL 74%.</t>
  </si>
  <si>
    <t>ODS_M17.15 Respetar el margen normativo y el liderazgo de cada país para establecer y aplicar políticas de erradicación de la pobreza y desarrollo sostenible</t>
  </si>
  <si>
    <t>E5.O16.P16.1.1.I1. Monto de Cooperación Internacional No Reembolsable.</t>
  </si>
  <si>
    <t>E5.O16.P16.2.I1 Porcentaje de avance en la definición del límite exterior de la plataforma continental más allá de las 200 millas náuticas.</t>
  </si>
  <si>
    <t>29. Incrementar la inserción estratégica comercial, cultural, turística y la atracción de inversiones al Ecuador en coordinación con las entidades competentes.</t>
  </si>
  <si>
    <t>Número de líneas de acción realizadas para atraer inversiones al Ecuador.</t>
  </si>
  <si>
    <t>Número de líneas de acción realizadas para incrementar las exportaciones ecuatorianas y diversificar la oferta exportable.</t>
  </si>
  <si>
    <t>Ministerio de Telecomunicaciones y de la Sociedad de la Información</t>
  </si>
  <si>
    <t>37. Propiciar la conectividad universal y el cierre de brecha digital.</t>
  </si>
  <si>
    <t>E2.O5.P5. Mejorar la conectividad digital y el acceso a nuevas tecnologías de la población.</t>
  </si>
  <si>
    <t>E2.O5.P5.I1. Porcentaje de cobertura poblacional con tecnología 4G o superior</t>
  </si>
  <si>
    <t>E2.O5.P5.I2. Penetración de Internet móvil y fijo</t>
  </si>
  <si>
    <t>E2.O8.P1.I1. Porcentaje de parroquias rurales conectadas con Servicio Móvil Avanzado - SMA</t>
  </si>
  <si>
    <t>39. Incrementar la apropiación de las TIC en la población y la digitalización de los sectores productivos que contribuyan al desarrollo digital y sostenible del país.</t>
  </si>
  <si>
    <t>Número de empresas y emprendedores capacitados en el uso de TIC específicos para para el fomento de la economía digital</t>
  </si>
  <si>
    <t>Número de iniciativas agrícolas, ganaderas, piscícolas que usan las TIC desde cualquier lugar a nivel nacional</t>
  </si>
  <si>
    <t>Número de iniciativas de uso de Inteligencia Artificial en sectores productivos</t>
  </si>
  <si>
    <t>Número de personas capacitadas en lenguajes digitales</t>
  </si>
  <si>
    <t>Número de personas del sector agrícola, ganadero y piscícola capacitados en el uso de las TIC</t>
  </si>
  <si>
    <t>43. Incrementar las capacidades institucionales</t>
  </si>
  <si>
    <t>Porcentaje de ejecución presupuestaria</t>
  </si>
  <si>
    <t>Porcentaje de hogares con acceso a servicio de Internet fijo a través de enlaces de fibra óptica</t>
  </si>
  <si>
    <t>Ministerio de Trabajo</t>
  </si>
  <si>
    <t>32. Incrementar la excelencia y calidad de los servicios públicos en la gestión de las Entidades del Estado.</t>
  </si>
  <si>
    <t>Número de entidades asesoradas y/o capacitadas en calidad y excelencia, mejora continua en la prestación de los servicios públicos, simplificación de trámites y atención ciudadana.</t>
  </si>
  <si>
    <t>29. Incrementar el nivel de inclusión laboral, con énfasis en mujeres y jóvenes y los grupos de atención prioritaria</t>
  </si>
  <si>
    <t>Número de jóvenes colocados en relación de dependencia a través de Encuentra Empleo y políticas activas de inclusión laboral.</t>
  </si>
  <si>
    <t>Número de mujeres colocadas en relación de dependencia a través de Encuentra Empleo y políticas activas de inclusión laboral.</t>
  </si>
  <si>
    <t>35. Incrementar el Empleo adecuado en el Ecuador</t>
  </si>
  <si>
    <t>Número de personas colocadas en relación de dependencia a través de Encuentra Empleo.</t>
  </si>
  <si>
    <t>Número de personas de grupos de atención prioritaria colocadas en relación de dependencia a través de Encuentra Empleo y políticas activas de inclusión laboral.</t>
  </si>
  <si>
    <t xml:space="preserve">ODS_M8.5 De aquí a 2030, lograr el empleo pleno y productivo y el trabajo decente para todas las mujeres y los hombres, incluidos los jóvenes y las personas con discapacidad, así como la igualdad de remuneración por trabajo de igual valor
</t>
  </si>
  <si>
    <t>Número de personas que acceden a un empleo adecuado a través de políticas activas de inclusión laboral.</t>
  </si>
  <si>
    <t>Número de reconocimientos que han alcanzado las entidades públicas en el Premio Ecuatoriano de Calidad y Excelencia y/o Menciones Especiales.</t>
  </si>
  <si>
    <t>Número de servicios mejorados y/o acuerdos de niveles de servicio incluidas en la carta de servicio institucional.</t>
  </si>
  <si>
    <t>33. Incrementar la gobernanza y fortalecimiento de la institucionalidad del Estado</t>
  </si>
  <si>
    <t>Porcentaje de asistencias técnicas para diseño o rediseño institucional realizadas.</t>
  </si>
  <si>
    <t>30. Incrementar el cumplimiento de los derechos y obligaciones laborales</t>
  </si>
  <si>
    <t>E2.O5.P3. Consolidar un sistema de seguridad social universal, eficiente, transparente y  sostenible, en corresponsabilidad entre el Estado, el sector privado y la ciudadanía.</t>
  </si>
  <si>
    <t>ODS_M1.3 Implementar a nivel nacional sistemas y medidas apropiados de protección social para todos, incluidos niveles mínimos, y, de aquí a 2030, lograr una amplia cobertura de las personas pobres y vulnerables</t>
  </si>
  <si>
    <t>Porcentaje de atención de solicitudes de información sobre derechos y obligaciones laborales.</t>
  </si>
  <si>
    <t>31. Incrementar la evaluación y control técnico para la mejora de la gestión institucional del Servicio Público</t>
  </si>
  <si>
    <t>Porcentaje de controles ejecutados a las instituciones públicas que tienen servidores con algún tipo de impedimento para ejercer cargo público.</t>
  </si>
  <si>
    <t>Porcentaje de controles técnicos emitidos sobre una denuncia a un proceso ex post de concurso de méritos y oposición y, evaluación del desempeño.</t>
  </si>
  <si>
    <t>Porcentaje de denuncias atendidas sobre la aplicación de la normativa laboral.</t>
  </si>
  <si>
    <t>Porcentaje de denuncias ciudadanas atendidas.</t>
  </si>
  <si>
    <t>Porcentaje de estudios de comportamiento del sistema laboral y recomendaciones de política pública con énfasis en mujeres y jóvenes y los grupos de atención prioritaria, elaborados</t>
  </si>
  <si>
    <t>Porcentaje de informes de monitoreo y control técnico realizados a las instituciones del sector público, en lo referente a talento humano, remuneraciones e ingresos complementarios.</t>
  </si>
  <si>
    <t>Porcentaje de inspecciones especializadas en seguridad y salud en el trabajo realizadas.</t>
  </si>
  <si>
    <t>Porcentaje de inspecciones integrales de trabajo realizadas.</t>
  </si>
  <si>
    <t>Porcentaje de instituciones en las que se realizan estudios de control.</t>
  </si>
  <si>
    <t>Porcentaje de instrumentos jurídicos elaborados o revisados en el plazo establecido.</t>
  </si>
  <si>
    <t>Porcentaje de monitoreo realizado al módulo de registro de información del SIITH de las instituciones públicas.</t>
  </si>
  <si>
    <t>Porcentaje de solicitudes de registros de impedimentos y habilitaciones gestionadas.</t>
  </si>
  <si>
    <t>Porcentaje de trámites de fortalecimiento institucional gestionados.</t>
  </si>
  <si>
    <t>Porcentaje de trámites de planificación del talento humano gestionados.</t>
  </si>
  <si>
    <t>Ministerio de Transporte y Obras Públicas</t>
  </si>
  <si>
    <t>25. Incrementar modelos de gestión sostenibles y eficientes en la Infraestructura del transporte</t>
  </si>
  <si>
    <t>E1.O2.P2.2.I2.2.3. Porcentaje de mantenimiento de la RVE con modelos de gestión sostenibles</t>
  </si>
  <si>
    <t>27. Incrementar la cobertura de servicios del transporte</t>
  </si>
  <si>
    <t>Número de frecuencias domésticas en operación</t>
  </si>
  <si>
    <t>29. Incrementar la movilidad segura de las personas</t>
  </si>
  <si>
    <t>Porcentaje de Campañas de concientización de seguridad vial</t>
  </si>
  <si>
    <t>28. Incrementar la calidad en los servicios de transporte</t>
  </si>
  <si>
    <t>Porcentaje de cumplimiento del Plan Anual de Actualización de la Normativa Aeronáutica.</t>
  </si>
  <si>
    <t>22. Incrementar la promoción en mercados receptivos y domésticos favorables al turismo sostenible.</t>
  </si>
  <si>
    <t>E1.O2.P3. Fomentar el turismo doméstico, receptivo y sostenible a partir de la promoción, consolidación y diversificación de los productos y destinos del Ecuador, tanto a nivel nacional como internacional.</t>
  </si>
  <si>
    <t>E1.O2.P3.I2. Número de entradas internacionales</t>
  </si>
  <si>
    <t>24. Incrementar y fortalecer un entorno favorable a la inversión, la innovación y la gestión del turismo sostenible</t>
  </si>
  <si>
    <t>E1.O2.P3.M3. AUMENTAR EL EMPLEO EN LAS PRINCIPALES ACTIVIDADES TURÍSTICAS DE 460.498 A 495.820.</t>
  </si>
  <si>
    <t>Inversión privada en infraestructura turística - millones USD (acumulativa)</t>
  </si>
  <si>
    <t>23. Incrementar y diversificar el portafolio de productos y destinos sostenibles</t>
  </si>
  <si>
    <t>E1.O2.P3.M2. INCREMENTAR LAS LLEGADAS DE EXTRANJEROS NO RESIDENTES AL PAÍS DE 468.894 EN 2020 A 2.000.000 EN 2025.</t>
  </si>
  <si>
    <t>Número de mesas de seguridad turística implementadas en las provincias</t>
  </si>
  <si>
    <t>Número de municipios capacitados en el Plan Integral de Asistencia al Turista (PIAT)</t>
  </si>
  <si>
    <t>Número de nuevas frecuencias aéreas internacionales</t>
  </si>
  <si>
    <t>Número de proyectos de innovación turísticas implementados.</t>
  </si>
  <si>
    <t>Ministerio del Deporte</t>
  </si>
  <si>
    <t>21. 2.Incrementar el porcentaje de atletas con discapacidad en el alto rendimiento.</t>
  </si>
  <si>
    <t>ODS_M10.2 DE AQUÍ A 2030, POTENCIAR Y PROMOVER LA INCLUSIÓN SOCIAL, ECONÓMICA Y POLÍTICA DE TODAS LAS PERSONAS, INDEPENDIENTEMENTE DE SU EDAD, SEXO, DISCAPACIDAD, RAZA, ETNIA, ORIGEN, RELIGIÓN O SITUACIÓN ECONÓMICA U OTRA CONDICIÓN</t>
  </si>
  <si>
    <t>E2.O7.P5.I1 Porcentaje de atletas con discapacidad en el alto rendimiento</t>
  </si>
  <si>
    <t>20. 1. Incrementar la participación de los deportistas ecuatorianos, en competencias nacionales e internacionales.</t>
  </si>
  <si>
    <t>Porcentaje de deportistas de nivel formativo que participan en eventos nacionales</t>
  </si>
  <si>
    <t>Mision F.A.O. en el Ecuador</t>
  </si>
  <si>
    <t>Porcentaje de consultorías ejecutadas.</t>
  </si>
  <si>
    <t>Porcentaje de requerimientos atendidos con respecto a contratación de bienes, obras y/o servicios.</t>
  </si>
  <si>
    <t>Eventos de participación de la sociedad civil en proceso de integración andina</t>
  </si>
  <si>
    <t>NÚMERO DE PROYECTOS DE INSTRUMENTOS DE PRONUNCIAMIENTO PROPUESTOS A LA PLENARIA DEL PARLAMENTO ANDINO POR LA OFICINA DE LA REPRESENTACIÓN NACIONAL ECUADOR</t>
  </si>
  <si>
    <t xml:space="preserve">Fortalecer las acciones de educación ambiental y participación social, con fundamento en los estudios de investigación aplicada y cambio climático desarrollados en las áreas protegidas de Galápagos.  </t>
  </si>
  <si>
    <t>E4.O12.P3.M1. REDUCIR DE 79.833 A 62.917 KBEP LA ENERGÍA UTILIZADA EN LOS SECTORES DE CONSUMO.</t>
  </si>
  <si>
    <t>ODS_M7.3 De aquí a 2030, duplicar la tasa mundial de mejora de la eficiencia energética</t>
  </si>
  <si>
    <t xml:space="preserve"> Número de programas de educación ambiental fundamentados en investigaciones de las áreas protegidas de Galápagos, y la afectación del cambio climático.</t>
  </si>
  <si>
    <t>Incrementar las acciones de conservación y control de los servicios ambientales que proporcionan los ecosistemas insulares y marinos de Galápagos.</t>
  </si>
  <si>
    <t>E4.O11.P1. Promover la protección y conservación de los ecosistemas y su biodiversidad; así como, el patrimonio natural y genético nacional.</t>
  </si>
  <si>
    <t>Número de hectáreas reforestadas en el Parque Nacional  Galápagos y áreas de influencia.</t>
  </si>
  <si>
    <t>Incrementar el control de la calidad ambiental en las actividades productivas que se realizan en la provincia de Galápagos.</t>
  </si>
  <si>
    <t>E4.O12.P2. Promover modelos circulares que respeten la capacidad de carga de los ecosistemas oceánicos, marino-costeros y terrestres, permitiendo su recuperación; así como, la reducción de la contaminación y la presión sobre los recursos naturales e hídricos.</t>
  </si>
  <si>
    <t>Número de inspecciones ambientales (proyectos regulados, estándares ambientales y seguimientos a los planes de manejo ambiental).</t>
  </si>
  <si>
    <t>Número de operativos de control y patrullajes en la Reserva Marina de Galápagos (RMG)</t>
  </si>
  <si>
    <t xml:space="preserve">Número de patrullajes terrestres (diurnos y nocturnos) en el Parque Nacional Galápagos (PNG). </t>
  </si>
  <si>
    <t>Incrementar los monitoreos en los sitios de visita de las áreas protegidas de Galápagos, para evaluar el desarrollo de la actividad turística en equilibrio con la conservación de la biodiversidad del Archipiélago.</t>
  </si>
  <si>
    <t>Número de sitios de visita en las áreas protegidas de Galápagos a ser monitoreados y evaluados.</t>
  </si>
  <si>
    <t>Incrementar la eficiencia operacional institucional mediante la comunicación eficaz, innovación y el mejoramiento de los procesos y procedimientos.</t>
  </si>
  <si>
    <t>Porcentaje de implementación institucional del Modelo Ecuatoriano de Calidad y Excelencia (MECE).</t>
  </si>
  <si>
    <t>Policia Nacional</t>
  </si>
  <si>
    <t>Incrementar la confianza de la ciudadanía en la Policía Nacional</t>
  </si>
  <si>
    <t>Número de denuncias de robo a domicilios.</t>
  </si>
  <si>
    <t>Número de denuncias de robo a personas.</t>
  </si>
  <si>
    <t>Número de denuncias de robo a unidades económicas.</t>
  </si>
  <si>
    <t>Número de denuncias de robo de bienes accesorios y autopartes de vehículos.</t>
  </si>
  <si>
    <t>Número de denuncias de robo de carros</t>
  </si>
  <si>
    <t>Número de denuncias de robo de motos.</t>
  </si>
  <si>
    <t xml:space="preserve">Incrementar la gestión del conocimiento institucional </t>
  </si>
  <si>
    <t>PC: Número de productos de inteligencia generados sobre incidentes cometidos a través de medios tecnológicos, electrónicos y telemáticos.</t>
  </si>
  <si>
    <t>Incrementar la eficiencia institucional</t>
  </si>
  <si>
    <t>E3.O9.P1.M3. INCREMENTAR LA SATISFACCIÓN DEL USUARIO EXTERNO DE LA POLICÍA NACIONAL DEL 77,00% AL 84,61%.</t>
  </si>
  <si>
    <t>PND: Porcentaje de satisfacción del usuario externo.</t>
  </si>
  <si>
    <t>E3.O9.P1.M2. INCREMENTAR EL PORCENTAJE DE EFECTIVIDAD DE LAS INVESTIGACIONES, CON INVESTIGACIÓN PREVIA, QUE PERMITA LA DESARTICULACIÓN DE GRUPOS DELICTIVOS ORGANIZADOS (GDO) DEL 55.75% AL 73,45%</t>
  </si>
  <si>
    <t>PND: Tasa de homicidios intencionales por cada 1¿000,000 habitantes.</t>
  </si>
  <si>
    <t>PND-PNSC: Porcentaje de grupos delictivos organizados para judicialización con investigación previa.</t>
  </si>
  <si>
    <t>PNSC: Tasa de robo a personas por cada 100 mil habitantes.</t>
  </si>
  <si>
    <t>Incrementar el bienestar del talento humano.</t>
  </si>
  <si>
    <t>Porcentaje de satisfacción en los servicios de salud.</t>
  </si>
  <si>
    <t>Porcentaje de servidores policiales con evaluación médica y psicológica.</t>
  </si>
  <si>
    <t>Incrementar el desarrollo integral del talento humano en la institución.</t>
  </si>
  <si>
    <t>Porcentaje de servidores policiales considerados en el Plan de Rotación.</t>
  </si>
  <si>
    <t xml:space="preserve">Incrementar el control integral y de transparencia en la gestión institucional. </t>
  </si>
  <si>
    <t>Porcentaje de servidores policiales inmersos, en novedades que afectan la conducta policial</t>
  </si>
  <si>
    <t>Porcentaje de servidores policiales sancionados disciplinariamente, producto de un sumario administrativo</t>
  </si>
  <si>
    <t>Presidencia de la Republica</t>
  </si>
  <si>
    <t>ODS_M16.6 Crear a todos los niveles instituciones eficaces y transparentes que rindan cuentas.</t>
  </si>
  <si>
    <t>Porcentaje de dictámenes vinculantes a los análisis de impacto regulatorio elaborados por las entidades de la Función Ejecutiva que intervienen en el proceso de mejora regulatoria.</t>
  </si>
  <si>
    <t>Porcentaje de informes de seguimiento de los planes institucionales de la Mejora Regulatoria.</t>
  </si>
  <si>
    <t>Porcentaje de informes de validación de los planes instucionales de Mejora Regulatoria.</t>
  </si>
  <si>
    <t>Porcentaje de informes técnicos y/o comunicacionales referentes a la coordinación de los planes, programas y proyectos en el ámbito de gobierno abierto, elaborados.</t>
  </si>
  <si>
    <t>Porcentaje de planes estratégicos de comunicación y avales de actividades de comunicación de proyectos de inversión gestionados.</t>
  </si>
  <si>
    <t>Procuraduria General del Estado</t>
  </si>
  <si>
    <t xml:space="preserve">Efectividad de las acciones de actualización de jurisprudencia </t>
  </si>
  <si>
    <t>Efectividad de las acciones de difusión jurídica</t>
  </si>
  <si>
    <t xml:space="preserve">Efectividad de las acciones de difusión jurídica </t>
  </si>
  <si>
    <t>Efectividad de los procesos de mediación</t>
  </si>
  <si>
    <t xml:space="preserve">Efectividad del análisis de Proyectos de Ley </t>
  </si>
  <si>
    <t xml:space="preserve">Efectividad del Plan de Capacitación del sistema de defensa jurídica del Estado </t>
  </si>
  <si>
    <t xml:space="preserve">Porcentaje de arbitrajes internacionales y procesos terminados favorables en jurisdicción extranjera  </t>
  </si>
  <si>
    <t xml:space="preserve">Porcentaje de arbitrajes nacionales terminados favorables </t>
  </si>
  <si>
    <t>Porcentaje de consultas que cuentan con pronunciamiento</t>
  </si>
  <si>
    <t>Porcentaje de finalización de los procesos de mediación</t>
  </si>
  <si>
    <t xml:space="preserve">Porcentaje de informes de control emitidos </t>
  </si>
  <si>
    <t>Porcentaje de monto evitado al Estado arbitrajes internacionales y procesos terminados en jurisdicción extranjera</t>
  </si>
  <si>
    <t xml:space="preserve">Porcentaje de monto evitado al Estado en arbitrajes nacionales </t>
  </si>
  <si>
    <t>Porcentaje de monto evitado al Estado por pago de reparaciones</t>
  </si>
  <si>
    <t>Porcentaje de monto evitado al Estado por pagos en procesos finalizados (materias civil, laboral, constitucional y contencioso)</t>
  </si>
  <si>
    <t>Porcentaje de Procesos Judiciales Finalizados Favorables</t>
  </si>
  <si>
    <t>46. Incrementar la efectividad de los mecanismos de promoción y reparación de derechos humanos mediante la elaboración de instrumentos de política pública, coordinación interinstitucional para el cumplimiento de convenios y obligaciones nacionales e internacionales, así como, la protección de los pueblos en aislamiento voluntario</t>
  </si>
  <si>
    <t>Número de acuerdos indemnizatorios suscritos con víctimas documentadas de Comisión de la Verdad</t>
  </si>
  <si>
    <t>Número de articulos de investigación relacionados a temática Pueblos Indígenas en Aislamiento Voluntario</t>
  </si>
  <si>
    <t>47. Reducir los índices de la violencia basada en género hacia niñas, niños, adolescentes y mujeres, a través de políticas de prevención, promoción, capacitación, atención y monitorio, de manera articulada con el Sistema Nacional Integral para prevenir y erradicar la violencia contra la Mujeres</t>
  </si>
  <si>
    <t>Número de atenciones integrales a través de los servicios de protección integral contra mujeres, niñas, niños y adolescentes. (casas de acogida, centros de atención integral, servicios de protección especial y centros violeta)</t>
  </si>
  <si>
    <t>48. Incrementar la libertad de creencia, conciencia y cultos mediante el registro de las organizaciones y generación de políticas públicas en este ámbito.</t>
  </si>
  <si>
    <t>Número de espacios para fomentar la participación activa de los movimientos, organizaciones y actores sociales para la generación de insumos para políticas públicas en el ámbito de cultos, libertad de creencia, conciencia y organizaciones sociales</t>
  </si>
  <si>
    <t>Número de eventos, capacitaciones y campañas de sensibilización a fin de socializar sobre el respeto a los Derechos Humanos y las obligaciones inherentes a esta temática</t>
  </si>
  <si>
    <t>Número de informes sistematizados sobre el estado actual de aplicación de políticas públicas para organizaciones sociales y de libertad de religión, creencia y conciencia.</t>
  </si>
  <si>
    <t>Número de mecanismos de coordinación efectuados (mesas interinstitucionales, talleres, espacios de articulación) con la participación de organismos de la sociedad civil, sector privado, organizaciones sociales y academia</t>
  </si>
  <si>
    <t>Número de patrullajes de monitore o en la Zona Intangible Tagaeri-Taromenane (ZITT) y su área de influencia.</t>
  </si>
  <si>
    <t>Número de personas capacitadas en prevención de la violencia contra las mujeres</t>
  </si>
  <si>
    <t>49. Incrementar las políticas públicas para la promoción y protección de los derechos de la población LGBTI+, articulando su cumplimiento efectivo por parte de las entidades competentes, con la participación de movimientos, organizaciones y actores de la sociedad civil</t>
  </si>
  <si>
    <t>Número de Políticas Públicas Integrales, planes, programas y/o proyectos e instrumentos derivados en materia de Derechos Humanos a personas LGBTI+ en los ejes de prevención, protección para su aplicación en el ámbito nacional, propuestas.</t>
  </si>
  <si>
    <t>Número de procesos de articulación interinstitucionales y de cooperación gestionados para la implementación y ejecución de Políticas Públicas de prevención y promoción de erradicación de todas las formas de violencia y discriminación contra población</t>
  </si>
  <si>
    <t>Número de registros administrativos que incluyen variables de género</t>
  </si>
  <si>
    <t>Número de socializaciones de la ley de prevención y erradicación de la violencia contra la mujer, su reglamento y competencias para la implementación del Sistema Nacional de Prevención y Erradicación de la Violencia contra Mujeres, Niñas, Niños y Adolesce</t>
  </si>
  <si>
    <t>Número de visitas comunitarias en comunidades estratégicas de la Zona Intangible (ZITT) y su área de influencia para la protección del territorio.</t>
  </si>
  <si>
    <t>Porcentaje de trámites atendidos de actos administrativos de organizaciones sociales y religiosas.</t>
  </si>
  <si>
    <t xml:space="preserve">Secretaria de Educación Intercultural Bilingüe y la Etnoeducación	</t>
  </si>
  <si>
    <t>NÚMERO DE CENTROS EDUCATIVOS EN LOS CUALES SE IMPLEMENTA LA EVALUACIÓN DEL MOSEIB.</t>
  </si>
  <si>
    <t>NÚMERO DE CENTROS EDUCATIVOS INTERCULTURALES BILINGÜES EN LOS QUE SE IMPLEMENTA EL MOSEIB.</t>
  </si>
  <si>
    <t>ODS_M4.5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</si>
  <si>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NÚMERO DE CENTROS EDUCATIVOS INTERCULTURALES BILINGÜES EN LOS QUE SE IMPLEMENTA LOS CONOCIMIENTOS, SABERES Y VALORES DE LA POBLACIÓN AFROECUATORIANA.</t>
  </si>
  <si>
    <t>NÚMERO DE INVESTIGACIONES CIENTÍFICAS DE CIENCIAS, SABERES Y CONOCIMIENTOS ANCESTRALES DE LOS PUEBLOS Y NACIONALIDADES REALIZADOS HASTA EL 2025.</t>
  </si>
  <si>
    <t>NÚMERO DE PROYECTOS COMUNICACIOALES DIFUNDIDOS SOBRE TEMATICAS DE EDUCACIÓN INTERCULTURAL BILINGÜE Y LA ETNOEDUCACIÓN.</t>
  </si>
  <si>
    <t>PORCENTAJE DE DOCENTES QUE DOMINAN LENGUA ANCESTRAL DENTRO DEL SISTEMA DE EDUCACIÓN INTERCULTURAL BILINGÜE.</t>
  </si>
  <si>
    <t>Secretaría de Educación Superior, Ciencia, Tecnología e Innovación</t>
  </si>
  <si>
    <t>25. Incrementar el acceso, promover la permanencia y fortalecer el sistema de educación superior universitaria, técnica y tecnológica, con criterios de calidad, inclusión, pertinencia, democracia, con un enfoque hacia la inserción laboral</t>
  </si>
  <si>
    <t>E2.O7.P4.I2. Número de ayudas económicas otorgadas.</t>
  </si>
  <si>
    <t>E2.O7.P4.I2. Número de becas para estudios de educación superior adjudicadas.</t>
  </si>
  <si>
    <t>26. Incrementar y promover la investigación, la ciencia, la innovación y la transferencia tecnológica y su operatividad vinculada entre la academia y el sector productivo.</t>
  </si>
  <si>
    <t>E2.O7.P4.I4. Número de agentes y espacios de transferencia tecnológica e innovación existentes en el Sistema.</t>
  </si>
  <si>
    <t>E2.O7.P4.I4. Número de redes de innovación social, investigación, académicas y culturales, registradas.</t>
  </si>
  <si>
    <t>E2.O7.P4.I5. Número de cupos ofertados por Institutos Técnicos y Tecnológicos y Conservatorios Superiores Públicos.</t>
  </si>
  <si>
    <t>Secretaría Técnica de Asentamientos Humanos Irregulares</t>
  </si>
  <si>
    <t>Número de reuniones de articulación para la coordinación del control de AHI</t>
  </si>
  <si>
    <t>Porcentaje de actualización de los AHI existentes en el país en el aplicativo georreferenciado</t>
  </si>
  <si>
    <t>Porcentaje de denuncias calificadas en temas de Asentamientos Humanos Irregulares</t>
  </si>
  <si>
    <t>Porcentaje de efectividad del retiro de estructuras y desalojos solicitados ante la autoridad competente</t>
  </si>
  <si>
    <t>Porcentaje de inspecciones y controles de intervención de Asentamientos Humanos Irregulares</t>
  </si>
  <si>
    <t xml:space="preserve">Secretaria Tecnica de la Circunscripcion Territorial Especial Amazonica </t>
  </si>
  <si>
    <t>Número de informes de seguimiento y evaluación a la ejecución de recursos asignados delFondo Común de la CTEA.</t>
  </si>
  <si>
    <t>Número de instrumentos normativos que regulen la planificación en la CTEA, aprobados ysocializados.</t>
  </si>
  <si>
    <t>Porcentaje de ejecución del Plan Anual de Inversión, financiado con recursos del Fondo Común.</t>
  </si>
  <si>
    <t>Secretaria Tecnica del Comite de Coordinacion de la Funcion de Transparencia y Control Social</t>
  </si>
  <si>
    <t>Número de propuestas que aporten al cumplimiento del Plan presentadas por la Secretaria Técnica al Comité.</t>
  </si>
  <si>
    <t>Número de proyectos del Plan Nacional de Transparencia y Lucha contra la Corrupción aprobados..</t>
  </si>
  <si>
    <t>Secretaría Técnica Ecuador Crece Sin Desnutrición Infantil</t>
  </si>
  <si>
    <t>1. Incrementar el nivel de articulación intersectorial y territorial para la implementación de la Estrategia Nacional Ecuador Crece Sin Desnutrición Infantil y del Plan Estratégico Intersectorial para la Prevención y Reducción de la Desnutrición Crónica Infantil.</t>
  </si>
  <si>
    <t>ODS_M2.2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</si>
  <si>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Número de espacios de articulación implementados en territorio para la ejecución de la Estrategia Nacional Ecuador Crece Sin Desnutrición Infantil</t>
  </si>
  <si>
    <t>Número de informes de recomendaciones o propuestas técnicas para el Comité o Consejo Consultivo, elaborados</t>
  </si>
  <si>
    <t>Número de informes del seguimiento y monitoreo al avance de las Políticas definidas para el abordaje de la Desnutrición Crónica Infantil, elaborados</t>
  </si>
  <si>
    <t>Número de informes elaborados de resultados de la implementación de la propuesta de cambio de comportamiento de la población objetivo en territorio para la prevención de la DCI, en el marco de la estrategia definida en cumplimiento de la política pública</t>
  </si>
  <si>
    <t>3. Incrementar la eficiencia en el proceso de supervisión, seguimiento, monitoreo y evaluación de la Estrategia Nacional Ecuador Crece Sin Desnutrición Infantil y del Plan Estratégico Intersectorial para la Prevención y Reducción de la Desnutrición Crónica Infantil.</t>
  </si>
  <si>
    <t>Número de informes técnicos de la funcionalidad del Sistema de información de seguimiento nominal de la cobertura del paquete priorizado y de indicadores del estado nutricional de la población objetivo, para la ENECSDI, elaborados</t>
  </si>
  <si>
    <t>Número de mujeres gestantes y niños/as menores a dos años atendidas en el marco del paquete priorizado</t>
  </si>
  <si>
    <t>2. Incrementar la gestión para la generación de políticas que se encaminen a una sostenibilidad presupuestaria de la Estrategia Nacional Ecuador Crece Sin Desnutrición Infantil.</t>
  </si>
  <si>
    <t>Número de propuestas de alianzas, acuerdos y/o convenios suscritos para el fortalecimiento de la inversión y consecución de recursos financieros y materiales que permitan afianzar la sostenibilidad fiscal y fortalecer la inversión público-privado y cooper</t>
  </si>
  <si>
    <t>Porcentaje de avance de la estrategia educomunicacional para cambio social y de comportamiento</t>
  </si>
  <si>
    <t>Porcentaje de avance en la implementación de la propuesta de la metodológica de gestión de presupuesto por resultados en las entidades responsables del paquete priorizado</t>
  </si>
  <si>
    <t>Porcentaje de mecanismos de articulación e intervención de la EECSDI en territorio nacional ejecutados.</t>
  </si>
  <si>
    <t>Porcentaje de planes de acción cantonal y micro planificación generados en las mesas intersectoriales cantonales</t>
  </si>
  <si>
    <t>Porcentaje ejecución del proyecto de inversión Infancia con Futuro</t>
  </si>
  <si>
    <t>18. Incrementar la infraestructura de la calidad en el Ecuador, acreditando organismos de evaluación de la conformidad necesarios para el desarrollo de la producción de bienes y servicios priorizados.</t>
  </si>
  <si>
    <t>Número de Acreditaciones Iniciales de Organismos de Evaluación de la Conformidad que Apoyan las Actividades de Regulación y Control.</t>
  </si>
  <si>
    <t>Número de acreditaciones por campo de Organismos de Evaluación de la Conformidad.</t>
  </si>
  <si>
    <t>19. Incrementar los esquemas y/o actividades de acreditación en Certificación, Inspección, Laboratorios y otros, atendiendo las necesidades de las partes interesadas, para favorecer a la productividad y competitividad del país.</t>
  </si>
  <si>
    <t>Número de nuevos esquemas y/o actividades de acreditación</t>
  </si>
  <si>
    <t>Servicio de Rentas Internas</t>
  </si>
  <si>
    <t>21. Incrementar el cumplimiento voluntario de las obligaciones tributarias en la ciudadanía.</t>
  </si>
  <si>
    <t>E1.O4.P2. Fomentar un sistema tributario simple, progresivo, equitativo y eficiente, que evite la evasión y elusión fiscal y genere un crecimiento económico sostenido.</t>
  </si>
  <si>
    <t>Brecha de pago de las declaraciones en monto a nivel nacional</t>
  </si>
  <si>
    <t>22. Incrementar la efectividad en los procesos de control y cobro, así como los legales y demás procesos administrativos que forman parte del ciclo de la recaudación.</t>
  </si>
  <si>
    <t>Porcentaje de cobertura de los procesos de control, relacionados con la brecha de veracidad</t>
  </si>
  <si>
    <t>Porcentaje de cumplimiento de la meta de recaudación</t>
  </si>
  <si>
    <t>Porcentaje de cumplimiento del rendimiento establecido en los procesos de control - consolidado</t>
  </si>
  <si>
    <t>Servicio Ecuatoriano de Capacitación Profesional</t>
  </si>
  <si>
    <t>16. Incrementar a nivel nacional el uso de los servicios de perfeccionamiento, capacitación profesional y formación</t>
  </si>
  <si>
    <t>ODS_M8.6 De aquí a 2020, reducir considerablemente la proporción de jóvenes que no están empleados y no cursan estudios ni reciben capacitación</t>
  </si>
  <si>
    <t>Porcentaje de capacidad utilizada</t>
  </si>
  <si>
    <t>17. Incrementar la prestación del servicio de certificación de personas por competencias laborales en el territorio nacional.</t>
  </si>
  <si>
    <t>Porcentaje de examinaciones efectuadas</t>
  </si>
  <si>
    <t>Porcentaje de innovación en los cursos de capacitación ejecutados</t>
  </si>
  <si>
    <t>Porcentaje de participantes capacitados</t>
  </si>
  <si>
    <t>Porcentaje de personas certificadas por competencias laborales</t>
  </si>
  <si>
    <t>17. Incrementar la infraestructura de la calidad en Normalización, Reglamentación Técnica y Evaluación de la Conformidad, orientada al desarrollo de los sectores productivos y servicios.</t>
  </si>
  <si>
    <t>Número de certificados de gestión de MIPYMES y OEPS emitidos.</t>
  </si>
  <si>
    <t>Número de días promedio en la atención de solicitudes en el sistema VUE.</t>
  </si>
  <si>
    <t>Número de documentos normativos adoptados enviados a oficialización.</t>
  </si>
  <si>
    <t>Número de informes de ensayos emitidos.</t>
  </si>
  <si>
    <t>Número de Sellos de Calidad INEN emitidos.</t>
  </si>
  <si>
    <t>Porcentaje de reglamentos técnicos formulados con base a BPR.</t>
  </si>
  <si>
    <t>18. Incrementar la cobertura de servicios metrológicos orientado al aseguramiento de la trazabilidad de las mediciones en el país.</t>
  </si>
  <si>
    <t>Porcentaje de solicitudes de calibración atendidas.</t>
  </si>
  <si>
    <t>Tiempo de respuesta a solicitudes de inspección de etiquetado de confecciones, calzado y marroquinería con Reglamento Técnico Andino.</t>
  </si>
  <si>
    <t>Servicio Integrado de Seguridad</t>
  </si>
  <si>
    <t>13. Incrementar la articulación interinstitucional en la prestación de servicios de atención de emergencias.</t>
  </si>
  <si>
    <t>ODS_M11.5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</si>
  <si>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Número de personas adiestradas por evento</t>
  </si>
  <si>
    <t>14. Incrementar el posicionamiento del Servicio Integrado de Seguridad ECU 911 a nivel nacional e internacional.</t>
  </si>
  <si>
    <t>Número propuestas de coordinación interinstitucional, en el ámbito nacional e internacional, que garanticen la operatividad del SIS ECU 911</t>
  </si>
  <si>
    <t>Servicio Nacional de Atencion Integral a Personas Adultas Privadas de la Libertad y a Adolescentes Infractores</t>
  </si>
  <si>
    <t>ODS_M16.3 Promover el estado de derecho en los planos nacional e internacional y garantizar la igualdad de acceso a la justicia para todos</t>
  </si>
  <si>
    <t>ODS_M16.a Fortalecer las instituciones nacionales pertinentes, incluso mediante la cooperación internacional, para crear a todos los niveles, particularmente en los países en desarrollo, la capacidad de prevenir la violencia y combatir el terrorismo y la delincuencia</t>
  </si>
  <si>
    <t>PORCENTAJE DE AVANCE AL PLAN PERMANENTE CON MECANISMOS DE PACIFICACION Y SOSTENIBILIDAD DE LA PAZ - RECOMENDACIONES ORGANISMOS NACIONALES E INTERNACIONALES IMPLEMENTADOS</t>
  </si>
  <si>
    <t>PORCENTAJE DE AVANCE FÍSICO AL PROYECTO DE REESTRUCTURACIÓN DEL SISTEMA NACIONAL DE REHABILITACIÓN SOCIAL</t>
  </si>
  <si>
    <t>Servicio Nacional de Contratación Pública</t>
  </si>
  <si>
    <t>23. Incrementar el uso de gobierno abierto, control, retroalimentación y participación ciudadana por parte de los usuarios del SNCP</t>
  </si>
  <si>
    <t>Porcentaje de accesos a las plataformas de Open Contracting y Contratación Pública en Cifras</t>
  </si>
  <si>
    <t>21. Incrementar el conocimiento del riesgo de desastre de los actores del SNDGR.</t>
  </si>
  <si>
    <t>ODS_M11.5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</si>
  <si>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OEI1.1: Porcentaje de GAD cantonales y provinciales beneficiados de procesos de asesoría en metodologías de evaluación de factores de riesgo de desastre (análisis de amenaza, vulnerabilidad y exposición).</t>
  </si>
  <si>
    <t>OEI1.2: Porcentaje de GAD provinciales y cantonales que han implementado herramientas construidas/diseñadas por el SNGRE para conocer el riesgo de desastres en sus circunscripciones territoriales.</t>
  </si>
  <si>
    <t>OEI1.3: Número de personas fortalecidas en espacios de instrucción que les permitan conocer técnicas para evaluación de factores de riesgo (análisis de amenaza, vulnerabilidad y exposición).</t>
  </si>
  <si>
    <t>OEI1.4: Número de estudios de sistemas de alerta generados por el SNGRE para ser entregados a los GAD.</t>
  </si>
  <si>
    <t>22. Incrementar estrategias para la reducción del riesgo de desastres.</t>
  </si>
  <si>
    <t>OEI2.1: Número de normas emitidas para la reducción de riesgos y recuperación post desastre</t>
  </si>
  <si>
    <t>OEI2.2: Porcentaje de Gobiernos Autónomos Descentralizados provinciales y municipales que han recibido asesoría técnica para la definición e implementación de estrategias para la reducción de riesgos o adaptación al cambio climático.</t>
  </si>
  <si>
    <t>OEI2.3: Número de entidades del Gobierno Central que han recibido asesoría técnica para la definición e implementación de estrategias para la reducción de riesgos o adaptación al cambio climático.</t>
  </si>
  <si>
    <t>OEI2.4: Número de personas que aprueban los cursos virtuales de gestión de riesgos de desastres en la plataforma del SNGRE</t>
  </si>
  <si>
    <t>OEI2.5: Número de personas sensibilizadas en gestión de riesgos.</t>
  </si>
  <si>
    <t>OEI2.6: Número de comités comunitarios de gestión de riesgos conformados.</t>
  </si>
  <si>
    <t>OEI2.7: Número de personas que se benefician del Sistema de Alerta ante eventos peligrosos relacionados al cambio climático.</t>
  </si>
  <si>
    <t>23. Incrementar las capacidades territoriales en la preparación y la respuesta ante eventos adversos.</t>
  </si>
  <si>
    <t>OEI3.1: Número de Equipos y/o brigadas especializadas acreditados para la respuesta ante eventos peligrosos</t>
  </si>
  <si>
    <t>OEI3.10: Número de ejercicios prácticos de simulaciones y/o simulacros mediante los cuales se valide los planes, protocolos procedimientos de respuesta que fortalezcan la coordinación interna del SNGRE</t>
  </si>
  <si>
    <t>OEI3.2: Número de ejercicios prácticos de simulaciones o simulacros mediante los cuales se valide los planes, protocolos, procedimientos y mecanismos de respuesta que fortalezcan la coordinación interinstitucional del SNDGR.</t>
  </si>
  <si>
    <t>OEI3.4: Número de personas que pertenecen a instituciones del SNDGR que han aprobado capacitación en la gestión de alojamientos temporales.</t>
  </si>
  <si>
    <t>OEI3.5: Porcentaje de UGR Cantonales y Provinciales que han mejorado su gestión de información durante emergencias y desastres.</t>
  </si>
  <si>
    <t>OEI3.6: Porcentaje de instituciones de la función ejecutiva del SNDGR que han mejorado el proceso de gestión de información durante emergencias y desastres.</t>
  </si>
  <si>
    <t>OEI3.8: Porcentaje de Cuerpos de Bomberos a Nivel Nacional fortalecidos a través de programas y proyectos que impliquen mejoras en capacidades técnicas y operativas.</t>
  </si>
  <si>
    <t>OEI3.9: Número de planes, guías o lineamientos para el fortalecimiento de las acciones de preparación y respuesta generados y/o actualizados</t>
  </si>
  <si>
    <t>Incrementar la Gestión Organizacional y los canales de prestación de Servicios para el pago de protecciones en accidentes de tránsito.</t>
  </si>
  <si>
    <t>Porcentaje de cumplimiento del Plan de Comunicación Externo de la institución</t>
  </si>
  <si>
    <t>Incrementar la satisfacción del usuario en la prestación del servicio del pago de accidentes de tránsito.</t>
  </si>
  <si>
    <t xml:space="preserve">Porcentaje de eficiencia en el tiempo comprendido desde la entrega de documentos hasta el pago de la protección </t>
  </si>
  <si>
    <t>Porcentaje de satisfacción del pago de las protecciones al usuario</t>
  </si>
  <si>
    <t>Mantener sostenible y disponible los recursos para el pago de protecciones.</t>
  </si>
  <si>
    <t xml:space="preserve">Porcentaje prestaciones pagadas_x000D_
</t>
  </si>
  <si>
    <t xml:space="preserve">Mantener la estabilidad de los sectores público y privado del sistema financiero y del sistema de seguridad social._x000D_
</t>
  </si>
  <si>
    <t xml:space="preserve">Porcentaje promedio de cumplimiento de los proyectos estratégicos institucionales </t>
  </si>
  <si>
    <t>Incrementar la migración hacia un sistema financiero inclusivo</t>
  </si>
  <si>
    <t>Porcentaje promedio de cumplimiento de los proyectos orientados a promover la migración hacia un sistema financiero inclusivo</t>
  </si>
  <si>
    <t xml:space="preserve">Incrementar la eficacia y la innovación regulatoria de los sistemas controlados_x000D_
</t>
  </si>
  <si>
    <t>Porcentaje promedio de cumplimiento de los proyectos orientados a propender la eficiencia e innovación regulatoria de los sistemas controlados</t>
  </si>
  <si>
    <t xml:space="preserve">Incrementar la eficiencia  y efectividad del modelo de supervisión y control preventivo, integral, prospectivo y suficiente basado en riesgos._x000D_
</t>
  </si>
  <si>
    <t>Porcentaje promedio de cumplimiento de los proyectos_x000D_
orientados a incrementar la eficacia y efectividad del modelo de supervisión y control preventivo y prospectivo basado en riesgos.</t>
  </si>
  <si>
    <t>Superintendencia de Companias</t>
  </si>
  <si>
    <t>Fortalecer el control societario, del mercado de valores, de seguros; y la prevención de lavado de activos.</t>
  </si>
  <si>
    <t>Cumplimiento del plan anual de control de prevención de lavado de activos</t>
  </si>
  <si>
    <t>Fortalecer el conocimiento de los ciudadanos en el ámbito societario, de mercado de valores, seguros y de prevención de lavado de activos.</t>
  </si>
  <si>
    <t>Nivel de atención a consultas en el ámbito societario, de mercado de valores y seguros.</t>
  </si>
  <si>
    <t>Nivel de cumplimiento de las capacitaciones programadas</t>
  </si>
  <si>
    <t>Número de acciones de control societario, de mercado de valores y seguros.</t>
  </si>
  <si>
    <t>Número de ciudadanos capacitados</t>
  </si>
  <si>
    <t>Número de eventos de capacitación en el ámbito mercado de valores y seguros.</t>
  </si>
  <si>
    <t>Número de actividades económicas con posibles distorsiones en el mercado que analiza la SCPM para fomentar la competencia, transparencia y eficiencia de los mercados</t>
  </si>
  <si>
    <t>Porcentaje de casos de investigación de abuso del poder de mercado, acuerdos y prácticas restrictivas, prácticas desleales y de concentración económica que cumplen con los tiempos establecidos en la LORCPM y su Reglamento</t>
  </si>
  <si>
    <t>Cobertura de supervisión de los  sectores de la Economía Popular y Solidaria (Monto de activos)</t>
  </si>
  <si>
    <t>Nivel de criticidad de los sectores de la Economía Popular y Solidaria</t>
  </si>
  <si>
    <t>Superintendencia de Ordenamiento Territorial Uso y Gestion del Suelo</t>
  </si>
  <si>
    <t xml:space="preserve"> Incrementar la disponibilidad de información e interoperatividad de los sistemas de información de la Superintendencia de Ordenamiento Territorial, Uso y Gestión del Suelo.</t>
  </si>
  <si>
    <t>Porcentaje de actualización de las bases de datos, catastral, _x000D_
alfanumérica/geoespacial y base de datos geoespacial.</t>
  </si>
  <si>
    <t>Incrementar la capacidad regulatoria de la SOT</t>
  </si>
  <si>
    <t>Porcentaje de cumplimiento de la agenda regulatoria.</t>
  </si>
  <si>
    <t>Porcentaje de los instrumentos para ordenamiento territorial validados del registro en el Sistema Información Territorial</t>
  </si>
  <si>
    <t>Porcentaje de sanciones administrativas emitidas a los entes controlados.</t>
  </si>
  <si>
    <t>Unidad de Analisis Financiero y Economico - UAFE</t>
  </si>
  <si>
    <t>Capacitaciones presenciales y virtuales en prevención de lavado de activos y financiamiento de delitos</t>
  </si>
  <si>
    <t>Incremento de sujetos obligados a reportar a la UAFE</t>
  </si>
  <si>
    <t>Informes Ejecutivos remitidos a la Fiscalía General del Estado</t>
  </si>
  <si>
    <t>Memorandos de entendimiento suscritos con entidades análogas y convenios con instituciones relacionadas con el lavado de activos y financiamiento de delitos</t>
  </si>
  <si>
    <t>Reporte de operaciones inusuales e injustificadas remitidos a la Fiscalía General del Estado.</t>
  </si>
  <si>
    <t>Universidad  de Cuenca</t>
  </si>
  <si>
    <t>Número de artículos científicos publicados</t>
  </si>
  <si>
    <t>Número de estudiantes titulados</t>
  </si>
  <si>
    <t>Número de proyectos de Vinculación con la Sociedad</t>
  </si>
  <si>
    <t>Número de Libros / capítulos de Libros escritos por docentes de la U.A.E.</t>
  </si>
  <si>
    <t>Número de Proyectos de investigación difundidos al sector socio productivo, agrícola y científico del Ecuador.</t>
  </si>
  <si>
    <t>Porcentaje de docentes a Tiempo Completo (TC).</t>
  </si>
  <si>
    <t>Porcentaje de docentes con formación en PHD y o con título de PHD.</t>
  </si>
  <si>
    <t>Porcentaje de Labores Comunitarias transferidas al sector agropecuario y ambiental del País.</t>
  </si>
  <si>
    <t>Tasa de Titulación Posgrado Acumulada.</t>
  </si>
  <si>
    <t>Tasa de Titulación Pregrado.</t>
  </si>
  <si>
    <t>NUMERO DE ESTUDIANTES MATRICULADOS.</t>
  </si>
  <si>
    <t>PROYECTOS DE INVESTIGACIÓN.</t>
  </si>
  <si>
    <t>PROYECTOS DE VINCULACIÓN.</t>
  </si>
  <si>
    <t>Número de Centros de Excelencia en funcionamiento.</t>
  </si>
  <si>
    <t>Número de convenios nacionales e internacionales suscritos.</t>
  </si>
  <si>
    <t xml:space="preserve">Número de docentes que obtienen beca doctoral o posdoctoral. </t>
  </si>
  <si>
    <t xml:space="preserve">Número de Docentes que realizan movilidad académica. </t>
  </si>
  <si>
    <t>Número de estudiantes que realizan movilidad académica.</t>
  </si>
  <si>
    <t>ODS_M16.2 Poner fin al maltrato, la explotación, la trata y todas las formas de violencia y tortura contra los niños</t>
  </si>
  <si>
    <t>Número de eventos artísticos y culturales.</t>
  </si>
  <si>
    <t>Número de personas beneficiadas a través de proyectos de vinculación.</t>
  </si>
  <si>
    <t>Número de producciones científicas publicadas.</t>
  </si>
  <si>
    <t>Número de programas de posgrado.</t>
  </si>
  <si>
    <t>Número de proyectos curriculares.</t>
  </si>
  <si>
    <t>Número de proyectos de investigación.</t>
  </si>
  <si>
    <t>Número de proyectos de vinculación con la sociedad aprobados.</t>
  </si>
  <si>
    <t>Números de docentes investigadores acreditados en Senescyt.</t>
  </si>
  <si>
    <t xml:space="preserve">Porcentaje de cupos ofertados acorde al cumplimiento del estudio de pertinencia por carrera. </t>
  </si>
  <si>
    <t>Porcentaje de Docentes con PhD.</t>
  </si>
  <si>
    <t xml:space="preserve">Porcentaje de Docentes titulares a tiempo completo. </t>
  </si>
  <si>
    <t>Porcentaje de estudiantes que asistan o participen en los planes o programas de Bienestar Estudiantil y Protección Social</t>
  </si>
  <si>
    <t>Porcentaje de estudiantes que asistan o participen.</t>
  </si>
  <si>
    <t>Tasa de acervo bibliográfico nuevo digital.</t>
  </si>
  <si>
    <t>Tasa de graduados de posgrado.</t>
  </si>
  <si>
    <t>Tasa de titulación de grado de la Universidad de Guayaquil</t>
  </si>
  <si>
    <t>Universidad de Investigación de Tecnología Experimental YACHAY</t>
  </si>
  <si>
    <t>OE.1. Promover la educación científica, tecnológica y de investigación bilingüe para formar profesionales agentes de cambio.</t>
  </si>
  <si>
    <t>Indicador 1: Número de nuevas carreras pertinentes y/o bajo nuevas modalidades aprobadas por el Consejo de Educación Superior (CES).</t>
  </si>
  <si>
    <t>Indicador 3: Número de nuevos programas aprobados por el Consejo de Educación Superior (CES).</t>
  </si>
  <si>
    <t>Indicador 4: Número de programas aprobados por el CES implementados y en ejecución.</t>
  </si>
  <si>
    <t>OE.2. Desarrollar investigación pertinente de alto impacto para incrementar la producción de conocimiento, innovación científica y/o tecnológica.</t>
  </si>
  <si>
    <t>Indicador 6: Número de nuevas publicaciones de libros y/o capítulos de libros.</t>
  </si>
  <si>
    <t>Indicador 7: Número de patentes registradas.</t>
  </si>
  <si>
    <t>Indicador 9: Número de actualizaciones del Modelo Educativo.</t>
  </si>
  <si>
    <t>(Homologado) Número de servidores públicos capacitados de acuerdo al plan de formación y capacitación institucional.</t>
  </si>
  <si>
    <t>(Homologado) Porcentaje de inclusión de personas con discapacidadesIndicadores homologados de Talento humano:.</t>
  </si>
  <si>
    <t>(Homologado) Porcentaje de obras de infraestructura con problemas y detenidas.</t>
  </si>
  <si>
    <t>Eficiencia administrativa y financiera en la relación de funcionarios y docentes, recaudación de autogestión, inversión en investigación artística y vinculación.</t>
  </si>
  <si>
    <t>Estándares de acreditación cumplidos de los estándares de acreditación de condiciones institucionales en las dimensiones de planificación, ejecución y resultados.</t>
  </si>
  <si>
    <t>Estándares de acreditación cumplidos del eje de estudiantado en los ejercicios de evaluaciones internas de la UArtes en referencia al modelo de evaluación externa vigente.</t>
  </si>
  <si>
    <t>E1.O2.P4.M2. Incrementar el número de nuevas obras artísticas culturales certificadas al año, en derechos de autor y derechos conexos de 2.429 a 3.912.</t>
  </si>
  <si>
    <t>Estándares de acreditación cumplidos del eje de investigación en los ejercicios de evaluaciones internas de la UArtes en referencia al modelo de evaluación externa vigente.</t>
  </si>
  <si>
    <t>Estándares de acreditación cumplidos del eje de profesorado en los ejercicios de evaluaciones internas de la UArtes en referencia al modelo de evaluación externa vigente.</t>
  </si>
  <si>
    <t>Estándares de acreditación cumplidos del eje de vinculación con la sociedad e internacionalización en las dimensiones de planificación, ejecución y resultados, en los ejercicios de evaluaciones internas de la UArtes en referencia al modelo de evaluación externa vigente.</t>
  </si>
  <si>
    <t>Estándares de acreditación cumplidos en el eje de de condiciones institucionales en las dimensiones de planificación, ejecución y resultados.</t>
  </si>
  <si>
    <t>Estandares de acreditación cumplidos que proyectan sinergias, uso social del conocimiento, innovación, internaiconalización, bienestar universitario, inclusión e interculturalidad, dialogo de saberes y sostneibilidad en las dimensiones de planificación, ejecución y resultados.</t>
  </si>
  <si>
    <t>Gestión de carreras, programas y aprendizaje levantado, implementado y medido en la oferta académica vigente en la UArtes.</t>
  </si>
  <si>
    <t>Gestión de carreras, programas y enseñanza levantado, implementado y medido en la oferta académica vigente en la UArtes.</t>
  </si>
  <si>
    <t>Gestión de carreras, programas, enseñanza y aprendizaje levantado, implementado y medido en el componente de investigación de la oferta académica vigente en la UArtes.</t>
  </si>
  <si>
    <t>Gestión de carreras, programas, enseñanza y aprendizaje levantado, implementado y medido en el componente infraestructura y servicios de las carreras y programas de la UArtes.</t>
  </si>
  <si>
    <t>Levantamiento de indicadores de sostenibilidad de la gestión a corto. Mediano y largo plazo en la UArtes.</t>
  </si>
  <si>
    <t>Mejorar por lo menos un punto anual las tasas de retención inicial o de variación de matrículas de la UArtes.</t>
  </si>
  <si>
    <t>Número de agendas de cooperación por dominios académicos.</t>
  </si>
  <si>
    <t>Número de análisis externos sobre campos específicos de carreras y programas, su oferta académica, la matrícula, los campos de titulación, las actividades económicas ligadas a la formación académica y acorde a tendencias regionales e internacionales.</t>
  </si>
  <si>
    <t>Número de cupos ofertados en formación superior en artes en las carreras de grado de la UArtes.</t>
  </si>
  <si>
    <t>Número de estudiantes matriculados en formación superior en artes en la Universidad de las Artes.</t>
  </si>
  <si>
    <t>Número de eventos puestos en escenas de exposiciones y difusiones de resultados de procesos artísticos, exhibidas en ferias, recitales, galerias, teatros, conciertos, libros, poesías, danza, películas, cortometrajes, argometrajes, documentales, etc.</t>
  </si>
  <si>
    <t>Número de informes audiencias con gustos y preferencias por el arte, en alcaces de formación vertical y horizontal en los espacios que trascurren los seres humanos desde en las diferentes etapas de niñez, adolescencia, adultos y personas mayores así como los diferentes roles educativos, laborales, sociales, afectivos y demás que se asumen en esos períodos.</t>
  </si>
  <si>
    <t>Porcentaje de empleabilidad en su campo de profesionalización de la UArtes.</t>
  </si>
  <si>
    <t>Universidad de las Fuerzas Armadas ESPE</t>
  </si>
  <si>
    <t xml:space="preserve"> Incrementar la investigación de impacto en los dominios académicos, ejecución de proyectos multi e interdisciplinarios basados en la vigilancia y prospectiva tecnológica que dinamice la transferencia de tecnología y otras actividades de innovación.</t>
  </si>
  <si>
    <t>IE 2.4 Número de artículos publicados en revistas indexadas.</t>
  </si>
  <si>
    <t>IE 2.5 Número de investigadores de la Universidad.</t>
  </si>
  <si>
    <t>IE1.1 Porcentaje de proyectos de innovación educativa evaluados satisfactoriamente.</t>
  </si>
  <si>
    <t>IE1.2 Porcentaje de proyectos que contribuyen al desarrollo de las Fuerzas Armadas</t>
  </si>
  <si>
    <t xml:space="preserve"> Incrementar la vinculación con la sociedad, ejecución de planes, programas o proyectos de impacto en sus diferentes líneas operativas acorde a la oferta académica, fomento de la responsabilidad social universitaria externa</t>
  </si>
  <si>
    <t xml:space="preserve">IE3.1 Porcentaje de proyectos de vinculación con la sociedad que garanticen la construcción de respuestas efectivas a las necesidades y desafíos de la sociedad y de las Fuerzas Armadas, evaluados el impacto. </t>
  </si>
  <si>
    <t>IE3.2 Porcentaje de acciones de emprendimiento en relación a la línea base</t>
  </si>
  <si>
    <t>IE3.3 Porcentaje de acciones  para la institucionalización y gestión del clúster de innovación</t>
  </si>
  <si>
    <t>Universidad Estatal Amazonica</t>
  </si>
  <si>
    <t>Número de emprendimientos fortalecidos.</t>
  </si>
  <si>
    <t>Número de empresa o emprendimientos apoyados para su creación.</t>
  </si>
  <si>
    <t>Numero de estudiantes matriculados.</t>
  </si>
  <si>
    <t>Número de laboratorios acreditados.</t>
  </si>
  <si>
    <t>Número de nuevas carreras aprobadas e implementadas.</t>
  </si>
  <si>
    <t>Número de publicaciones reconocidas a nivel nacional e internacional.</t>
  </si>
  <si>
    <t>Número de servicios ofertados a la colectividad.</t>
  </si>
  <si>
    <t>Porcentaje de docentes y estudiantes registrados con información actualizada en el sistema integral de información y gestión académica.</t>
  </si>
  <si>
    <t>Porcentaje de estudiantes que cuentan con ambientes de aprendizaje práctico, experimental y autónomo de formación académica.</t>
  </si>
  <si>
    <t>Porcentaje de información actualizada de graduados.</t>
  </si>
  <si>
    <t>Porcentaje de profesores investigadores.</t>
  </si>
  <si>
    <t>Número de artículos publicados en revistas indexadas de alto impacto</t>
  </si>
  <si>
    <t>Número de artículos publicados en revistas indexadas de impacto regional</t>
  </si>
  <si>
    <t>Número de estudiantes de grado en modalidad virtual</t>
  </si>
  <si>
    <t>Número de estudiantes que incrementan la matrícula de grado</t>
  </si>
  <si>
    <t>Número de proyectos de investigación multidisciplinarios aprobados.</t>
  </si>
  <si>
    <t>Número de proyectos de vinculación multidisciplinarios aprobados</t>
  </si>
  <si>
    <t>Porcentaje de disminución de la tasa de deserción estudiantil en el primer año de las carreras de grado</t>
  </si>
  <si>
    <t>Porcentaje de profesores titulares acreditados como investigadores por Senescyt</t>
  </si>
  <si>
    <t>Universidad Estatal Del Sur de Manabi</t>
  </si>
  <si>
    <t>Número de estudiantes graduados.</t>
  </si>
  <si>
    <t>número de maestrías aprobadas.</t>
  </si>
  <si>
    <t>Número de proyectos aprobados y ejecutados hasta el 2025.</t>
  </si>
  <si>
    <t>Programas y proyectos de vinculación multidisciplinarios de desarrollo local articulados a los planes de desarrollo local en Jipijapa, Paján y Puerto López.</t>
  </si>
  <si>
    <t>Universidad Estatal Peninsula de Santa Elena</t>
  </si>
  <si>
    <t xml:space="preserve"> Garantizar  el  acceso  a  la  Educación  Superior  mediante  la  oferta  de carreras  y  programas  articulados  que  contribuyen  a  las  necesidades  de  la sociedad. </t>
  </si>
  <si>
    <t>Incrementar el porcentaje de profesores titulares Ph.D</t>
  </si>
  <si>
    <t>Número de carreras aprobadas que respondan a la demanda de educación de tercer nivel  y vinculados a la oferta de cuarto nivel</t>
  </si>
  <si>
    <t>Número de evaluación de desempeño de docente</t>
  </si>
  <si>
    <t xml:space="preserve">Potenciar  las  estructuras  institucionales  que  permitan  maximizar  el impacto social e innovación de la investigación a través de la implementación de un modelo institucional. </t>
  </si>
  <si>
    <t>Número de grupos de investigación aprobados por sus respectivos centros</t>
  </si>
  <si>
    <t>Número de plan de capacitación docente  institucional aprobado y ejecutado</t>
  </si>
  <si>
    <t>Número de programas de vinculación aprobado por las facultades</t>
  </si>
  <si>
    <t>Número de proyectos de investigación que contribuyan a la solución de problemas de la localidad en ejecución</t>
  </si>
  <si>
    <t xml:space="preserve">Número de proyectos de vinculación aprobado por las carreras </t>
  </si>
  <si>
    <t>Número de publicaciones o artículos en revistas de impacto mundial (Scopus Isi-Web of Science) por profesores titulares</t>
  </si>
  <si>
    <t>Número de publicaciones o artículos en revistas de impacto regional</t>
  </si>
  <si>
    <t>Porcentaje de beneficiarios que participan en proyectos de vinculación satisfechos</t>
  </si>
  <si>
    <t>Porcentaje de ejecución de planificación de prácticas preprofesionales</t>
  </si>
  <si>
    <t>Porcentaje de trabajos de titulación que contribuyen a la solución de problemas del territorio y de la profesión</t>
  </si>
  <si>
    <t>Universidad Intercultural de las Nacionalidades y Pueblos Indigenas Amawtay Wasi</t>
  </si>
  <si>
    <t>Número de Centros Universitarios con infraesctura tecnológica implementados.</t>
  </si>
  <si>
    <t>Número de Centros Universitarios implementados.</t>
  </si>
  <si>
    <t>Universidad Laica Eloy Alfaro de Manabi</t>
  </si>
  <si>
    <t>ODS_M9.5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</si>
  <si>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NÚMERO DE PROGRAMAS EJECUTADOS POR DOMINIOS ACADÉMICOS CON ALIZANZA CON LOS SECTORES GUBERNAMENTALES, ACADÉMICOS Y PRODUCTIVOS (NÚMERO DE PROYECTOS DE INVESTIGACIÓN EJECUTADOS).</t>
  </si>
  <si>
    <t>NÚMERO DE PROYECTOS EJECUTADOS AGRUPADOS EN PROGRAMA POR DOMINIOS ACADÉMICOS, QUE APORTEN A LOS OBJETIVOS DEL PND.</t>
  </si>
  <si>
    <t>OE2 Incrementar la innovación y los conocimientos humanistas, científicos, tecnológicos y los saberes ancestrales e interculturales de manera creativa, sistemática y sistémica, generando respuestas pertinentes a las necesidades del entorno en un contexto local, regional, nacional e internacional.</t>
  </si>
  <si>
    <t>Índice de producción intelectual generada por los docentes de la Unach</t>
  </si>
  <si>
    <t>Índice de transferencia tecnológica por medio de la agencia de innovación que son utilizadas por actores públicos, privados o mixtos</t>
  </si>
  <si>
    <t>OE3 Incrementar la generación de capacidades y el diálogo de saberes acorde con los dominios académicos para contribuir a la construcción de respuestas efectivas a las necesidades y desafíos de la provincia de Chimborazo y su zona de influencia</t>
  </si>
  <si>
    <t>Tasa de cobertura de los programas y/o proyectos de vinculación con la sociedad en la provincia de Chimborazo.</t>
  </si>
  <si>
    <t>Tasa de cobertura de los programas y/o proyectos de vinculación con la sociedad en su zona 3</t>
  </si>
  <si>
    <t>OE1 Incrementar la pertinencia en los niveles de formación de los estudiantes para que aporten a la solución de problemas en un contexto local, regional, nacional e internacional.</t>
  </si>
  <si>
    <t>Tasa de retención estudiantil.</t>
  </si>
  <si>
    <t>Tasa de titulación de la Unach.</t>
  </si>
  <si>
    <t xml:space="preserve">Número de artículos publicados en revistas indexadas_x000D_
</t>
  </si>
  <si>
    <t>Desarrollar la docencia a nivel de grado y posgrado con pertinencia social, excelencia académica, innovación y enfoque humanista e intercultural</t>
  </si>
  <si>
    <t>Número de docentes con doctorado o Phd o cursando estudios</t>
  </si>
  <si>
    <t xml:space="preserve">Número de docentes que reciben capacitación (titulares y ocasionales)_x000D_
</t>
  </si>
  <si>
    <t>Número de eventos científicos y diálogos de saberes organizados y ejecutados</t>
  </si>
  <si>
    <t>Desarrollar proyectos participativos, articulados con la docencia e investigación y ejecutados con pertinencia y responsabilidad social en el contexto local, regional y nacional</t>
  </si>
  <si>
    <t>Número de eventos de formación continua</t>
  </si>
  <si>
    <t xml:space="preserve">Número de instituciones públicas y privadas con las que se ejecutan programas de educación continua_x000D_
</t>
  </si>
  <si>
    <t>Número de programas de posgrados académicos y/o tecnológicos aprobados por el CES e implementados.</t>
  </si>
  <si>
    <t>Número de proyectos de investigación promovidos mediante concursos en apego a dominios y líneas de investigación</t>
  </si>
  <si>
    <t>Número de proyectos de vinculación con la sociedad ejecutados articulados a las líneas de investigación y/o programas de vinculación</t>
  </si>
  <si>
    <t>Universidad Politecnica Estatal del Carchi</t>
  </si>
  <si>
    <t xml:space="preserve">OE2. Fortalecer la oferta de grado y posgrado._x000D_
</t>
  </si>
  <si>
    <t>Número de carreras aprobadas</t>
  </si>
  <si>
    <t>Número de Idiomas implementados</t>
  </si>
  <si>
    <t xml:space="preserve">OE5. Incrementar el impacto de la función de investigación científica y formativa._x000D_
</t>
  </si>
  <si>
    <t xml:space="preserve">Número de laboratorios de investigación implementados_x000D_
</t>
  </si>
  <si>
    <t>Número de programas de postgrado aprobados</t>
  </si>
  <si>
    <t>Porcentaje de _x000D_
implementación de un sistema de incentivos al desempeño investigativo.</t>
  </si>
  <si>
    <t>OE4. Incrementar el impacto de la función de vinculación con la sociedad.</t>
  </si>
  <si>
    <t xml:space="preserve">Porcentaje de aplicación de estándares de medición de impacto. </t>
  </si>
  <si>
    <t xml:space="preserve">Porcentaje de aplicación de un modelo educativo </t>
  </si>
  <si>
    <t>Porcentaje de aplicación de un programa de acción con actores internacionales.</t>
  </si>
  <si>
    <t>Porcentaje de aplicación de un programa de acción con actores nacionales.</t>
  </si>
  <si>
    <t>OE1. Desarrollar las capacidades del talento humano.</t>
  </si>
  <si>
    <t>Porcentaje de docentes capacitados.</t>
  </si>
  <si>
    <t>Porcentaje de docentes certificados en una segunda lengua.</t>
  </si>
  <si>
    <t>Porcentaje de implementación de un  centro de ciencias básicas y ciencias sociales y humanas</t>
  </si>
  <si>
    <t>Porcentaje de implementación de un modelo de gestión.</t>
  </si>
  <si>
    <t>Porcentaje de implementación de un portafolio de servicios implementado.</t>
  </si>
  <si>
    <t>Porcentaje de implementación de un programa de capacitación continua a estudiantes</t>
  </si>
  <si>
    <t>OE3. Posicionar a la UPEC como una universidad sostenible y de calidad.</t>
  </si>
  <si>
    <t>Porcentaje de implementación de un programa de capacitación continua a estudiantes.</t>
  </si>
  <si>
    <t>Porcentaje de implementación de un programa de publicaciones.</t>
  </si>
  <si>
    <t xml:space="preserve">Porcentaje de implementación de un programa de registro de producción intelectual e industrial._x000D_
</t>
  </si>
  <si>
    <t xml:space="preserve">Porcentaje de implementación de un sistema de nivelación </t>
  </si>
  <si>
    <t xml:space="preserve">Porcentaje de implementación de una bolsa de trabajo. </t>
  </si>
  <si>
    <t>Porcentaje de mejora de la tasa de titulación de grado y postgrado</t>
  </si>
  <si>
    <t>Porcentaje de procesos de transferencia de conocimiento implementado.</t>
  </si>
  <si>
    <t xml:space="preserve">Porcentaje de profesores involucrados en el plan de movilidad de investigación._x000D_
_x000D_
_x000D_
_x000D_
_x000D_
_x000D_
</t>
  </si>
  <si>
    <t>Eficiencia académica de grado</t>
  </si>
  <si>
    <t xml:space="preserve">Eficiencia académica terminal de posgrado </t>
  </si>
  <si>
    <t>Porcentaje de los resultados de innovación que son aplicables para solucionar problemas del país.</t>
  </si>
  <si>
    <t>Porcentaje de los resultados de investigación que son aplicables para solucionar problemas  del país.</t>
  </si>
  <si>
    <t xml:space="preserve"> Vincular la labor universitaria con el desarrollo del entorno social, productivo y cultural, en base a los requerimientos de la sociedad y a través de la transferencia de ciencia y tecnología, la difusión de la cultura y la producción de bienes y/o servicios.</t>
  </si>
  <si>
    <t>Porcentaje de los resultados de vinculación con la sociedad que contribuyan a la solución de problemas sociales, productivos y ambientales con especial atención en grupos vulnerables</t>
  </si>
  <si>
    <t>Universidad Tecnica de Babahoyo</t>
  </si>
  <si>
    <t>GENERAR CONOCIMIENTOS QUE CONTRIBUYAN A LA SOLUCIÓN DE LOS PROBLEMAS QUE LIMITAN EL DESARROLLO REGIONAL, EN ESPECIAL DE LA PROVINCIA DE LOS RÍOS Y SU ZONA DE INFLUENCIA,  PARA LO CUAL SE CREARÁ UN POLO DE DESARROLLO ACADÉMICO - PRODUCTIVO, CON ÉNFASIS EN LA AGROINDUSTRIA.</t>
  </si>
  <si>
    <t xml:space="preserve">Número de artículos científicos publicados en revistas de alto impacto </t>
  </si>
  <si>
    <t xml:space="preserve">Número de artículos científicos publicados en revistas de impacto regional </t>
  </si>
  <si>
    <t>OFERTAR CON PERTINENCIA, CALIDAD Y RELEVANCIA CARRERAS DE GRADO Y PROGRAMAS DE POSGRADO QUE REQUIERE EL DESARROLLO REGIONAL, EN ESPECIAL LA PROVINCIA DE LOS RÍOS Y SU ZONA DE INFLUENCIA.</t>
  </si>
  <si>
    <t xml:space="preserve">Número de autoevaluaciones realizadas a carreras </t>
  </si>
  <si>
    <t xml:space="preserve">Número de capítulos de libros publicados </t>
  </si>
  <si>
    <t xml:space="preserve">Número de carreras de grado ofertadas </t>
  </si>
  <si>
    <t xml:space="preserve">Número de carreras online ofertadas </t>
  </si>
  <si>
    <t xml:space="preserve">Número de estudiantes de grado miembros de equipos de investigación consolidados </t>
  </si>
  <si>
    <t xml:space="preserve">Número de libros publicados </t>
  </si>
  <si>
    <t xml:space="preserve">Número de maestrías en ejecución </t>
  </si>
  <si>
    <t>CONTRIBUIR DE MANERA SISTÉMICA A LA SOLUCIÓN DE LOS PROBLEMAS SOCIALES, AMBIENTALES Y PRODUCTIVOS, CON ESPECIAL ATENCIÓN A LOS GRUPOS VULNERABLES DE LA PROVINCIA DE LOS RÍOS Y SU ZONA DE INFLUENCIA.</t>
  </si>
  <si>
    <t xml:space="preserve">Número de proyecto de vinculación que solucionan problemas sociales </t>
  </si>
  <si>
    <t xml:space="preserve">Número de proyectos de vinculación que solucionan problemas ambientales </t>
  </si>
  <si>
    <t xml:space="preserve">Número de proyectos de vinculación que solucionan problemas productivos </t>
  </si>
  <si>
    <t>Universidad Tecnica de Cotopaxi</t>
  </si>
  <si>
    <t>2. Generar ciencia, técnica y tecnología mediante procesos de investigación, desarrollo e innovación enmarcados en la ética, capacidades institucionales y necesidades sociales.</t>
  </si>
  <si>
    <t>Número de Centros de Investigación creados por Facultad/Extensión</t>
  </si>
  <si>
    <t>3. Garantizar el uso social del conocimiento con enfoque de derechos para la transformación social, tecnológica y económica.</t>
  </si>
  <si>
    <t>Número de programas de transferencia tecnológica y conocimientos</t>
  </si>
  <si>
    <t>Número de proyectos por líneas de investigación</t>
  </si>
  <si>
    <t>Participación estudiantil en la producción científica</t>
  </si>
  <si>
    <t>1. Reconocimiento de los graduados en el mercado laboral por su liderazgo; y, capacidades investigativas, científicas y humanistas.</t>
  </si>
  <si>
    <t>Porcentaje de carreras con proyectos articuladores de funciones sustantivas.</t>
  </si>
  <si>
    <t>Porcentaje de productos generados por la investigación en procesos de innovación social</t>
  </si>
  <si>
    <t>Tasa de deserción de grado</t>
  </si>
  <si>
    <t>Tasa de deserción de posgrado</t>
  </si>
  <si>
    <t>Tasa de titularidad</t>
  </si>
  <si>
    <t xml:space="preserve">Tasa per cápita de producción científica </t>
  </si>
  <si>
    <t>Universidad Tecnica de Machala</t>
  </si>
  <si>
    <t>Número de procesos de evaluación integral de desempeño docente ejecutadosNúmero de cursos de educación continua ejecutados.</t>
  </si>
  <si>
    <t>Número de programas y/o proyectos de vinculación gestionados.</t>
  </si>
  <si>
    <t>Número de proyectos de investigación gestionados.</t>
  </si>
  <si>
    <t>Universidad Tecnica de Manabi</t>
  </si>
  <si>
    <t>Número de estudiantes de grado</t>
  </si>
  <si>
    <t>Número de grupos de investigación activos</t>
  </si>
  <si>
    <t>Número de proyectos artísticos y/o culturales dirigidos a grupos vulnerables y/o de atención prioritaria</t>
  </si>
  <si>
    <t>Número de proyectos de investigación integrales (D-I-V) ejecutados o cofinanciados con sectores externos</t>
  </si>
  <si>
    <t>Número de proyectos de vinculación que incorporan transferencia de conocimiento, técnica y/o tecnológica</t>
  </si>
  <si>
    <t>Número proyectos de vinculación que dan solución a sectores o grupos vulnerables o de atención prioritaria</t>
  </si>
  <si>
    <t>Porcentaje de profesores con título de PhD</t>
  </si>
  <si>
    <t>Porcentaje de publicaciones científicas con factor de impacto SJR en revista Q1 (Fuente Scival)</t>
  </si>
  <si>
    <t>Porcentaje de publicaciones científicas indexadas en SCOPUS/WoS referente al total de publicaciones</t>
  </si>
  <si>
    <t>Tasa de eficiencia terminal de grado</t>
  </si>
  <si>
    <t>Universidad Tecnica del Norte</t>
  </si>
  <si>
    <t>Número de cursos, talleres, congresos y seminarios ofrecidos.</t>
  </si>
  <si>
    <t>Número de proyectos de vinculación.</t>
  </si>
  <si>
    <t>Porcentaje de ejecución presupuestaria.</t>
  </si>
  <si>
    <t>Porcentaje de publicaciones científicas indexadas de impacto incrementadas.</t>
  </si>
  <si>
    <t>Tasa de eficiencia terminal de posgrado.</t>
  </si>
  <si>
    <t>Tasa eficiencia terminal de grado.</t>
  </si>
  <si>
    <t>Universidad Tecnica Estatal de Quevedo</t>
  </si>
  <si>
    <t>Número de artículos científicos publicados en revistas de alto impacto</t>
  </si>
  <si>
    <t>Número de artículos científicos publicados en revistas regionales</t>
  </si>
  <si>
    <t>Número de convenios para la ejecución de prácticas preprofesionales y proyectos de vinculación con la sociedad.</t>
  </si>
  <si>
    <t>Número de planes de capacitación sobre pedagogía profesional del profesorado</t>
  </si>
  <si>
    <t>Número de profesores que participan en eventos científicos que permitan la publicación de libros, ponencias y artículos científicos</t>
  </si>
  <si>
    <t>Número de proyectos de vinculación con la sociedad, en sus campos de acción vinculados a los dominios académicos</t>
  </si>
  <si>
    <t>Porcentaje de la tasa de titulación de grado</t>
  </si>
  <si>
    <t>Universidad Tecnica Luis Vargas Torres de Esmeraldas</t>
  </si>
  <si>
    <t>Aplicación del Manual de Gestión Integral por Procesos de las funciones sustantivas de la Universidad.</t>
  </si>
  <si>
    <t>Personal para la investigación.</t>
  </si>
  <si>
    <t>Tasa de titulación de grado.</t>
  </si>
  <si>
    <t>24. OEI 3: Incrementar el nivel de representación y cooperación internacional de la Vicepresidencia de la República (VPR) ante organismos bilaterales y multilaterales en materia de salud y afines que contribuyan al mejoramiento de la salud pública.</t>
  </si>
  <si>
    <t>Número de acciones estratégicas, convenios y acuerdos de representación y cooperación internacional.</t>
  </si>
  <si>
    <t>22. OEI 1: Incrementar la eficacia en la coordinación interinstitucional e intersectorial para el diseño e implementación de políticas públicas que contribuyan al fortalecimiento e innovación del Sistema Nacional de Salud.</t>
  </si>
  <si>
    <t>Número de mecanismos de coordinación interinstitucional e intersectorial para el diseño e implementación de tecnologías de información que contribuyan a la innovación en salud digital.</t>
  </si>
  <si>
    <t>Resultado Período 7</t>
  </si>
  <si>
    <t>Resultado Período 8</t>
  </si>
  <si>
    <t>Resultado Período 9</t>
  </si>
  <si>
    <t>Resultado Período 10</t>
  </si>
  <si>
    <t>Resultado Período 11</t>
  </si>
  <si>
    <t>Resultado Período 12</t>
  </si>
  <si>
    <t>Meta Período 7</t>
  </si>
  <si>
    <t>Meta Período 8</t>
  </si>
  <si>
    <t>Meta Período 9</t>
  </si>
  <si>
    <t>Meta Período 10</t>
  </si>
  <si>
    <t>Meta Período 11</t>
  </si>
  <si>
    <t>Meta Período 12</t>
  </si>
  <si>
    <t>(Homologado: Porcentaje de ejecución presupuestaria).</t>
  </si>
  <si>
    <t>Ministerio del Ambiente y Agua</t>
  </si>
  <si>
    <t>Autorizaciones administrativas ambientales otorgadas a proyectos, obras, actividades del sector estratégico.</t>
  </si>
  <si>
    <t>Autorizaciones de uso y aprovechamiento de agua y demás actos administrativos afines.</t>
  </si>
  <si>
    <t>Becas y Ayudas Económicas a Estudiantes.</t>
  </si>
  <si>
    <t>Ministerio de Salud Publica</t>
  </si>
  <si>
    <t>Causas resueltas en función de las causas ingresadas a ser gestionadas por el Tribunal Contencioso Electoral</t>
  </si>
  <si>
    <t>Cobertura de atenciones de asesoría en planificación familiar en la población de 20 a 49 años en establecimientos del primer, segundo y tercer nivel de atención del Ministerio de Salud Pública.</t>
  </si>
  <si>
    <t>Cobertura Neumococo 3(Indicador del Plan Nacional de Desarrollo).</t>
  </si>
  <si>
    <t>Cobertura Rotavirus 2(Indicador del Plan Nacional de Desarrollo).</t>
  </si>
  <si>
    <t>Cobertura SRP2(Indicador del Plan Nacional de Desarrollo).</t>
  </si>
  <si>
    <t>ejecución presupuestaria.</t>
  </si>
  <si>
    <t>Fuentes de contaminación de la industria hidrocarburífera eliminadas por el operador estatal responsable y avaladas por la Autoridad Ambiental y del Recurso Hídrico.</t>
  </si>
  <si>
    <t>OE.3. Fomentar la vinculación con la sociedad para promover el desarrollo de soluciones a las problemáticas actuales de la comunidad y el sector productivo nacional, generando conocimiento y transferencia tecnológica.</t>
  </si>
  <si>
    <t>IE 2.1 Porcentaje de informes de vigilancia tecnológica en función del número de departamentos</t>
  </si>
  <si>
    <t xml:space="preserve">IE 2.2 Porcentaje de cumplimiento de los elementos fundamentales del estándar 8 del modelo de evaluación institucional </t>
  </si>
  <si>
    <t xml:space="preserve">IE 2.3Porcentaje de cumplimiento de los elementos fundamentales del estándar 10 del modelo de evaluación institucional </t>
  </si>
  <si>
    <t>Implementar un modelo de gestión para mantener, circular, valorar, exhibir las memorias, obras, patromonio creado, obtenido, manejado por la Universidad de las artes de forma físic ay digital.</t>
  </si>
  <si>
    <t>INCREMENTO DE GRADUADOS DE LA ULEAM APORTANDO EL DESARROLLO LOCAL Y NACIONAL (NÚMERO DE ESTUDIANTES GRADUADOS).</t>
  </si>
  <si>
    <t>Indicador 1: Número de proyectos de vinculación con la sociedad en ejecución.</t>
  </si>
  <si>
    <t>Indicador 1: Porcentaje de incremento de nuevos proyectos internos de investigación científica y/o tecnológica aprobados.</t>
  </si>
  <si>
    <t>Indicador 2: Porcentaje de beneficiarios directos de proyectos de vinculación con la sociedad.</t>
  </si>
  <si>
    <t>Indicador 2: Porcentaje de incremento de nuevos grants que se otorguen al personal académico de la Universidad</t>
  </si>
  <si>
    <t>Indicador 2: Porcentaje de retención de estudiantes.</t>
  </si>
  <si>
    <t>Indicador 3: Porcentaje de incremento de nuevos grupos de investigación liderados por docentes y/o estudiantes, aprobados y vigentes.</t>
  </si>
  <si>
    <t>Indicador 3: Porcentaje de personal académico que participa en actividades de vinculación.</t>
  </si>
  <si>
    <t>Indicador 4: Número de nuevas publicaciones científicas de alto impacto (nivel) generadas (Q1,Q2).</t>
  </si>
  <si>
    <t>Indicador 4: Porcentaje de estudiantes que participan en los proyectos de vinculación con la sociedad.</t>
  </si>
  <si>
    <t>Indicador 5: Número de nuevas publicaciones científicas indexadas en Scopus que incluyen estudiantes como autores y coautores.</t>
  </si>
  <si>
    <t>Indicador 5: Porcentaje de estudiantes matriculados en nivel 6 de inglés que obtienen el certificado B2 en inglés del Marco Común Europeo de Referencia para las Lenguas.</t>
  </si>
  <si>
    <t>Indicador 6: Porcentaje de estudiantes con oportunidades de internacionalización (estancias de investigación, actividades académicas, congresos, etc.).</t>
  </si>
  <si>
    <t>Indicador 7: Número de Planes de Autoevaluación aprobados.</t>
  </si>
  <si>
    <t>Indicador 8: Porcentaje de cumplimiento del plan de mejora de la autoevaluación institucional (carreras y programas).</t>
  </si>
  <si>
    <t xml:space="preserve">Índice de Capacidad Operativa  ICO _x000D_
</t>
  </si>
  <si>
    <t>Índice de percepeción de los usuarios externos en los servicios de salud del MSP.</t>
  </si>
  <si>
    <t>Universidad Regional Amazonica IKIAM</t>
  </si>
  <si>
    <t>Instrumentos de políticas, estrategias, planes, proyectos y documentos integrados que ha puesto en marcha el Ecuador para aumentar su capacidad de adaptación al cambio climático, promover la resiliencia al clima y mitigar el cambio climático sin comprometer la producción de alimentos..</t>
  </si>
  <si>
    <t>Mantener el porcentaje de matrícula para grupos históricamente excluidos.</t>
  </si>
  <si>
    <t>Mantener el porcentaje de paridad de género en gobernanza universitaria.</t>
  </si>
  <si>
    <t>Monto captado para proyectos de investigación e innovación.</t>
  </si>
  <si>
    <t>Necesidades jurisdiccionales y administrativas cubiertas</t>
  </si>
  <si>
    <t>NIVEL DE EJECUCIÓN DEL PLAN DE CAPACITACIÓN CONTINUA.</t>
  </si>
  <si>
    <t>Nivel de Implementación del estudio de pertinencia y demanda de posgrado para poder ofertar el servicio acorde a las necesidades del entorno.</t>
  </si>
  <si>
    <t>NÚMERO DE ACCIONES DE CONTROL IMPREVISTAS, EJECUTADAS EN UN PERIODO.</t>
  </si>
  <si>
    <t>NÚMERO DE ACCIONES DE CONTROL PLANIFICADAS, EJECUTADAS EN UN PERIODO.</t>
  </si>
  <si>
    <t>Número de asistentes a eventos literarios y culturales.</t>
  </si>
  <si>
    <t>NUMERO DE ASP INCORPORADOS CSVP</t>
  </si>
  <si>
    <t>Número de autoevaluaciones institucionales y de carreras realizadas.</t>
  </si>
  <si>
    <t>Número de beneficiarios de proyectos de vinculación.</t>
  </si>
  <si>
    <t>Universidad Nacional de Educacion UNAE</t>
  </si>
  <si>
    <t>Secretaria de Gestion y Desarrollo de Pueblos y Nacionalidades</t>
  </si>
  <si>
    <t>Número de capacitaciones ejecutadas</t>
  </si>
  <si>
    <t>Número de carreras aprobadas.</t>
  </si>
  <si>
    <t>Número de carreras de tercer nivel de grado ofertadas</t>
  </si>
  <si>
    <t>Número de carreras implementadas con éxito.</t>
  </si>
  <si>
    <t>Número de causas atendidas en el centro de mediación</t>
  </si>
  <si>
    <t>Número de Centros Experimentales de Saberes Ancestrales, Agroecologicos, Etnobotanicos, Salud y Seguridad Alimientaria, para el Desarrollo Endógeno creados.</t>
  </si>
  <si>
    <t>Número de comunas, comunidades, Pueblos y Nacionalidades que solicitan Calidad de Atención al Cliente, en elaboración de proyectos.</t>
  </si>
  <si>
    <t>Número de docentes en formacion grado de PhD.</t>
  </si>
  <si>
    <t>Número de docentes involucrados en proyectos de investigación.</t>
  </si>
  <si>
    <t>Proporcionar asesoría técnica especializada a los operadores de la  administración de justicia, en el ámbito de la medicina legal y ciencias forenses</t>
  </si>
  <si>
    <t>Consejo Nacional para la  Igualdad de Movilidad Humana</t>
  </si>
  <si>
    <t xml:space="preserve">Promover la participación de la sociedad civil y la corresponsabilidad de las entidades en la garantía y _x000D_
protección de derechos en personas en situación de movilidad. </t>
  </si>
  <si>
    <t>Número de emprendedores asistidos y capacitados de comunas, comunidades, Pueblos y Nacionalidades</t>
  </si>
  <si>
    <t>Número de emprendimientos y empresas incubadas y aceleradas.</t>
  </si>
  <si>
    <t>Número de entidades a nivel nacional e internacional, que apoyan en la reducción de las brechas de desigualdad de los Pueblos y Nacionalidades.</t>
  </si>
  <si>
    <t>Número de eventos científicos nacionales o internacionales ejecutados</t>
  </si>
  <si>
    <t>Número de eventos científicos organizados en la universidad.</t>
  </si>
  <si>
    <t>Número de eventos de capacitación realizado en forma presencial y virtual</t>
  </si>
  <si>
    <t>Número de eventos y actividades culturales.</t>
  </si>
  <si>
    <t>Número de funcionarios de la SGDPN, capacitados en la formulación, seguimiento y evaluación de proyectos.</t>
  </si>
  <si>
    <t xml:space="preserve">Número de implementación de Insumos Técnicos y _x000D_
Metodológicos para el fortalecimiento de los procesos de participación de las personas en situación de movilidad humana._x000D_
</t>
  </si>
  <si>
    <t>Número de incidentes de seguridad informática</t>
  </si>
  <si>
    <t xml:space="preserve">Gestionar la investigación técnica científica en materia de Medicina Legal y Ciencias Forenses acorde a la dirección de la Fiscalía General del Estado en apoyo a la administración de justicia_x000D_
</t>
  </si>
  <si>
    <t>Número de informes de seguimiento y evaluación y priorización del presupuesto, de proyectos socio productivos de los Pueblos y Nacionalidades</t>
  </si>
  <si>
    <t xml:space="preserve">Número de Informes periciales en medicina legal y en ciencias forenses realizadas		_x000D_
</t>
  </si>
  <si>
    <t>Número de informes técnicos elaborados en territorio para la dotación de proyectos productivos individuales y colectivos.</t>
  </si>
  <si>
    <t>Número de instituciones que brindan asistencia técnica nacional e internacional, e intercambio de experiencias.</t>
  </si>
  <si>
    <t>Número de institutos de lenguas creados.</t>
  </si>
  <si>
    <t>Número de instrumentos técnicos normativos realizados</t>
  </si>
  <si>
    <t>Número de instrumentos y normativas aprobadas vigentes con la educación superior.</t>
  </si>
  <si>
    <t>Número de inversión de emprendimientos empresariales de Pueblos y Nacionalidades apoyados por convenios nacionales e internacionales.</t>
  </si>
  <si>
    <t>Número de investigaciones realizadas</t>
  </si>
  <si>
    <t>Número de organizaciones políticas que acreditaron auditores</t>
  </si>
  <si>
    <t>Número de participaciones en congresos nacionales e internacionales.</t>
  </si>
  <si>
    <t>Número de participantes en programas de educación continua.</t>
  </si>
  <si>
    <t xml:space="preserve">Número de personas atendidas por el  Sistema Nacional de Defensa Pública. </t>
  </si>
  <si>
    <t>Número de producción académica y científica  de la UNAE</t>
  </si>
  <si>
    <t>Número de productos de investigación, correspondiente a procesos creativos, memorias de eventos publicados, artículos no indexados publicados, capítulos de libros publicados, producciones artísticas, obras de relevancia y otros que se implementen en cumplimiento a indicadores universitarios.</t>
  </si>
  <si>
    <t>Seccion Nacional del Ecuador del Instituto Panamericano de Geografia e Historia</t>
  </si>
  <si>
    <t>Incrementar la eficacia, eficiencia y efectividad de las investigaciones científico técnicas en las áreas de cartografía, geografía, geofísica e historia a nivel nacional y panamericano</t>
  </si>
  <si>
    <t>Número de programas de posgrado aprobados.</t>
  </si>
  <si>
    <t>Número de programas de postgrado ofertados</t>
  </si>
  <si>
    <t>Número de Propuestas de investigaciones científico-técnicas enviadas al PAT (Proyectos de Asistencia Técnica) del IPGH.</t>
  </si>
  <si>
    <t>Número de prototipos y software producto de investigación científica y tecnológica.</t>
  </si>
  <si>
    <t>Número de proyectos de implementación de saberes ancestrales.</t>
  </si>
  <si>
    <t>Número de proyectos de innovación social ejecutados.</t>
  </si>
  <si>
    <t>Número de proyectos de inversión socio-productivos para Pueblos y Nacionalidades.</t>
  </si>
  <si>
    <t>Número de proyectos de investigación vigentes.</t>
  </si>
  <si>
    <t>Número de proyectos de vinculación de la sociedad articulada en investigación e innovación.</t>
  </si>
  <si>
    <t>Número de proyectos que contribuyan a mejorar la calidad de vida de la comunidad.</t>
  </si>
  <si>
    <t>Número de proyectos que vinculen a GADs.</t>
  </si>
  <si>
    <t>Número de proyectos y/o actividades que generan autogestión en la UArtes.</t>
  </si>
  <si>
    <t>Número de publicaciones en revistas indexadas.</t>
  </si>
  <si>
    <t>Número de usuarios que visitan el museo y las instalaciones.</t>
  </si>
  <si>
    <t>Números de centros de estudios de África y Afroamérica creados.</t>
  </si>
  <si>
    <t>Personas que participan en procesos directos de educación, capacitación, y sensibilización ambiental a nivel nacional.</t>
  </si>
  <si>
    <t>plan de capacitación administrativo.</t>
  </si>
  <si>
    <t>planes de fortalecimiento institucional.</t>
  </si>
  <si>
    <t>Planificación de la Investigación.</t>
  </si>
  <si>
    <t>Porcentaje de abastecimiento de medicamentos vitales, esenciales y no esenciales, contenidos en el Cuadro Nacional de Medicamentos Básicos - CNMB vigente y autorizados para su adquisición, en los establecimientos de salud de la Red Pública Integral de Salud.</t>
  </si>
  <si>
    <t>1768012470001</t>
  </si>
  <si>
    <t>Porcentaje de actas de escrutinio suspensas por falta de firmas</t>
  </si>
  <si>
    <t>Porcentaje de actas de escrutinio suspensas por inconsistencias numéricas</t>
  </si>
  <si>
    <t>Porcentaje de actividades de operaciones antárticas y de proyección antártica ejecutadas.</t>
  </si>
  <si>
    <t>Consejo de Educacion Superior</t>
  </si>
  <si>
    <t>Fortalecer la eficiencia en la expedición y reforma de la normativa necesaria para el ejercicio de la autonomía responsable de las Instituciones de Educación Superior.</t>
  </si>
  <si>
    <t>Porcentaje de actividades hidroceanográficas y oceanográficas ejecutadas.</t>
  </si>
  <si>
    <t>Porcentaje de actos normativos expedidos para garantizar los principios del Sistema de Educación Superior.</t>
  </si>
  <si>
    <t>Porcentaje de actualización de mallas curriculares.</t>
  </si>
  <si>
    <t>Porcentaje de afinidad entre formación de postgrado del profesor y las asignaturas asignadas en el distributivo</t>
  </si>
  <si>
    <t>Incrementar las asesorías y capacitaciones a los prestadores de servicios de salud para la mejora de sus servicios, y fomentar la cultura de Seguridad del Paciente</t>
  </si>
  <si>
    <t>Porcentaje de asesoría técnica  brindada para la transversalización del enfoque de Género en el Estado.</t>
  </si>
  <si>
    <t>Porcentaje de asesorías impartidas</t>
  </si>
  <si>
    <t>Porcentaje de audiencias fallidas en delitos  en materia de violencia contra la mujer y miembros del núcleo familiar</t>
  </si>
  <si>
    <t>Porcentaje de autorizaciones de publicidad institucional gestionadas</t>
  </si>
  <si>
    <t>Porcentaje de capacitaciones impartidas</t>
  </si>
  <si>
    <t>Porcentaje de carreras y programas aprobados para fortalecer la innovación, producción y transferencia científica y tecnológica en todos los ámbitos del conocimiento.</t>
  </si>
  <si>
    <t xml:space="preserve">incrementar la calidad en los servicios de salud fortaleciendo la eficacia y eficiencia en la regulación, habilitación, certificación, acreditación, vigilancia y control a los prestadores de servicios de salud y medicina prepagada._x000D_
</t>
  </si>
  <si>
    <t>Porcentaje de controles realizados a prestadores de servicios de salud habilitados</t>
  </si>
  <si>
    <t>Porcentaje de Convenios Interinstitucionales Gestionados</t>
  </si>
  <si>
    <t>Porcentaje de crecimiento de la población estudiantil.</t>
  </si>
  <si>
    <t xml:space="preserve">Porcentaje de cumplimiento en la revisión de contratos/pólizas, planes/programas y anexos </t>
  </si>
  <si>
    <t>Porcentaje de cumplimiento en las  inspecciones a permiso de funcionamiento</t>
  </si>
  <si>
    <t>Mantener la promoción y desarrollo  de los derechos de la información y comunicación</t>
  </si>
  <si>
    <t>Porcentaje de desarrollo de espacios de diálogo con actores del sistema de comunicación.</t>
  </si>
  <si>
    <t>Porcentaje de disponibilidad de los servicios de infraestructura tecnológica y comunicaciones</t>
  </si>
  <si>
    <t>Porcentaje de disponibilidad ponderada de las ayudas a la navegación.</t>
  </si>
  <si>
    <t>Porcentaje de docentes involucrados en programas y/o proyectos de vinculación con la sociedad.</t>
  </si>
  <si>
    <t>Porcentaje de docentes que supera el 75% en la evaluación integral.</t>
  </si>
  <si>
    <t>Porcentaje de documentos técnico jurídicos generados para la observancia.</t>
  </si>
  <si>
    <t>Porcentaje de documentos técnicos generados en el marco de la coordinación interinstitucional</t>
  </si>
  <si>
    <t>Porcentaje de egresados a quienes se les ha aplicado encuesta de satisfacción</t>
  </si>
  <si>
    <t>Porcentaje de ejecución del Plan de Educación  Continua</t>
  </si>
  <si>
    <t>Porcentaje de ejecución presupuestaria anual con respecto al total del proyecto.</t>
  </si>
  <si>
    <t xml:space="preserve">Incrementar la asesoría y capacitación para la formulación de políticas públicas, transversalización de enfoques de igualdad y no discriminación, y, lucha contra la xenofobia de las personas en situación de movilidad humana, en todos los niveles de gobierno._x000D_
</t>
  </si>
  <si>
    <t>Porcentaje de Entidades que incorporan la ANIMHU 2021 - 2025 en su gestión</t>
  </si>
  <si>
    <t>Porcentaje de estrategias y acciones diseñadas para el fortalecimiento de capacidades a nivel nacional y local.</t>
  </si>
  <si>
    <t>Porcentaje de estrategias y acciones para fortalecer la participación y empoderamiento de las mujeres y personas LGBTI nacional y local.</t>
  </si>
  <si>
    <t>Porcentaje de estudiantes involucrados en programas y/o proyectos de vinculación con la sociedad.</t>
  </si>
  <si>
    <t>Fortalecer la infraestructura física, tecnológica y de talento humano de la Sección Nacional del Ecuador del IPGH, para brindar un servicio de calidad a los usuarios.</t>
  </si>
  <si>
    <t>Porcentaje de eventos científico-técnicos realizados</t>
  </si>
  <si>
    <t>Porcentaje de eventos realizados</t>
  </si>
  <si>
    <t xml:space="preserve">Desarrollar e Implementar programas de proyección social que aporten al desarrollo económico y social de la comunidad ecuatoriana, en especial a los sectores menos favorecidos._x000D_
</t>
  </si>
  <si>
    <t xml:space="preserve">Fomentar la  conservación, salvaguardia y el uso social del patrimonio cultural </t>
  </si>
  <si>
    <t>Porcentaje de fondos externos para función sustantiva de investigación.</t>
  </si>
  <si>
    <t>Porcentaje de generación de Insumos Cognitivos relacionados al análisis de contenidos.</t>
  </si>
  <si>
    <t>Porcentaje de implementación de programas de educación continua ofertados</t>
  </si>
  <si>
    <t>Porcentaje de implementación de programas y proyectos de Vinculación con la sociedad</t>
  </si>
  <si>
    <t>Porcentaje de incentivos de fomento del patrimonio cultural  entregados</t>
  </si>
  <si>
    <t>Porcentaje de informes de resultados de acciones o vínculos ejecutados de relacionamiento estratégico.</t>
  </si>
  <si>
    <t xml:space="preserve">Porcentaje de informes técnico jurídicos para Juicios políticos </t>
  </si>
  <si>
    <t>Porcentaje de instrumentos  técnicos oficializados</t>
  </si>
  <si>
    <t>Porcentaje de insumos técnicos construidos para la Generación y gestión de conocimiento.</t>
  </si>
  <si>
    <t>Porcentaje de insumos técnicos generados para asegurar la formulación, articulación y socialización de la Agenda Nacional para la Igualdad de Género.</t>
  </si>
  <si>
    <t>Porcentaje de leyes publicadas en el Registro Oficial de la Agenda de  Legislación</t>
  </si>
  <si>
    <t>Porcentaje de medidas correctivas resueltas que han sido cumplidas</t>
  </si>
  <si>
    <t>Porcentaje de medidas preventivas resueltas que han sido cumplidas</t>
  </si>
  <si>
    <t xml:space="preserve">Porcentaje de mesas técnicas ejecutadas </t>
  </si>
  <si>
    <t>Porcentaje de MJRV capacitados mediante modalidad virtual</t>
  </si>
  <si>
    <t>Porcentaje de normativa  técnica entregadas para oficialización</t>
  </si>
  <si>
    <t>Porcentaje de normativa reformada para las Instituciones de Educación Superior.</t>
  </si>
  <si>
    <t>PORCENTAJE DE OPINIÓN PÚBLICA.</t>
  </si>
  <si>
    <t>PORCENTAJE DE PARTICIPACIÓN CIUDADANA.</t>
  </si>
  <si>
    <t>Porcentaje de participación de electores en la modalidad de voto telemático en el exterior</t>
  </si>
  <si>
    <t>Porcentaje de participación de la ciudadanía a nivel nacional</t>
  </si>
  <si>
    <t>Porcentaje de participación de la ciudadanía con voto facultativo (menores de 18 años, personas con discapacidad, mayores 65 años, Policías y Militares en servicio activo).</t>
  </si>
  <si>
    <t>Porcentaje de participación de la ciudadanía en el exterior</t>
  </si>
  <si>
    <t xml:space="preserve">Porcentaje de patrocinios atendidos por Consultorios Jurídicos Gratuitos. _x000D_
RELACIÓN </t>
  </si>
  <si>
    <t>Porcentaje de patrocinios dirigidos a grupos vulnerables</t>
  </si>
  <si>
    <t>PORCENTAJE DE PERCEPCIÓN DE CONFIANZA DE LA CIUDADANÍA EN LA CGE.</t>
  </si>
  <si>
    <t>Porcentaje de peritos intérpretes en lenguas ancestrales y lengua de señas acreditados en la Función Judicial a nivel nacional</t>
  </si>
  <si>
    <t>Porcentaje de personas que viven con VIH que conocen su estado serológico y se encuentran en tratamiento(Indicador del Plan Nacional de Desarrollo).</t>
  </si>
  <si>
    <t>Porcentaje de políticas públicas para la igualdad de género con seguimiento y/o evaluación.</t>
  </si>
  <si>
    <t>Porcentaje de presencia institucional de la Defensoría del Pueblo</t>
  </si>
  <si>
    <t>Porcentaje de procedimientos sancionatorios resueltos</t>
  </si>
  <si>
    <t>Porcentaje de procesos coactivos iniciados</t>
  </si>
  <si>
    <t xml:space="preserve">Fortalecer los mecanismos para la observancia de las políticas públicas en temas de movilidad humana. </t>
  </si>
  <si>
    <t xml:space="preserve">Porcentaje de Propuesta de criterios sobre la 
protección de derechos para las personas en 
situación de movilidad humana.
</t>
  </si>
  <si>
    <t>Incrementar el acceso equitativo al agua de consumo humano, saneamiento, riego y drenaje.</t>
  </si>
  <si>
    <t>Porcentaje de proyectos aprobados con Factibilidad Técnica e Informe de Concordancia.</t>
  </si>
  <si>
    <t xml:space="preserve">Porcentaje de proyectos de ley con informes no vinculantes </t>
  </si>
  <si>
    <t>Porcentaje de Pueblos y Nacionalidades, beneficiarios de proyectos productivos individuales y colectivos.</t>
  </si>
  <si>
    <t>Porcentaje de recursos bibliográficos obligatorios de los sílabos disponibles.</t>
  </si>
  <si>
    <t>Porcentaje de resoluciones emitidas que regulan el sector de mercado de valores</t>
  </si>
  <si>
    <t>Porcentaje de resoluciones emitidas que regulan el sector de seguros y medicina prepagada</t>
  </si>
  <si>
    <t>Porcentaje de resoluciones emitidas que regulan el sector financiero</t>
  </si>
  <si>
    <t>Porcentaje de resoluciones emitidas que regulan la inclusión financiera</t>
  </si>
  <si>
    <t>Porcentaje de satisfacción de los usuarios de los servicios de la Defensoría Pública</t>
  </si>
  <si>
    <t>Porcentaje de seguimiento a graduados.</t>
  </si>
  <si>
    <t>Porcentaje de servidores evaluados Administrativos y Jurisdiccionales  del Consejo de la Judicatura y la Corte Nacional de Justicia, que deban ser reevaluados por obtener calificaciones en el rango deficiente</t>
  </si>
  <si>
    <t>Porcentaje de solicitudes ciudadanas de atención a victimas de violencia de género</t>
  </si>
  <si>
    <t>Porcentaje de solicitudes de permisos para el ejercicio de terapias alternativas atendidas</t>
  </si>
  <si>
    <t>Porcentaje de solicitudes de registro de títulos de Profesionales de la salud atendidas.</t>
  </si>
  <si>
    <t>Porcentaje de viabilidades técnicas emitidas a proyectos de agua potable y/o saneamiento.</t>
  </si>
  <si>
    <t>Porcentaje de vigilancias realizadas a prestadores de servicios de salud no habilitados</t>
  </si>
  <si>
    <t>Porcentaje del personal académico titular.</t>
  </si>
  <si>
    <t>Porcentaje ejecución de acciones de capacitación a trabajadores de la comunicación.</t>
  </si>
  <si>
    <t xml:space="preserve">Potenciar las capacidades de los distintos niveles de gobierno para el cumplimiento de los objetivos nacionales y la prestación de servicios con calidad. _x000D_
</t>
  </si>
  <si>
    <t>Productos, investigaciones y actividades de socialización de las acciones del Tribunal Contencioso Electoral</t>
  </si>
  <si>
    <t>Proporción de residuos y/o desechos recuperados en el marco de la aplicación de la política de responsabilidad extendida del productor.</t>
  </si>
  <si>
    <t>Proporción de vulnerabilidad al cambio climático en función de la capacidad de adaptación..</t>
  </si>
  <si>
    <t>Proporción del territorio en cuencas transfronterizas bajo procesos de acuerdos.</t>
  </si>
  <si>
    <t>Razón de mortalidad materna por cada 100.000 nacidos vivos (Indicador del Plan Nacional de Desarrollo).</t>
  </si>
  <si>
    <t>Superficie bajo procesos de restauración de paisaje.</t>
  </si>
  <si>
    <t>Superficie cubierta por bosques y vegetación protectores.</t>
  </si>
  <si>
    <t>Superficie de territorio bajo conservación y manejo a través de un incentivo económico.</t>
  </si>
  <si>
    <t>Tasa de congestión</t>
  </si>
  <si>
    <t>Tasa de defensores públicos por cada 100.000 habitantes</t>
  </si>
  <si>
    <t>Tasa de Eficiencia Terminal de Grado</t>
  </si>
  <si>
    <t>Tasa de Eficiencia Terminal de Posgrado</t>
  </si>
  <si>
    <t>Tasa de mortalidad atribuida a cinco tipos de cáncer en la población de 21 a 75 años.(Indicador del Plan Nacional de Desarrollo).</t>
  </si>
  <si>
    <t>Tasa de mortalidad neonatal (por 1.000 nacidos vivos) (Indicador del Plan Nacional de Desarrollo).</t>
  </si>
  <si>
    <t>Tasa de pendencia</t>
  </si>
  <si>
    <t>Tasa de resolución</t>
  </si>
  <si>
    <t>Tasa de retención de grado de la Universidad de Guayaquil.</t>
  </si>
  <si>
    <t>E4.O13.P1. Proteger, regenerar, recuperar y conservar el recurso hídrico y sus ecosistemas asociados, por sistemas de unidades hidrográficas.</t>
  </si>
  <si>
    <t>E4.O13.P1.M1. Incrementar el territorio nacional bajo protección hídrica de 18.152,13 a 284.000 hectáreas.</t>
  </si>
  <si>
    <t>E2.O6.P3.M1. Reducir la razón de muerte materna de 57,6 a 38,41 fallecimientos por cada 100.000 nacidos vivos.</t>
  </si>
  <si>
    <t>ODS_M3.1 De aquí a 2030, reducir la tasa mundial de mortalidad materna a menos de 70 por cada 100.000 nacidos vivos</t>
  </si>
  <si>
    <t>ODS_M4.3 De aquí a 2030, asegurar el acceso igualitario de todos los hombres y las mujeres a una formación técnica, profesional y superior de calidad, incluida la enseñanza universitaria.</t>
  </si>
  <si>
    <t>E4.O12.P1.M1. Incrementar de 71 a 96 los instrumentos integrados para aumentar la capacidad adaptación al cambio climático, promover la resiliencia al clima y mitigar el cambio climático sin comprometer la producción de alimentos.</t>
  </si>
  <si>
    <t>E4.O13.P3. Impulsar una provisión del servicio de agua para consumo humano y saneamiento en igualdad de oportunidades.</t>
  </si>
  <si>
    <t>E4.O13.P3.M1. Se beneficia a 3.5 millones de habitantes a través de proyectos cofinanciados por el Estado para acceso a agua apta para el consumo humano y saneamiento.</t>
  </si>
  <si>
    <t>ODS_M6.1 De aquí a 2030, lograr el acceso universal y equitativo al agua potable a un precio asequible para todos</t>
  </si>
  <si>
    <t>Tipo Indicador</t>
  </si>
  <si>
    <t>Continuo</t>
  </si>
  <si>
    <t>Discreto</t>
  </si>
  <si>
    <t>Resultado Semestre 2</t>
  </si>
  <si>
    <t>Observacion Semestre 2</t>
  </si>
  <si>
    <t>Logro Semestre 2</t>
  </si>
  <si>
    <t>No aplica</t>
  </si>
  <si>
    <t>585 asesorías técnicas, sobre normativa técnica en materia de salud y seguridad del paciente a nivel nacional</t>
  </si>
  <si>
    <t>122 capacitaciones impartidas a 2.498 prestadores de servicios de salud, sobre normativas técnicas vigentes a nivel nacional</t>
  </si>
  <si>
    <t>1.694 controles ejecutados a establecimientos de salud con permiso de funcionamiento vigente</t>
  </si>
  <si>
    <t>35 Certificados emitidos a empresas de medicina prepagada entre nuevas y renovaciones (671 contratos/pólizas, planes/programas y anexos)</t>
  </si>
  <si>
    <t>15.739 Inspecciones de permiso de funcionamiento ejecutadas</t>
  </si>
  <si>
    <t>54 instrumentos técnicos oficializados</t>
  </si>
  <si>
    <t xml:space="preserve">3 Normas técnicas emitidas:
* Normativa técnica para el abastecimiento, emisión, entrega y uso de recetas  especiales, y para el control de la prescripción, dispensación, ingresos, egresos y  saldos de los medicamentos que contienen sustancias estupefacientes y  psicotrópicas¿. RESOLUCIÓN No. ACESS-2022-0046,7 de octubre de 2022.
* Normativa Técnica para el Licenciamiento de establecimientos de salud.  RESOLUCIÓN NRO. ACESS-2022-2053, 30 de diciembre de 2022
* Normativa Técnica de Vigilancia y Control a Establecimientos de Salud, Brigadas  de atención en salud y Compañías que financian servicios de atención integral  de salud prepagada y las de seguros que oferten coberturas de seguros de  asistencia médica. RESOLUCIÓN NRO. ACESS-2022-2054, 31 de diciembre de 
2022
</t>
  </si>
  <si>
    <t>2.149 Procesos administrativos sancionatorios, resueltos</t>
  </si>
  <si>
    <t>610 procesos coactivos aperturados</t>
  </si>
  <si>
    <t>1.700 Permisos para el ejercicio de Terapias Alternativas al usuario a nivel nacional emitidos</t>
  </si>
  <si>
    <t>20.372 títulos de profesionales de la salud, nacionales y extranjeros registrados</t>
  </si>
  <si>
    <t>8.674 vigilancias ejecutadas a establecimientos de salud sin permiso de funcionamiento o permiso de funcionamiento caducado</t>
  </si>
  <si>
    <t>Se cumplió con lo planificado</t>
  </si>
  <si>
    <t xml:space="preserve">En el segundo semestre  se elaboro 3 Informes de control a la ejecución del Presupuesto General del Estado y a la Proforma presupuestaria en concordancia con el Plan Nacional de Desarrollo y con los Objetivos de Desarrollo Sostenible </t>
  </si>
  <si>
    <t xml:space="preserve">Se cumplió con lo planificado </t>
  </si>
  <si>
    <t xml:space="preserve">En el segundo semestre se elaboro un informe de evaluación de la Ley </t>
  </si>
  <si>
    <t>En el segundo semestre se cumplió el 45% de la Agenda Legislativa.  
1.- Textos para Ratificar o Sustituir Disposiciones Normativas de la Ley Orgánica Reformatoria a la Ley Orgánica de Educación Intercultural (32-21-IN) 
2.- Ley Orgánica para Fomentar la Producción, Comercialización, Industrialización, Consumo y Fijación del Precio de la Leche y sus Derivados 
3.- Ley Orgánica que Regula el Uso Legítimo de la Fuerza. 
4.- Ley Orgánica de Carrera Sanitaria 
5.- Ley Reformatoria de la Ley de Seguridad Social Referente a la Conformación del Consejo Directivo del Instituto Ecuatoriano de Seguridad Social 
6.- Ley Orgánica Reformatoria de la Ley Orgánica de Comunicación.
7.- Ley Orgánica de Pago en Plazos Justos, Primero las MYPES. 
8.- Ley Orgánica Reformatoria al Código Orgánico de Planificación y Finanzas Públicas para Garantizar Presupuestos Incrementales en Salud y Educación.
9.- Ley Orgánica Reformatoria a la Ley Orgánica de Ordenamiento Territorial, Uso y Gestión del Suelo, para la Adecuación de los Planes de Desarrollo y Ordenamiento Territorial Correspondientes a los Gobiernos Autónomos Descentralizados. 
10.- Ley Orgánica Reformatoria a la Ley de Legalización de la Tenencia de Tierras a favor de los Moradores y Posesionarios de Predios que se Encuentren en Circunscripción de los Cantones Guayaquil, Samborondón y El Triunfo -Mote Sinaí sí es Guayaquil. 
11.- Ley de Defensa y Desarrollo del Trabajador Autónomo y del Comerciante Minorista.
12.- Ley Orgánica para el Desarrollo y Control de los Servicios Financieros Tecnológicos (Ley FINTECH).</t>
  </si>
  <si>
    <t xml:space="preserve">Se cumple con lo planificado </t>
  </si>
  <si>
    <t>12% de incremento de participación ciudadana con enfoque intergeneracional e intercultural en el proceso de formación de la ley</t>
  </si>
  <si>
    <t>Se ha cumplido con la meta para este segundo semestre.</t>
  </si>
  <si>
    <t xml:space="preserve">100% informes técnico jurídicos para Juicios políticos </t>
  </si>
  <si>
    <t xml:space="preserve">12 Leyes publicadas en el Registro Oficial de la agenda de legislación en el segundo semestre de 2022. 
1.- Textos para Ratificar o Sustituir Disposiciones Normativas de la Ley Orgánica Reformatoria a la Ley Orgánica de Educación Intercultural (32-21-IN) 
2.- Ley Orgánica para Fomentar la Producción, Comercialización, Industrialización, Consumo y Fijación del Precio de la Leche y sus Derivados 
3.- Ley Orgánica que Regula el Uso Legítimo de la Fuerza. 
4.- Ley Orgánica de Carrera Sanitaria 
5.- Ley Reformatoria de la Ley de Seguridad Social Referente a la Conformación del Consejo Directivo del Instituto Ecuatoriano de Seguridad Social 
6.- Ley Orgánica Reformatoria de la Ley Orgánica de Comunicación.
7.- Ley Orgánica de Pago en Plazos Justos, Primero las MYPES. 
8.- Ley Orgánica Reformatoria al Código Orgánico de Planificación y Finanzas Públicas para Garantizar Presupuestos Incrementales en Salud y Educación.
9.- Ley Orgánica Reformatoria a la Ley Orgánica de Ordenamiento Territorial, Uso y Gestión del Suelo, para la Adecuación de los Planes de Desarrollo y Ordenamiento Territorial Correspondientes a los Gobiernos Autónomos Descentralizados. 
10.- Ley Orgánica Reformatoria a la Ley de Legalización de la Tenencia de Tierras a favor de los Moradores y Posesionarios de Predios que se Encuentren en Circunscripción de los Cantones Guayaquil, Samborondón y El Triunfo -Mote Sinaí sí es Guayaquil. 
11.- Ley de Defensa y Desarrollo del Trabajador Autónomo y del Comerciante Minorista.
12.- Ley Orgánica para el Desarrollo y Control de los Servicios Financieros Tecnológicos (Ley FINTECH).
</t>
  </si>
  <si>
    <t>Mediante el Informe No Vinculante se verifica el cumplimiento de los requisitos previstos en los artículos 134 y 136 en concordancia con los artículos 135 y 301 de la Constitución de la República y 54 y 56 de la Ley Orgánica de la Función Legislativa y son los siguientes:
o Que se refiera a una sola materia, sin perjuicio de los cuerpos legales a los que afecte;
o Que contenga exposición de motivos y articulado; y,
o Que cumpla con los requisitos que la Constitución de la República y esta Ley establecen sobre la iniciativa legislativa.
En los dos semestres del año 2022 se realizaron 300 informes técnicos con informes no vinculantes</t>
  </si>
  <si>
    <t xml:space="preserve">Se cumple con el 89% de lo planificado para el año 2022. </t>
  </si>
  <si>
    <t xml:space="preserve">Se cumplió el 100% de la planificación establecida para el segundo semestre de reporte </t>
  </si>
  <si>
    <t>Hay un sobrecumplimiento de la meta por la inteveción curatorial realizado por la Dirección de Museos de la Sede Nacional.</t>
  </si>
  <si>
    <t>1650 Bienes ingresados en el Sistema SICCE con base al informe curatorial realizado por la Dirección de Museos de la Sede Nacional.</t>
  </si>
  <si>
    <t xml:space="preserve">Es importante generar mecanismos para que la contratación de artistas y gestores de los pueblos y nacionalidades se consolide en el largo plazo, garantizando sus derechos en todos los niveles. </t>
  </si>
  <si>
    <t xml:space="preserve">Se evidencia un cumplimiento total de la meta, incluso sobrepasando lo planificado para este período. </t>
  </si>
  <si>
    <t xml:space="preserve">Se cumple con la meta establecida   </t>
  </si>
  <si>
    <t>Este indicador corresponde 396 artistas y gestores remunerados a nivel nacional. es importante  mencionar que  existió la colaboración  de 895 artistas y gestores que no recibieron remuneración.</t>
  </si>
  <si>
    <t xml:space="preserve">El reducido presupuesto de la CCE no permitió la contratación de gestores y artistas. 
</t>
  </si>
  <si>
    <t xml:space="preserve">Para este indicador se considera tanto la participación de artistas remunerados como no remurados </t>
  </si>
  <si>
    <t>Numerosos artistas y gestores se han visto beneficiados  con la implementación de  eventos artísticos culturales a nivel nacional, sin embargo es importante asegurar mecanismos que aseguren la continuidad y la estabilidad en el ámbito laboral para las personas vinculadas a estos procesos.</t>
  </si>
  <si>
    <t>El número de artistas y gestores contratados se incrementó ampliamente con relación a la planificación establecida, considerando una mayor realización de eventos artísticos culturales a nivel nacional.</t>
  </si>
  <si>
    <t>En este semestre la desagregación del indicador se establece: 343915 asistentes presenciales y 179423 virtuales. Es importante destacar que los asistentes presenciales sobrepasan a los virtuales durante este período.</t>
  </si>
  <si>
    <t>Se consideran para el reporte  los asistentes presenciales y virtuales , cumpliendo con lo establecido en la planificación  semestral.</t>
  </si>
  <si>
    <t>Se cumple la meta planificada,  por la  organización sistematica de eventos  y la afluencia masiva a los mismos.</t>
  </si>
  <si>
    <t xml:space="preserve">Se ha cumplido y superado  la meta planificada en gran medida debido al incremento de eventos de circulación de patrimonio y memoria social, tras la progresiva reducción de medidas de bioseguridad ligadas a la pandemia del COVID .   </t>
  </si>
  <si>
    <t>La meta supera lo planificado para el 2022.</t>
  </si>
  <si>
    <t>La asistencia a eventos programados supera lo planificado, al no existir restricciones sanitarias se evidencia una masiva concurrencia.</t>
  </si>
  <si>
    <t>Este indicador refiere a actividades y eventos como lecturas en voz alta, cursos, talleres y presentaciones de libros.</t>
  </si>
  <si>
    <t xml:space="preserve">Se sobrepasó la meta establecida para el indicador en este periodo, con base en el registro de asistentes presenciales. Sin embargo, se cuenta con el registro de los asistentes virtuales, el cual asciende a 291225.
</t>
  </si>
  <si>
    <t xml:space="preserve">Los recursos asignados para  los procesos de capacitación  son míninos , siendo un impedimento para el cumplimiento de lo planificado. </t>
  </si>
  <si>
    <t xml:space="preserve">Se ha realizado a nivel nacional talleres de educación no formal, cumpliendo con el 40% de la meta establecida para el segundo período de reporte </t>
  </si>
  <si>
    <t>Ha sido un limitante la falta de recursos a nivel nacional para la realización de eventos.</t>
  </si>
  <si>
    <t xml:space="preserve">En el segundo semestre de reporte se alcanza el 88% de cumplimiento respecto a la meta planificada, se generan  ferias, festivales y otros eventos artísticos a nivel nacional </t>
  </si>
  <si>
    <t>Existe  una mínima asignación de recursos para gestionar  la compra de derechos de autor por recortes  de presupuesto.</t>
  </si>
  <si>
    <t xml:space="preserve">Se registraron 14 obras/productos artísticos con derechos de autor a nivel nacional </t>
  </si>
  <si>
    <t xml:space="preserve">La falta del suficiente personal con la formación necesaria para llevar a cabo estos procesos supone un obstáculo importante en el cumplimiento de la meta para este indicador </t>
  </si>
  <si>
    <t xml:space="preserve">Se cumple con el 16% de lo planificado para el  segundo semestre </t>
  </si>
  <si>
    <t xml:space="preserve">El presupuesto es reducido para la realización de estas actividades lo cual impide que estas se lleven a cabo en todo su potencial </t>
  </si>
  <si>
    <t xml:space="preserve">A pesar del presupuesto mínimo destinado  para los procesos de educación no formal se ha logrado realizar   actividades de mediación de lectura, talleres de cine, teatro, títeres, danza </t>
  </si>
  <si>
    <t xml:space="preserve">Se cumplió la planificación  establecida para el sgundo semestre. </t>
  </si>
  <si>
    <t>Se generaron procesos 413 procesos de investigación, creación y producción a nivel nacional  en el segundo semestre de reporte.</t>
  </si>
  <si>
    <t xml:space="preserve">Se implementó a nivel nacional la fase I del proyecto de Implemataciín del Sistema Integrado de Servicios Culturales </t>
  </si>
  <si>
    <t xml:space="preserve">Cada  nucleo provincial conto con una signación extra de 46.000 para intervenir en procesos de infraestructura y adquirir equipamiento para servicios culturales. </t>
  </si>
  <si>
    <t xml:space="preserve">Es importante contar con los recursos necesarios para que estos procesos sean sostenibles en el tiempo. </t>
  </si>
  <si>
    <t>Se sobrepasó la meta planteada en la planificación semestral.</t>
  </si>
  <si>
    <t xml:space="preserve">La meta se sobreejecutó con un enfásis particular en procesos relacionados conm  la puesta en valor de la memoria social. </t>
  </si>
  <si>
    <t>Se supera la meta planificada para el año 2022 debido a la implementación de  proyectos investigativo-educativo así como la intevención de bienes culturales patrimoniales, y la celebración de fiestas tradicionales a nivel nacional.</t>
  </si>
  <si>
    <t xml:space="preserve">La meta  se cumple en un 65%  con respecto a la planificación anual </t>
  </si>
  <si>
    <t xml:space="preserve">Hay un incremento sustancial con respecto al número de eventos realizados en el primer semestre, lo que se evidencia en  una amplia concurrencia a los mismos. </t>
  </si>
  <si>
    <t>Ninguna</t>
  </si>
  <si>
    <t xml:space="preserve">Difusión de la Cátedra de Montalvo de forma presencial y virtual - se soprepasa la meta planificada, en vista que, se incrementaron las actividades y gran afluencia de público </t>
  </si>
  <si>
    <t xml:space="preserve">Ninguna </t>
  </si>
  <si>
    <t>Difusión del pensamiento y obra de Don Juan Montalvo a través de diferentes actividades que se realizaron a nivel nacional e internacional , se sobrepasa la meta planificada, en virtud que, se realizaron más actividades de difusuón.</t>
  </si>
  <si>
    <t xml:space="preserve">NInguna </t>
  </si>
  <si>
    <t>Mayor afluencia de visitas de turistas nacionales y extranjeros al Museo Mausoleo de la Casa de Montalvo</t>
  </si>
  <si>
    <t xml:space="preserve"> Las políticas de seguridad integral para los señores Presidente, Vicepresidente Institucional de la República, dentro y fuera del país, han sido ejecutadas cumpliéndose las metas.</t>
  </si>
  <si>
    <t xml:space="preserve">El Centro de Inteligencia Estratégica, como producto de la construcción del Plan Estratégico Institucional 2022-2025, trabajó en la reestructuración de los productos de inteligencia. Es decir, en esta nueva clasificación de productos se identificaron algunos entregables que constituyen productos intermedios internos que no llegan a difusión, motivo por el cual las metas iniciales fueron sobredimensionadas.
En este sentido, para el año 2023, se gestionaran los ajustes correspondientes.
</t>
  </si>
  <si>
    <t>En el 2022, el Centro de Inteligencia Estratégica elaboró y difundió 4.017 productos de inteligencia estratégica y contrainteligencia en el año 2022. Este resultado lo consiguió, gracias a la  cooperación conjunta entre las áreas sustantivas y las adjetivas asumiendo el rol de apoyo y en beneficios de las Seguridad Nacional del Estado.  
El Centro de Inteligencia Estratégica registró una ejecución presupuestaria del 99.97% al finalizar el año 2022.</t>
  </si>
  <si>
    <t>Se registran 70 artesanos nuevos de la provincia de Napo y Macas.</t>
  </si>
  <si>
    <t>Los recursos otorgados, como todos los años no ha permitido ejecutar las actividades, razón por la cual se realiza todos los años gestión privada.</t>
  </si>
  <si>
    <t>De acuerdo a las metas planificadas se ha logrado realizar cada una de las actividades para el cumplimiento de la meta, a través de eventos como los que se detallan en la metodología del indicador; como son: Festival de Artesanías de América, Diseño+Artesanías ARDIS, Bazar Navideño y eventos a nivel internacional que se han beneficiado.</t>
  </si>
  <si>
    <t>Para la ejecución del programa formativo 2022, se los realizó tanto con recursos públicos como privados, con el objetivo de poder dar cumplimiento con esta actividad.</t>
  </si>
  <si>
    <t xml:space="preserve"> De acuerdo al Programa de Formación Técnica Continental, se desarrollaron temas como: 
-          Creación y Diseño de Figuras modulares,
-          ARDIS,
-          Procesos de producción y tendencias,
-          Diálogos y encuentros entre artesanía y arte contemporáneo, etc.
Proceso de formación técnica, WEBINARS, y talleres en las diferentes temáticas del sector artesanal.
</t>
  </si>
  <si>
    <t>El CIDAP, ejecuta la conservación de los bienes culturales que reposan en la Reserva de Artesanías de América.</t>
  </si>
  <si>
    <t>Generar un  entorno seguro que brinde a los bienes culturales de la Reserva Artesanías de América un almacenamiento adecuado bajo parámetros técnicos de preservación y conservación, equipar la reserva con la tecnología necesaria para generar un ambiente óptimo,  actualizar su inventario para  un diagnóstico sobre el estado de la colección, realizar procesos sobre conservación preventiva de toda la colección e intervenir en los objetos que necesitan ser restaurados.</t>
  </si>
  <si>
    <t>Lo óptimo debería ser que el CIDAP pueda cada año incrementar su Reserva con bienes que estan desapareciendo para poder salvaguardar ciertas técnicas artesanales; sin embargo, la Reserva de Artesanías de América se incrementa por donaciones externas.</t>
  </si>
  <si>
    <t>Se han podido ingresar a la Reserva de Artesanías de América, como bienes culturales nuevos, en algnos casos, bienes que han sido donado por artistas, artesanos, investigadores que han participado en los espacios del CIDAP o que de acuerdo a la misión institucional realizan la donación para que sea resguardada en la Reserva.</t>
  </si>
  <si>
    <t>Con la industrialización los artesanos han perdido su importancia y necesidad del uso de sus productos en la vida cotidiana de los ciudadanos, esto tiene como resultado la falta de generación de ingresos justos y necesarios para satisfacer las necesidades del artesano y de sus familias. Como consecuencia la perdida de conocimientos y técnicas ancestrales, hasta perdida de sus valores, cultura e identidad.</t>
  </si>
  <si>
    <t>LA APLICACIÓN DE PROCESOS DE CERTIFICACIÓN COMO YA SE HA COMPROBADO EN MUCHOS DIFERENTES SECTORES, INCREMENTA SIGNIFICATIVAMENTE LA COMERCIALIZACIÓN DE PRODUCTOS. EL CIDAP HA CREADO UN SELLO DE CALIDAD Y SOSTENIBILIDAD PARA LOS PRODUCTOS DE ARTISTAS Y ARTESANOS DEL ECUADOR, CON ALCANCE INTERNACIONAL, MEDIANTE UN SISTEMA DE CERTIFICACIÓN QUE GENERA CONFIANZA EN LOS CONSUMIDORES NACIONALES Y EXTRANJEROS, MANTENIENDO LA CULTURA, TRADICIÓN Y VALORES DENTRO DE UN PROCESO DE INNOVACIÓN CONTINUA, ASEGURANDO SU PERMANECÍA EN EL TIEMPO.</t>
  </si>
  <si>
    <t>El programa de formación continental para el sector artesanal, Responde a una dinámica particular, la situación de la pandemia golpeó al sector artesanal intensamente y estimuló procesos de virtualidad, que fueron fundamentales para una mayor difusión de los servicios del CIDAP, y a la par trabajar por medio de una  plataforma virtual de oficios artesanales y áreas afines. Viendose pertinente elaborar las memorias del Programa Formativo continental.</t>
  </si>
  <si>
    <t>Memorias del Programa Formativo 2022 y 
Textiles del Ecuador: memoria y presente del tejido.</t>
  </si>
  <si>
    <t>Las exhibiciones museales se realizaron con lo que disponía la institución, sin embargo no es lo óptimo para poner en valor la cultura y arte popular; es decir la falta de equipamiento tecnológico y mobiliario adecuado.</t>
  </si>
  <si>
    <t xml:space="preserve"> Se han desarrollado el montaje de muestras en temas como:
- UYWAKUNA,
- UN FIN EN SI MISMO, MICRORELATOS DE LA CERÁMICA CONTEMPORÁNEA,
- CUENTOS CONTADOS DESDE LA ARTESANÍAS,
- QHAPAC ÑAN: El gran camino de los Andes.
- ASÍ JUGAMOS
- MUESTRA DE CENTROAMÉRICA 
- ICONO Y TERRITORIO
</t>
  </si>
  <si>
    <t>Se planificaron la ejecución de 5 exposiciones - venta, pero debido a que uno de los artesanos que iba a beneficiarse de este espacio, tuvo un inconveniente y no se pudo realizar.</t>
  </si>
  <si>
    <t xml:space="preserve">Se realizaron 4 exposiciones ¿ venta en las instalaciones del CIDAP, denominadas:                                                                                                - WAMINSI, SOY MATICO,                                                    
- ASÍ JUGAMOS
- Simiátug LLAKTA: Tejeduría y Fortaleza 
- Eduardo Segovia, una fábrica de sueños
</t>
  </si>
  <si>
    <t>ninguna</t>
  </si>
  <si>
    <t>El CIDAP puede brindar y satisfacer necesidades a nivel nacional, pero debido a su corto presupuesto, limita mucho ejecutar.</t>
  </si>
  <si>
    <t xml:space="preserve">Recorridos realizados a: 
- Napo- Tena  
-Macas, Morona Santiago 
</t>
  </si>
  <si>
    <t>Esta en proceso de implementación</t>
  </si>
  <si>
    <t>Se trato en reuiones la propuesta de modelo de gestión.</t>
  </si>
  <si>
    <t>El presupuesto asignado no cubrió las necesidades para desarrollar activiades.</t>
  </si>
  <si>
    <t>En este periodo se firmó un convenio para el acompañamiento del Observatorio del Fondo Nacional de Tierras.</t>
  </si>
  <si>
    <t>La Escuela de SOBAL se implementó y ejecutó con los miembros del SISAN Territorial de Napo.</t>
  </si>
  <si>
    <t>Se ejecutaron los 9 modulos, incluido el de seguimiento y evaluación, finalizaron el proceso 25 personas.</t>
  </si>
  <si>
    <t>En las mesas se establecieron mecanismos para la participación ciudadana en lo relaciionado a la SOBAL siendo la COPISA y las Oranziaciones participantes un ente de Asesoria al MAG.</t>
  </si>
  <si>
    <t>Conjuntamente con las organizaciones campesinas: CONAIE, FEINE; FENOCIN y CNC-EA se participó en las mesas de diálogo en el que trataron temas de PP relacionados con la SOBAL.</t>
  </si>
  <si>
    <t>En Esmeraldas, Cantón Río Verde se aprobó en segunda instancia y en la implementación la COPISA a participado en el acompañamiento y se estabcleción una Veeduría Ciudadana para el seguimiento de esta ordenanza.</t>
  </si>
  <si>
    <t xml:space="preserve">Se entregaron 6 Propuestas de Ordenanzas en: Manabí, Santa Elena, La Libertad, Azuay; Imbabura y Esmeraldas. </t>
  </si>
  <si>
    <t>En lo que respecta en el Instructivo, por los cambios en el MAG y AGROCALIDAD, este proceso está pendiente.</t>
  </si>
  <si>
    <t>Se trabajó de manera articulada en el tratamiento del Codigo de Soberanía Alimentaria, COSAL, en el plenario de la Asamblea Nacional.</t>
  </si>
  <si>
    <t>Se pudo establecer para el siguiente año la necesidad de organizar foros virtuales.</t>
  </si>
  <si>
    <t>Se implementaron tres foros virtuales respecto a los Derechos Campesinos y la SOBAL que permitió la participación de organizaciones sociales, población en general. Además en articulación se desarrolló el Día de la SOBAL.</t>
  </si>
  <si>
    <t>El presupuesto asignado lo aprobaron en agosto lo que recien en el mes de septiembre se inició la ejecución por lo que se retazo procesos.</t>
  </si>
  <si>
    <t>Se han logrado compromisos con la Cooperación Internacional y se logró que MEF asigne recursos para desarrollo de actividades.</t>
  </si>
  <si>
    <t>Esta propuesta debe ser tratada y aprobada en el marco del SISAN Nacional.</t>
  </si>
  <si>
    <t>Se elabró una propuesta de Escuela SOBAL.</t>
  </si>
  <si>
    <t>EN el 2023 se debe mantener esta articulación interinstitucional.</t>
  </si>
  <si>
    <t>En articulación con los miembros del SISAN Nacional se desarrolló el Día de la SOBAL para lo cual se establecieron BOletines de prensa, Branding Estraégico.</t>
  </si>
  <si>
    <t>Sin observaciones, se cumplió con la programación</t>
  </si>
  <si>
    <t>Proceso de elaboración, aplicación y análisis de resultados de la medición del nivel de satisfacción del servicio "Evaluación de las 27 carreras de Derecho en proceso de acreditación"
Proceso de proceso de selección de pares para la evaluación de las carreras de Enfermería "en proceso de acreditación"
9 informes borrador de las carreras de Enfermería "en proceso de acreditación"
Acta de Jornadas de consistencia de la evaluación de las carreras de Enfermería "en proceso de acreditación"
Metodología para la evaluación del desempeño docente de los pares evaluadores de las carreras de Enfermería
Propuesta de Modelo Genérico de Carreras
5 talleres de construcción participativa del Modelo Genérico de Carreras
Elaboración de la versión final de reglamento para determinación de resultados para los Institutos Superiores Técnicos y Tecnológicos a distancia.
Elaboración de la versión final del modelo de evaluación institucional para los ISPEDIB.
Elaboración de la versión final del Modelo de evaluación institucional para los Institutos de artes y conservatorios superiores (ISACS). 
Elaboración de la propuesta modelo de cualificación para ofertar posgrados tecnológicos.
Elaboración de la guía metodológica para la oferta de programa de posgrados técnicos tecnológicos.
Elaboración del instructivo para el otorgamiento del aval a las instituciones de educación superior que no cuenten con el estatus de acreditada para la aprobación de carreras, programas, sedes o extensiones ante el Consejo de Educación Superior.</t>
  </si>
  <si>
    <t>6 informes técnicos de acompañamiento a la ejecución de los planes de mejoramiento de las universidades y escuelas politécnicas no acreditadas (3 en fase 1 y 3 en fase 2)
5 informes técnicos de acompañamiento a la ejecución de los planes de mejoramiento de las carreras de derecho (3), medicina (1) y odontología (1) no acreditadas (fase 2) 
9 informes técnicos de acompañamiento a la ejecución de los planes de fortalecimiento de las carreras de enfermería en proceso de acreditación.
51 informes técnicos de acompañamiento a la ejecución de los planes de aseguramiento de la calidad de las universidades y escuelas politécnicas acreditadas (fase 4)
Curso de Autoevaluación para IES, Carreras y Programas
Guía referencial para implementar procesos de autoevaluación en las instituciones, sedes, extensiones, carreras y programas del sistema de educación superior y un reglamento para los procesos de autoevaluación de   las   Instituciones, Carreras y Programas del Sistema de Educación Superior 2022.
2 instrumento técnico para realizar el acompañamiento a la ejecución de los planes de aseguramiento de la calidad para las UEP acreditadas y para UEP no acreditadas
Notificación a los 46 Institutos Superiores Técnicos y Tecnológicos sobre el Informe de revisión de planes de mejoras. 
Acompañamiento a 39 Institutos Superiores Técnicos y Tecnológicos no acreditados en la ejecución de los planes propuestos.</t>
  </si>
  <si>
    <t>Propuesta de Reglamento para el reconocimiento de acreditaciones internacionales de carreras o programas de universidades y escuelas politécnicas, otorgadas por agencias extranjeras
Informe técnico de la metodología para el reconocimiento de acreditaciones de carreras y programas de universidades y escuelas politécnicas, otorgadas por agencias extranjeras.
Propuesta de Reglamento para el reconocimiento de acreditaciones internacionales de carreras o programas de universidades y escuelas politécnicas, otorgadas por agencias extranjeras Propuesta del listado para el reconocimiento de acreditaciones internacionales de carreras o programas de universidades y escuelas politécnicas, otorgadas por agencias extranjeras</t>
  </si>
  <si>
    <t>Informe Ejecutivo de Resultados de Satisfacción de Usuarios Externos del servicio Aplicar el examen de habilitación para el ejercicio profesional de carreras de interés público ¿ primera y segunda convocatoria.
14.741 postulantes inscritos, de los cuales se obtuvieron 10.356 respuestas (Cifras consolidadas correspondientes a la primera y segunda convocatoria).
Índice de satisfacción: 4,23 equivalente a 84,6 %</t>
  </si>
  <si>
    <t>Se cumplió con el 100% de la meta planificada para el segundo semestre del año 2022.</t>
  </si>
  <si>
    <t>Con respecto a la ejecución de las actividades que contemplan el cumplimiento de las metas planteadas, se efectuó el Informe final de mecanismos de respuesta frente a agresiones a trabajadores de la comunicación.</t>
  </si>
  <si>
    <t xml:space="preserve">Se cumplió con el 100% de desarrollo de espacios de diálogo planificados en el preiodo.
</t>
  </si>
  <si>
    <t>Con respecto a la ejecución del segundo semestre, se desarrollaron 3 Espacios de Diálogo con actores del sistema de comunicació, los cuales se detallan a continuación:
- Presentación de la Revista Enfoques de la Comunicación Nro. 7 - "Seguridad para periodistas, libertad de expresión y el ejercicio periodístico".
- Congreso: "Entornos digitales y comunicación gubernamental, Riobamba, Bicentenario 2022"
- Taller: aplicación de entrevista de la investigación "Mujeres periodistas frente a las violencias y discriminación. Estudio de caso sobre las labores periodísticas en Ecuador"</t>
  </si>
  <si>
    <t>No se cuenta con observaciones de cumplimiento para el segundo semestre de 2022</t>
  </si>
  <si>
    <t>Durante el segundo semestre se generaron 9 insumos cognitivos los cuales se detallan a continuación: 
- Metodología de co-aprendizaje: "Medidas de protección en el desempeño del del oficio y la seguridad - precauciones antes de la ejecución del trabajo periodístico".
- Metodología de co-aprendizaje: "Medidas de protección frente a situaciones de riesgo- precauciones durante la ejecución del trabajo periodístico"
- Informe Especializado: "Manual para evitar la revictimización a través de los medios de comunicación"
- Metodología de co-aprendizaje para evitar la revictimización a través de los medios de comunicación.
- Informe especializado Manual de Tratamiento Informativo de Adultos Mayores en Medios de Comunicación.
- Metodología de co-aprendizaje del Tratamiento Informativo de GLBTIQ+
- Informe especializado Manual de Tratamiento Informativo de Personas en Movilidad Humana.
- Metodología de co-aprendizaje sobre el Tratamiento Informativo de Personas Privadas de la Libertad en Medios de Comunicación.
- Ensayo "Tratamiento adecuado informativo de la diversidad sexo genérica en los medios de comunicación  para la revista Enfoques de la Comunicación</t>
  </si>
  <si>
    <t xml:space="preserve">Se cumplió con la totalidad de cursos planificados a efectuar.
</t>
  </si>
  <si>
    <t xml:space="preserve">  
-	Durante el segundo semestre, se efectuaron 26 cursos virtuales, de los 22 planificados a efectuar; dentro de los cuales, contando con un total de 1.437 participantes inscritos en el periodo. 
</t>
  </si>
  <si>
    <t>Durante el segundo semestre se han aprobado 350 actos normativos, expedidos para garantizar los principios del Sistema de Educación Superior, impulsando la autonomía responsable de las IES contribuyendo de esta manera a Fortalecer el Sistema de Educación Superior y contribuir a alcanzar las metas del Plan Nacional de Desarrollo.Así también se expidió 8 normativas nuevas.</t>
  </si>
  <si>
    <t xml:space="preserve">Corresponde a la aprobación de 350 actos normativos, expedidos para garantizar los principios del Sistema de Educación Superior, impulsando la autonomía responsable de las IES:
 - Autodeterminación 5
 - Autonomía Responsable 15
 - Calidad 32 (6 corresponden a normativa nueva)
 - Igualdad de Oportunidades 14
 - Pertinencia 287
08 Resoluciones de expedición de normativa nueva.
</t>
  </si>
  <si>
    <t>Durante el segundo semestre se han aprobado 509 carreras y programas que se orientan a la diversificación académica que responda a las demandas del país en los ámbitos sociales, político, económico, tecnológico., contribuyendo de esta manera Fortalecer el Sistema de Educación Superior y contribuir a alcanzar las metas del Plan Nacional de Desarrollo.</t>
  </si>
  <si>
    <t xml:space="preserve">Corresponde a la aprobación de 509 carreras y programas, distribuidos de la siguiente manera:
316 Carreras nuevas aprobadas: (223 proceso normal - 93 procesos simplificados)
- 18 de Nivel Técnico (15 proceso normal - 3 proceso simplificado)
- 175 de Nivel Tecnológico (135 proceso normal - 40 proceso simplificado)
- 41 de nivel Tecnológico Superior Universitario (25 proceso normal - 16 proceso simplificado)
- 82 de Tercer Nivel (48 proceso normal - 34 proceso simplificado)
193 Programas aprobados: 193 Nuevos (64 proceso normal - 129 proceso simplificado) 
 - 44 de cuarto nivel de Especialización (12 proceso normal - 32 proceso simplificado)
 - 129  de cuarto nivel de Maestría Profesional (43 proceso normal - 86 proceso simplificado)
 - 12 de cuarto nivel de Maestría de Investigación (6 proceso normal - 6 proceso simplificado))
 - 5 de cuarto nivel de Maestría Académica (proceso simplificado
 - 3 Doctorados (proceso normal)
</t>
  </si>
  <si>
    <t xml:space="preserve">Durante el segundo semestre se ha aprobado la reforma de 3 instrumentos normativos que fueron expedidos para garantizar los principios del Sistema de Educación Superior, de esta manera a Fortalecer el Sistema de Educación Superior y contribuir a alcanzar las metas del Plan Nacional de Desarrollo.
</t>
  </si>
  <si>
    <t>Corresponde a la aprobación de 3 reformas de los siguientes instrumentos normativos:
 - Reglamento de Régimen Académico.
 - Reglamento de Carrera y Escalafón del Personal Académico del Sistema de Educación Superior.
 - Reglamento de Armonización de la Nomenclatura de Títulos Profesionales y Grados Académicos que confieren  las Instituciones de Educación Superior del Ecuador.</t>
  </si>
  <si>
    <t>De conformidad con las competencias establecidas para la Subcoordinación Nacional de Patrocinio, en el segundo semestre 2022 se impulsaron y patrocinaron causas judiciales que se instauraron como consecuencia de las investigaciones realizadas por el CPCCS: ante la Fiscalía requerimientos de práctica de diligencias, en los órganos jurisdiccionales (Demandas de Acceso al a información pública, escritos de diferentes diligencias judiciales).</t>
  </si>
  <si>
    <t>De conformidad con las competencias establecidas para la Subcoordinación Nacional de Admisión y Orientación Jurídica, en el segundo semestre de 2022 se tramitaron procesos de denuncias y pedidos presentados por la ciudadanía cumpliendo con el Reglamento dispuesto para el efecto.</t>
  </si>
  <si>
    <t>De conformidad con las competencias establecidas para la Subcoordinación Nacional de Investigación, en el segundo semestre 2022 se procedió a revisar, verificar, aprobar y remitir informes de investigación de los expedientes asignados a los investigadores tanto de la oficina matriz como como de las delegaciones provinciales.</t>
  </si>
  <si>
    <t>La línea base a diciembre 2021 fue de 3 procesos y en el segundo semestre de 2022 se conformó el mecanismo de control social aplicado en el proceso de designación de autoridades (Vigilar, controlar y supervisar la transparencia en el proceso de Selección y Designación del Vocal Principal del Consejo de la Judicatura de la terna enviada por la Corte Nacional de Justicia).</t>
  </si>
  <si>
    <t>De conformidad con las competencias de la Subcoordinación Nacional de Control Social, en el segundo semestre de 2022 se atendieron a nivel nacional los pedidos ciudadanos y de la autoridad para la conformación de veedurías ciudadanas, observatorios ciudadanos y comités de usuarios de servicios públicos.</t>
  </si>
  <si>
    <t>De conformidad con las competencias de la Subcoordinación Nacional de Transparencia, en el segundo semestre de 2022 se implementaron a nivel nacional Escuelas de Formación en Transparencia y Lucha Contra la Corrupción y talleres de capacitación en transparencia y lucha contra la corrupción.</t>
  </si>
  <si>
    <t>De conformidad con las competencias de la Subcoordinación Nacional de Promoción de la Participación, en el segundo semestre de 2022 se implementó lo siguiente: procesos de formación implementados en territorio (Escuelas de Formación Ciudadana y Control Social, transformación a ciudadanos valiosos), procesos de capacitación sobre temas relativos a la participación ciudadana, espacios y mecanismos de participación implementados en territorio, procesos de capacitación y seguimiento a la ciudadanía para el proceso de rendición de cuentas y procesos de conformación y acompañamiento técnico a espacios, mecanismos e instancias de participación.</t>
  </si>
  <si>
    <t>De conformidad con las competencias establecidas para la Subcoordinación Nacional de Patrocinio, en el segundo semestre 2022 se tramitaron las solicitudes de información que permiten brindar un adecuado seguimiento a los procesos que se sustancian en el ámbito administrativo.</t>
  </si>
  <si>
    <t>Mediante Resolución Nro. CPCCS-PLE-SG-039-2022-1116 el Pleno del CPCCS aprobó el Informe de Rendición de Cuentas del proceso 2020, donde se determina el porcentaje de autoridades que efectuaron su obligación, constante en la Guía Metodológica creada para el efecto.</t>
  </si>
  <si>
    <t>Mediante Resolución Nro. CPCCS-PLE-SG-039-2022-1116 el Pleno del CPCCS aprobó el Informe de Rendición de Cuentas del proceso 2020, donde se determina el porcentaje de entidades que efectuaron su obligación, constante en la Guía Metodológica creada para el efecto</t>
  </si>
  <si>
    <t>Los resultados alcanzados son reflejo de la baja ejecución presupuestario de los municipios</t>
  </si>
  <si>
    <t>Se logró articular con todas las instituciones que intervienen en la creación del ICO para su cálculo del año</t>
  </si>
  <si>
    <t>Principalmente el cumplimiento se evidencia en un mejor manejo de la parte financiera y su ejecución presupuestaria del nivel PROVINCIAL</t>
  </si>
  <si>
    <t>Se logró articular a todas las instituciones participantes en la construcción del indicador y alzanzar resultados del año 2022</t>
  </si>
  <si>
    <t xml:space="preserve">Se elaboró los informes para ejecución de la Fase I del Plan de Cobertura que permitirá la eliminación de las notarías Inactivas y Vacantes, los mismos que se encuentra pendiente de aprobación por parte del Pleno del CJ, por lo tanto se prevé ejecutar los mismos durante el 2023.      </t>
  </si>
  <si>
    <t>Durante el 2022, mediante Resolución 182-2022 de 28 de julio de 202, el Pleno del Consejo de la Judicatura aprobó la METODOLOGÍA PARA DETERMINAR LA COBERTURA ÓPTIMA DEL SERVICIO NOTARIAL A NIVEL NACIONAL.</t>
  </si>
  <si>
    <t xml:space="preserve">2 épicas de usuario: funcionalidades de datos adicionales y servicio web para la interconexión con el Registro Único de Violencia -RUV-, ingresaron en la priorización de desarrollo tecnológico, mismas que se encuentran en pleno desarrollo y se ha planificado ponerlas en producción en el mes de abril de 2023. </t>
  </si>
  <si>
    <t>Durante el año 2022 se elaboraron 5 épicas de negocio con sus respectivas historias de usuario  que contienen todos los requerimientos tecnológicos sobre las mejoras y nuevas funcionalidades del proyecto Violencia tanto para la fase 1 y fase 2, las cuales incluyen los siguiente procedimientos: Mejoras para los módulos de medidas de protección; nuevas funcionalidades para incluir datos adicionales homologados a las variables del Registro Único de Violencia; diseño e implementación del servicio web para interconectarse al Registro Único de Violencia; nuevas funcionalidades para equipos técnicos; nuevas funcionalidades para el módulo de trámite web.</t>
  </si>
  <si>
    <t>El indicador se encuentra en análisis y revisión,  toda vez que la unidad ejecutara indicó que las variables del mismo no pueden ser cuantificadas con los datos que se requiere para el efecto, debido a que los reportes estadísticos no permiten identificar las causas de violencia por infracciones flagrantes y por lo tanto no es posible cuantificar los índices o estándares de calidad en las mismos.</t>
  </si>
  <si>
    <t xml:space="preserve">Durante el 2022, se convocaron 177.817 audiencias en delitos de acción pública en materia penal, de las cuales 7.288 fueron fallidas es decir el 4,10%.
</t>
  </si>
  <si>
    <t>¿	Se establecieron directrices para la continuidad de los servicios de justicia y contribuir en la reducción de audiencias fallidas.
¿	Desde la Dirección Nacional de Gestión Procesal del Consejo de la Judicatura, se ha impulsado el uso de medios tecnológicos para la realización de audiencias, lo cual previa decisión jurisdiccional permite la disminución de audiencias fallidas y el ahorro de recursos al estado.</t>
  </si>
  <si>
    <t>Se considera que el principal inconveniente presentado para el cumplimiento de la meta, fue no contar con los recursos económicos necesarios para la contracción de formadores externos que fortalezcan los procesos académicos que desarrolla la escuela de la función judicial.</t>
  </si>
  <si>
    <t xml:space="preserve">En el 2022, se ha capacitado a funcionarios judiciales, jueces, fiscales, defensores públicos,  foro de abogados, estudiantes universitarios, oficinas técnicas, secretarios, oficiales mayores, ayudantes judiciales, Policía Nacional e instituciones públicas en varias temáticas como son: reformas COGEP, introducción a la mediación y solución de conflictos, Código de Ética, jornadas académicas Derecho Constitucional para operadores de justicia, violencia de género, introducción y actualización COIP, generalidades del Código Orgánico Administrativo entre otras. Es así que se ha logrado desarrollar 267 procesos de capacitación. </t>
  </si>
  <si>
    <t>El cumplimiento de la meta depende principalmente de los Equipos Jurisdiccionales (Jueces, secretarios y ayudantes judiciales), así como el equipo de apoyo jurisdiccional (citaciones) y el impulso procesal de las partes (actores y demandados).
Se realizó la actualización de la ¿Metodología de Seguimiento de despacho de carga procesal en trámite previo a la vigencia del COGEP (Sistema Escrito-NO COGEP)¿.</t>
  </si>
  <si>
    <t xml:space="preserve">Del total de causas rezagadas que correspondía a 258.011 a junio 2016 (carga escrita antes de vigencia del COGEP), se han resuelto 228.959 causas que equivalen al 88,74% a diciembre de 2022, quedando pendientes de resolución 29.052 causas.
</t>
  </si>
  <si>
    <t>Debido a la cantidad de desarrollos tecnológicos que se encuentran a cargo de la  Dirección Nacional de Tecnologías de la Información y Comunicaciones  así como la obsolescencia de la Infraestructura tecnológica del Consejo de la Judicatura el cronograma del despliegue del E-SATJE en las 6 provincias restantes a nivel nacional se realizará en el 2023.</t>
  </si>
  <si>
    <t>Al 2022, se cuenta con 18 provincias  en las que se ha implementado el E-SATJE 2020, siendo este año el de mayor avance respecto del 2020 y 2021. En el 2022 se desplegó en 9 provincias: Cotopaxi, El Oro, Napo, Orellana, Zamora Chinchipe, Chimborazo, Los Ríos, Sucumbíos, Morona Santiago.</t>
  </si>
  <si>
    <t>La implementación de oficinas de justicia de paz, requiere la movilización de servidoras y servidores de las Direcciones Provinciales a las distintas parroquias, que se dificulta por la falta de recursos económicos para movilización.  En el año 2022 los programas de fortalecimiento del sistema fueron financiados por las comunidades, cooperación internacional e incluso por las y los funcionarios.</t>
  </si>
  <si>
    <t>Al cierre del 2022 se cuenta con 77 nuevos jueces y juezas de paz electos, lo que evidencia que se continúa fortaleciendo la justicia de paz como un sistema viable y valiosa para el descongestionamiento del sistema de justicia ordinaria.
490 parroquias han sido intervenidas para fomentar la justicia de paz.</t>
  </si>
  <si>
    <t>Se estima realizar el proceso de evaluación en el año 2023</t>
  </si>
  <si>
    <t>Durante el año 2022, se desarrolló el proyecto de instructivo que norma la metodología aplicada en el proceso de evaluación de Desempeño y Productividad de las y los Jueces de las Cortes Provinciales y de los Tribunales Distritales de lo Contencioso Administrativo y Tributario, a nivel nacional.
Con Resolución No. 189-2022 se expidió el  Reglamento General para la Evaluación de Desempeño y de Productividad de más de 648 Defensores Públicos de la Defensoría Pública.</t>
  </si>
  <si>
    <t>Se requiere contar con los recursos necesarios para mantener los servicios y operadores de justicia.</t>
  </si>
  <si>
    <t xml:space="preserve">En promedio el 74% (174) de las infraestructuras judiciales, se encuentran adecuadas conforme los  parámetros determinados como mínimos en la Resolución N°. 081-2016, para proveer los servicios de justicia, de un total de 236. </t>
  </si>
  <si>
    <t>El Consejo de la Judicatura, continúa realizando las gestiones necesarias con la finalidad de garantizar un servicio de calidad, oportuno y célere continuó implementando acciones que permitan garantizar la independencia judicial interna y externa, vigilando una correcta conducta disciplinaria por parte de quienes conforman el Sistema de Justicia ecuatoriano.</t>
  </si>
  <si>
    <t>Se han resuelto 151 de 167 expedientes ingresados a la Subdirección Nacional de Control Disciplinario con inadmisiones a trámite y devuelto los expedientes a Provincias para la continuación del trámite correspondiente.</t>
  </si>
  <si>
    <t>El Consejo de la Judicatura ha impulsado el uso de medios telemáticos para la realización de audiencias, lo cual previa decisión jurisdiccional permite la disminución de audiencias fallidas y el ahorro de recursos al estado.</t>
  </si>
  <si>
    <t>En el 2022 se registró un total de  29.512 audiencias convocadas de delitos en materia de violencia contra la mujer y miembros del núcleo familiar, de las cuales 1.429 fueron fallidas, es decir el 4,84%, reflejando un resultado que se encuentra por debajo de la meta, lo que significa que hay menos audiencias fallidas de las estimadas.</t>
  </si>
  <si>
    <t>En cumplimiento de la sentencia de la Corte Constitucional No. 0112-14-JH, en los años 2021 y 2022 se implementó el ¿Programa específico para incrementar el número de peritos interculturales que permitan la comprensión e intercambio entre los sistemas de justicia¿.</t>
  </si>
  <si>
    <t>A diciembre de 2022, el Sistema Pericial cuenta con 13 expertos certificados como peritos intérpretes en lengua de señas en las siguientes provincias: Santa Elena (1), Guayas (1), Tungurahua (3), Pichincha (5), Azuay (1), Manabí (1) y Zamora Chinchipe (1), que apoyan técnicamente en el acceso a la justicia de personas con discapacidad a nivel nacional.
¿Así mismo, desde agosto de 2021 al año 2022, periodo de implementación del Programa, con corte al 30 de diciembre de 2022 existen 29 peritos traductores e intérpretes en lenguas ancestrales.</t>
  </si>
  <si>
    <t>Se estima realizar el proceso de evaluación en el 2023.</t>
  </si>
  <si>
    <t xml:space="preserve">Durante el año 2022, se desarrolló el proyecto de instructivo que norma la metodología aplicada en el proceso de evaluación de Desempeño y Productividad de las y los Jueces de las Cortes Provinciales y de los Tribunales Distritales de lo Contencioso Administrativo y Tributario, a nivel nacional.
</t>
  </si>
  <si>
    <t>La desvinculación de funcionarios misionales (jueces, secretarios, ayudantes judiciales, equipo jurisdiccional administrativo y de apoyo), por diversos motivos como: los planes de jubilación de años anteriores, la destitución de algunos funcionarios envueltos en actos de dudosa procedencia, entre otros; afecta la productividad de las dependencias judiciales a nivel nacional.</t>
  </si>
  <si>
    <t>Al cierre del 2022, se registró un total de causas acumuladas de años anteriores más las ingresadas en este periodo de 1.332.389 causas, de las cuales se resolvieron 685.009.</t>
  </si>
  <si>
    <t>El resultado de la tasa de pendencia fue de 0,95, debido a que se resolvieron 685.009 causas y se encontraban 647.380 causas acumuladas de años anteriores.</t>
  </si>
  <si>
    <t>La meta de este indicador responde a la naturaleza del mismo, el cual busca llegar a un óptimo cercano a 1, lo que significa que el sistema judicial está en capacidad de resolver todas las causas ingresadas en los tiempos procesales determinados en la normativa vigente.</t>
  </si>
  <si>
    <t>En el periodo enero ¿ diciembre 2022, ingresaron 714.231 causas y se resolvieron 685.009, por lo tanto, se alcanzó una tasa de resolución de 0,96 que supera la meta programada.</t>
  </si>
  <si>
    <t>Para la conformación y funcionamiento de Consejos de Salud es necesario el apoyo político, mismo que ha sido difícil obtener para poder lograr un primer acercamiento. Las próximas elecciones seccionales de febrero de 2023, ha creado un clima de inestabilidad en las autoridades y no ha sido posible avanzar hasta la posesión de las nuevas autoridades en mayo de 2023.</t>
  </si>
  <si>
    <t xml:space="preserve">Se encuentran funcionando 11 Consejos de Salud. 3 consejos que han seguido funcionando de años anteriores: Cuenca, Imbabura y Babahoyo y 8 de las zonas del MDMQ en el año 2022.  </t>
  </si>
  <si>
    <t>Durante el año 2022, se han conformado 8 nuevos Consejos de Salud en el Distrito Metropolitano de Quito.  Se han realizado la capacitación a los facilitadores en los Municipios, se esta realizando una preparación de plataforma MOOC para masificar la Capacitación.
Se logró un acercamiento e insistencia a los GAD definidos para la activación o reactivación de los Consejos Cantonales de Salud, a los que respondieron se elaboró la Capacitación ¿Introducción a los aspectos conceptuales y legales de la conformación de los Consejos de Salud¿.</t>
  </si>
  <si>
    <t>No existen nudos críticos se cumplió con la hoja de ruta establecida con la CONARHUS</t>
  </si>
  <si>
    <t>En período 2022, como acuerdo del directorio, se difunde entre los miembros de la CONARHUS el documento de Política Nacional de Recursos Humanos y enviada al MSP mediante CONASA-DE-2022-0275-OF del 31 de Agosto de 2022. 
La Ley Orgánica de Carrera Sanitaria (LOCS) fue aprobada por la Asamblea Nacional y promulgada en el Registro Oficial mediante Suplemento N° 139 del 1 de septiembre de 2022. Lo que proporciona una herramienta muy importante para el bienestar de los profesionales de la Salud y tiene por objeto: ¿crear, reconocer y garantizar la carrera sanitaria pública como un régimen especial dentro del servicio público</t>
  </si>
  <si>
    <t>No se presentaron nudos críticos en este segundo semestre, se cumplió con la ruta de trabajo en los tiempos establecidos.</t>
  </si>
  <si>
    <t xml:space="preserve">- La Ley Orgánica de Carrera Sanitaría.- Fue aprobada por la Asamblea Nacional y promulgada mediante Registro Oficial mediante Suplemento Nro. 139 del 01 de septiembre de 2022.
- Reglamento de la Ley Orgánica de Carrera Sanitaría.- Propuesta del documento consensuado con los miembros de la CONARHUS  la ¿Reforma¿ elaborada por Comisión Tripartita conformada por el Ministerio de Salud Pública, Vicepresidencia de la República y CONASA, se remitió al MSP mediante CONASA-DE-2022-0289-OF con fecha de 10 de septiembre de 2022.
- Documento de Política Nacional de Recursos Humanos y enviada al MSP mediante CONASA-DE-2022-0275-OF del 31 de agosto de 2022.
</t>
  </si>
  <si>
    <t>No existen nudos críticos se desarrollaron las actividades de acuerdo a la hoja de ruta establecida con los delegados de la Comisión CONARHUS.</t>
  </si>
  <si>
    <t xml:space="preserve">Se cumplió con la meta programada de manera exitosa,  se realizó una reunión extraordinaria y cuatro reuniones ordinarias, más cuatro eventos de talleres acerca del Reglamento de la Ley Orgánica de Carrera Sanitaria (LOCS), 3 talleres con los miembros de la CONARHUS y el otro con las  Academias formadoras de profesionales de la salud. </t>
  </si>
  <si>
    <t>No se presentaron nudos críticos, se cumplió con el compromiso asumido con la Vicepresidencia de la República de tener para septiembre de 2022, la Undécima Revisión del CNMB, que fue puesto en conocimiento y aprobación del Directorio del CONASA en su reunión ordinaria en el mes de octubre 2022.</t>
  </si>
  <si>
    <t xml:space="preserve">Este indicador se cumplió en su totalidad, puesto que se aprobaron 30 medicamentos nuevos par ingreso en la 11ª Revisión del CNMB, de los cuales se elaboraron las 30 fichas técnicas y fueron publicadas en el Registro Terapéutico. 
</t>
  </si>
  <si>
    <t>No se generaron nudos críticos se cumplió con la hoja de ruta establecida en la Subcomisión de Historia Clínica.</t>
  </si>
  <si>
    <t xml:space="preserve">Se cumplió con la meta programada generandose los siguientes componentes: Componente evaluación de la herramienta de medición de la madurez funcional y tecnológica de la Historia Clínica en el Sistema de Salud.- cumplió con su etapa de evaluación realizada en 3 hospitales de la Red Pública Integral de Salud y de la Red Privada Complementaria del SNS.
Componente de la revisión la normativa.-  Se cumplió con la revisión de la normativa de la historia clínica: Anexo 1 y 2 de la revisión y el Anexo 3 catálogo de campos y variables de la historia clínica entregado mediante Oficio Nro. VPR-SFSNS-2022-0057-O del 28 de octubre de 2022.
</t>
  </si>
  <si>
    <t>En sete segundo semestre no se presentaron nudos críticos, Se ha cumplido con lo planificado en forma eficiente y de acuerdo al cronograma de trabajo y a las hojas de ruta de cada mesa trabajo.</t>
  </si>
  <si>
    <t>La Mesa Técnica para la revisión de la herramienta de medición de la madurez funcional y tecnológica de los sistemas informáticos de la Historia Clínica Electrónica con el fin de cumplir sus objetivos conformó dos grupos de trabajo  para la revisión de los documentos especializados de la Historia Clínica Electrónica, tanto de tecnologías de información en el primer grupo como los estrictamente clínicos en el segundo. En ambos grupos se cumplió con la revisión total de los ítems. En el grupo tecnológico el mapeo IS4H vs HL7_equipo tecnológico_14072022 (PPT) y en el clínico el EHRS_FM_R2.</t>
  </si>
  <si>
    <t>No se presentaron nudos críticos, se cumplió con el compromiso asumido con la Vicepresidencia de la República en tener para septiembre de 2022, la Undécima Revisión del CNMB, que fue puesto en conocimiento y aprobación del Directorio del CONASA en su reunión ordinaria en el mes de octubre 2022.</t>
  </si>
  <si>
    <t>Durante el año 2022, se revisaron y evaluaron en la etapa inicial un total de 61 solicitudes medicamento-indicación, completando las 122 solicitudes medicamento-indicación. Se aprobaron 68. Esto permitió cumplimentar la segunda y tercera etapa a fin de aprobar el CNMB 11ª Revisión en este año.</t>
  </si>
  <si>
    <t>No se presentaron nudos críticos, se cumplió con el compromiso asumido con la Vicepresidencia de la República es tener para septiembre de 2022, la Undécima Revisión del CNMB, que fue puesto en conocimiento y aprobación del Directorio del CONASA en su reunión ordinaria en el mes de octubre 2022.</t>
  </si>
  <si>
    <t>Este indicador se cumplió en su totalidad, se revisaron las  68 solicitudes aprobadas en la primera etapa. Se aprobaron 47. Esto permitió cumplimentar la tercera etapa a fin de aprobar el CNMB 11ª Revisión en este año.
Se incluyen 14 nuevos medicamentos en el grupo de agentes antineopla¿sicos e inmunomoduladores, con el fin de aumentar los tratamientos disponibles para cáncer y condiciones autoinmunes. Adicionalmente, se incluyó¿ una nueva alternativa para la prevención y tratamiento de náuseas y vómitos en pacientes que reciben tratamientos antineoplásicos altamente enteógenos.</t>
  </si>
  <si>
    <t>EL RESULTADO ES PRODUCTOS DE SONDEOS DEL AÑO REPORTADO Y EL AÑO ANTERIOR</t>
  </si>
  <si>
    <t xml:space="preserve">LA PERCEPCIÓN QUE TIENEN LOS CIUDADANOS SUPERO LA META ESTABLECIDA EN BASE A RESULTADOS DE AÑOS ANTERIORES </t>
  </si>
  <si>
    <t>Indicador establecido en el PEI 2022-2025, en el que se consideró la Implementación de la autenticación biométrica en el Sistema Integrado de Cambios de Domicilio, el plan y acta de constitución del proyecto del Sistema Integrado de Cambios de Domicilio se aprobó mediante resolución del pleno Nro. PLE-CNE-3-14-10-2022, documentos que en su cronograma establecen que las gestiones para el desarrollo del sistema se inician en marzo 2023, por lo que no existe datos para el indicador en el 2022</t>
  </si>
  <si>
    <t>SE HAN RESUELTO UN TOTAL DE 7.219 INCIDENTES</t>
  </si>
  <si>
    <t>SE HAN RESUELTO UN TOTAL DE 7.219 INCIDENTES, LO QUE PERMITIÓ OBTENER COMO RESULTADO EL 91% CON RELACIÓN A LA META ESTABLECIDA.</t>
  </si>
  <si>
    <t>ESTE INDICADOR NO POSEE METAS PARA EL AÑO 2022, SEGÚN EL PLAN ESTRATÉGICO INSTITUCIONAL</t>
  </si>
  <si>
    <t>ESTE INDICADOR NO POSEE METAS PARA EL AÑO 2022, SEGÚN EL PLAN ESTRATÉGICO INSTITUCIONAL.</t>
  </si>
  <si>
    <t>ESTE INDICADOR EVIDENCIÓ UN RESULTADO DEL 99.61%, PRODUCTO DE 2.280 AUTORIZACIONES APROBADAS CON RELACIÓN CON 2.289 SOLICITUDES PRESENTADAS ANTE LA INSTITUCIÓN. CABE SEÑALAR QUE PARA EL 2022 ESTE INDICADOR SE PLANTEO CON META CERO.</t>
  </si>
  <si>
    <t>EL RESULTADO SE OBTUVO EN RELACIÓN A UN TOTAL DE 744 HORAS.</t>
  </si>
  <si>
    <t>EL SERVICIO DE INFRAESTRUCTURA TECNOLÓGICA Y COMUNICACIONES ESTUVO DISPONIBLE 742.32 HORAS</t>
  </si>
  <si>
    <t xml:space="preserve">Se cumplió con la meta programada para el segundo semestre </t>
  </si>
  <si>
    <t>Para el desarrollo de los procesos de participación y la asistencia técnica a nivel cantonal, se reportó en el primer semestre del 2022 como instrumento técnico el ¿Reglamento de conformación y funcionamiento del Consejo Consultivo¿.
Se ha logrado fortalecer las capacidades de los CCPD, JCPD, CCC y redes de protección de derechos, gracias a la asesoría, acompañamiento y seguimiento del equipo técnico de la Secretaría Técnica del CNIMH en 17 cantones y 1 provincia con propuestas de ordenanzas en movilidad humana, 8 cantones y 2 provincias con ordenanzas de movilidad humana, 15 redes locales exclusivas para la temática de movilidad, 9 consejos consultivos activos y participativos, 7 agendas cantonales con enfoque de movilidad humana, y 3 planes de trabajos de CCPD con los 5 enfoques incluyendo del movilidad humana.</t>
  </si>
  <si>
    <t>No se puede reportar el cumplimiento del indicador relacionado a la incorporación de la ANIMHU 2021-2025 porque no ha empezado el proceso de transversalización de la política pública, sin embargo, se han incorporado al documento de la propuesta de política pública, el 90% de los aportes enviados por las instituciones del gobierno central consultadas y el total de los aportes obtenidos en el proceso de consulta y validación de la ANIMHU 2021-2025.</t>
  </si>
  <si>
    <t>En el marco del proceso de formulación de la ANIMHU 2021 ¿ 2025 se realizaron acciones interinstitucionales con la Función Electoral, Legislativa y de Participación Ciudadana y Control Social, así como en el nivel central y descentralizado, con el fin de transversalizar el enfoque de movilidad humana y la propuesta de política pública en la gestión de las entidades rectoras, ejecutoras y organismos especializados del Sistema Integral de Protección de Derechos que son las responsables de su implementación.
Se realizaron talleres participativos fueron realizados en 139 cantones correspondientes a 23 provincias del Ecuador. Del total de participaciones por provincia, el mayor porcentaje se concentró en Manabí, Loja, Sucumbíos, Napo, Esmeraldas, El Oro, Guayas y Pichincha.</t>
  </si>
  <si>
    <t>El consejo cuenta con equipo técnico limitado al momento la unidad esta conformada por 3 especialistas, lo cual dificulta el trabajo en el nivel central y aún más a nivel territorial.</t>
  </si>
  <si>
    <t xml:space="preserve">Para asegurar la transversalización del enfoque de Género, el Consejo ha participado en diversos espacios de coordinación e incidencia, ha brindado asistencia técnica a varias instituciones del Estado y a GADs, para la transversalización del enfoque de Género, el Consejo ha diseñado estrategias, mecanismos y ejecutado procesos de coordinación e incidencia. Se han construido instrumentos técnicos para guiar la transversalización de género.
</t>
  </si>
  <si>
    <t>Desde el Consejo se han diseñado instrumentos y herramientas técnicas para la observancia, el limitado equipo técnico no permite mejorar el alcance de la  gestión.</t>
  </si>
  <si>
    <t xml:space="preserve">El CNIG ha generado las condiciones para realizar la observancia de los derechos humanos de las mujeres y personas LGBTI+. Ha gestionado 33 casos de tentativa o violación de derechos. Ha brindado asistencia técnica, con la finalidad de asegurar el cumplimiento de los DDHH, participó en la ejecución de la Escuela de Formación en "Género y Liderazgo-Participación Política de las Mujeres", de forma virtual a través de la Plataforma Moodle del IDD. El CNIG participó en la moderación de cinco foros virtuales, como espacios de difusión de contenidos así como de preguntas y respuestas; y, la realización del lanzamiento oficial de la Escuela de Formación Democrática para Jóvenes y Adolescentes.
</t>
  </si>
  <si>
    <t>Se han ejecutado procesos de coordinación con los Consejos para la Igualdad y otras instancias, tendientes al seguimiento y evaluación de la política pública.</t>
  </si>
  <si>
    <t xml:space="preserve">Para asegurar la coordinación con los otros Consejos Nacionales para la Igualdad, se han llevado a cabo reuniones técnicas de trabajo, las cuales han establecido prioridades a ejecutar manteniendo una adecuada coordinación interinstitucional. Se cuenta con una Estrategia de seguimiento y evaluación de la Agenda Nacional para la Igualdad de las Mujeres y Personas LGBTI+ 2021-2025. Se ha brindado asesoría técnica a la Subsecretaría de Diversidades de la SDH para la construcción de la política pública LGBTI+, retroalimentando insumos técnicos de la política, aportes técnicos para el glosario sobre diversidades sexo-genéricas para la encuesta LGBTI+, que se realizará con el INEC.
</t>
  </si>
  <si>
    <t>Los procesos de sensibilización, capacitación y fortalecimiento de capacidades, han permitido que varias instituciones del sector público y del sector privado se capacitan en la temática de género, coadyuvando a hacer efectivo el principio constitucional de igualdad y no discriminación en razón de género.</t>
  </si>
  <si>
    <t>Para la generación y fortalecimiento de capacidades se cuenta con instrumentos, metodologías, herramientas y demás insumos técnicos, que facilitan su implementación, en la ejecución del Curso de ¿Transversalización del enfoque de género en el sector público y privado¿, se capacitaron 7.554 personas de las cuales 4.973 fueron mujeres y 2.581 fueron hombres.</t>
  </si>
  <si>
    <t>La participación de las mujeres y personas LGBTI+ en el debate y construcción de propuestas de política pública, es importante debido a que conocen la realidad de sus localidades, lo cual permite contar con información certera para el diseño , formulación, seguimiento y evaluación de las políticas públicas.</t>
  </si>
  <si>
    <t>El CNIG  ha generado procesos para el fortalecimiento de capacidades técnicas en género, ha promovido la participación política de las mujeres y población LGBTI+, generado instrumentos para la conformación de Consejos consultivos, adicional a ello ha llevado a cabo varios procesos de participación ciudadana, activando  mecanismos para asegurar una participación efectiva</t>
  </si>
  <si>
    <t>El equipo técnico es reducido, el Consejo no cuenta con recursos financieros, para el diseño e implementación del Sistema de Gestión de Información de Igualdad y no Discriminación</t>
  </si>
  <si>
    <t>El Consejo elaboró 9 diagnósticos de situación de las mujeres y personas LGBTI+ y se han definido 22 metas de género para el seguimiento a la ANIG,  se ha generado valiosa información estratégica de género la cual se encuentra alojada en la pestaña de Información Estratégica de Igualdad y no Discriminación,  en la página Web institucional, a la que, se han enlazado algunos links, de acceso a información importante
El CNIG brindó asistencia técnica, generó instrumentos y herramientas para la formulación de lineamientos de política pública.</t>
  </si>
  <si>
    <t>La Agenda fue aprobada por el Consejo en Pleno y validada por la Secretaria Nacional de Planificación, la misma fue socializada en diversos ámbitos para asegurar su aplicación</t>
  </si>
  <si>
    <t xml:space="preserve">El CNIG, concluyó la formulación de la Agenda Nacional para la Igualdad de Género, instrumento técnico político, que guía la planificación nacional, para asegurar la incorporación del enfoque de Género en las políticas públicas,  la Agenda fue construida de manera participativa  mediante 32 diálogos políticos y socializada en diferentes ámbitos, para asegurar su aplicación.
Se realizó la publicación de la Agenda en versión para niñez y adolescencia; y, en versión en Kichwa, </t>
  </si>
  <si>
    <t xml:space="preserve">El CNIG ha dado seguimiento a instrumentos internacionales de derechos humanos, elaborando informes y generando insumos de avance al cumplimiento de los derechos humanos. El Consejo ha coordinado con otras instituciones la elaboración de insumos o informes de derechos humanos de las mujeres y personas LGBTI+, para organismos de derechos humanos.
</t>
  </si>
  <si>
    <t xml:space="preserve">En el marco del seguimiento a la implementación de las recomendaciones de instrumentos internacionales de derechos humanos, se actualizó la matriz de recomendaciones al 10mo. Informe de la CEDAW y el detalle de Instituciones responsables de su cumplimiento., la cual fue remitida a la Cancillería y a la SDH; el CNIG, ha elaborado 22 Informes técnicos de avances al cumplimiento de los Derechos Humanos de mujeres y personas LGBTI+. En cuanto a los Informes e insumos técnicos de posicionamiento país para la participación ante mecanismos regionales e internacionales sobre los Derechos Humanos de mujeres y personas LGBTI+, se coordinó la participación en  eventos internacionales y la Implementación de 2 Diálogos con Costa Rica.
</t>
  </si>
  <si>
    <t>Las actividades se cumplieron de manera satisfactoria. Sin embargo, se considera necesario expresar las siguientes limitaciones:
Baja asignación presupuestaria para la operatividad de las gestiones institucionales por optimización del gasto público.
Competencias vigentes atribuidas al CNIPN limitan la gestión territorial.
Implementación de instrumentos de fortalecimiento institucional y de talento humano.</t>
  </si>
  <si>
    <t xml:space="preserve">Informes de cumplimiento sobre la ley para la erradicación de la violencia contra las mujeres 
Informe de reuniones con la SDH, para indicadores de violencia
Informes en materia de derechos de los pueblos y nacionalidades indígenas. FILAC
</t>
  </si>
  <si>
    <t>Principales Nudos críticos:
Baja asignación presupuestaria para la operatividad de las gestiones institucionales por optimización del gasto público.
Competencias vigentes atribuidas al CNIPN limitan la gestión territorial.
Implementación de instrumentos de fortalecimiento institucional y de talento humano.</t>
  </si>
  <si>
    <t>Socialización del Convenio ITB y compilación de hojas de vida de postulantes a la beca.
Informes de seguimiento al cumplimiento del Decreto ejecutivo Nº60 y recomendaciones emitidas a las instancias públicas emisoras de la información
Informe de seguimiento al cumplimiento al decreto ejecutivo Nª 915
Las actividades descritas se expresan a detalle en el informe adjunto.</t>
  </si>
  <si>
    <t>Pese a las limitaciones identificadas a continuación, el avance de acuerdo a lo planificado se considera como satisfactorio.
Baja asignación presupuestaria para la operatividad de las gestiones institucionales por optimización del gasto público.
Competencias vigentes atribuidas al CNIPN limitan la gestión territorial.
Implementación de instrumentos de fortalecimiento institucional y de talento humano.</t>
  </si>
  <si>
    <t>Informes intermedio, derivación de casos y cierre: 
1.- San Jose de Wisuya 
2.- Comuna Colorado del Bua 
3.- San Miguel del Morro
4.- FEDOMEC
Conformación de mesa interinstitucional entre Defensoría del Pueblo y CNIPN</t>
  </si>
  <si>
    <t xml:space="preserve">Identificación de nudos críticos:
Baja asignación presupuestaria para la operatividad de las gestiones institucionales por optimización del gasto público.
Competencias vigentes atribuidas al CNIPN limitan la gestión territorial.
Implementación de instrumentos de fortalecimiento institucional y de talento humano.
</t>
  </si>
  <si>
    <t>Actualización de la Agenda Nacional para la Igualdad de Pueblos y Nacionalidades.- En fase de revisión y retroalimentación por parte de la Secretaría Nacional de Planificación para emisión de la validación técnica.
Guía para la elaboración del Plan Nacional para la Preservación de las Lenguas de los Pueblos y Nacionalidades del Ecuador y propuesta de decreto ejecutivo para declarar como política en el Ecuador.
Asesoramiento técnico en la conformación de consejos consultivos en el CCPD de los Cantones Santa Clara, Santo Domingo de los Tsáchilas; Guamote, Archidona; Cañar y Quevedo
Elaboración de instrumentos de capacitación sobre los derechos de las nacionalidades y pueblos; producción de material multimedia y contrucción preliminar de la plataforma elearning
Las actividades descritas se expresan a detalle en el informe adjunto.</t>
  </si>
  <si>
    <t>Las metas de los indicadores anteriormente señalados fueron cumplidos conforme a lo programado.
No existieron nudos críticos que impidieron el cumplir con la programación del OEI 2</t>
  </si>
  <si>
    <t>Para el periodo de enero a junio de 2022 fueron auditadas 469 entidades sujetas a control, lo que corresponde al 30% de entidades catastradas, cabe señalar que el catastro de entidades sujetas a control es dinámico y sujeto a constantes actualizaciones.</t>
  </si>
  <si>
    <t>Número de acciones de control imprevistas, ejecutadas en el periodo de julio a diciembre junio de 2022 (322).</t>
  </si>
  <si>
    <t xml:space="preserve">Las metas de los indicadores anteriormente señalados fueron cumplidos conforme a lo programado.
No existieron nudos críticos que impidieron el cumplir con la programación del OEI 2
</t>
  </si>
  <si>
    <t xml:space="preserve">Número de actividades y acciones de control planificadas, ejecutadas en el periodo de julio a diciembre de 2022 (2031).
Número de acciones de control imprevistas, ejecutadas en el periodo de julio a diciembre de 2022 (322).
</t>
  </si>
  <si>
    <t>No existieron metas programadas para ser ejecutadas en el primer semestre del año 2022.
No existieron nudos críticos que impidieron el cumplir con la programación del OEI 1</t>
  </si>
  <si>
    <t xml:space="preserve">Dentro de los resultados clave y con enfoque de participación ciudadana para la construcción del proceso de planificación estratégica institucional </t>
  </si>
  <si>
    <t>No existieron metas programadas para ser ejecutadas en el primer semestre del año 2022.
No existieron nudos críticos que impidieron el cumplir con la programación del OEI 1</t>
  </si>
  <si>
    <t xml:space="preserve">No existieron metas programadas para ser ejecutadas en el primer semestre del año 2022.
No existieron nudos críticos que impidieron el cumplir con la programación del OEI 1
</t>
  </si>
  <si>
    <t>Se registra en Logros, la información correspondiente al periodo julio-diciembre 2022</t>
  </si>
  <si>
    <t>En el periodo julio-diciembre de 2022, la Corte Constitucional del Ecuador tramitó un total de 1.793 autos de admisibilidad, para un total anual de 3.479 autos de admisibilidad tramitados en 2022.
Respecto al total de autos de admisibilidad planificados para tramitarse en 2022, se obtuvo un porcentaje de admisibilidad de causas de 131,80%</t>
  </si>
  <si>
    <t>Se registra en Logros la información correspondiente al periodo julio-dic 2022</t>
  </si>
  <si>
    <t>El Registro Oficial realizò en el segundo semestre de 2022, 996 publicaciones de productos. Obteniendo en 2022 un total de 1.906 productos publicados.
Respecto del numero de productos planificados para el año, se obtuvo un porcentaje de 159% de productos publicados en 2022.</t>
  </si>
  <si>
    <t>Se registra en Logros la información correspondiente al periodo julio-diciembre 2022</t>
  </si>
  <si>
    <t>En el periodo julio-diciembre de 2022, la Corte Constitucional del Ecuador gestionò un total de 3.409 causas con pronunciamiento de la Sala de Selección, obteniendo un total anual de 7.675 causas con pronunciamiento de la Sala de Selección.
Respecto de los casos planificados para pronunciamiento en el año, resulta un porcentaje de selección de sentencias de 307%.</t>
  </si>
  <si>
    <t>En el periodo julio-diciembre de 2022, la Corte Constitucional del Ecuador resolvió un total de 525 casos, resultando un total anual de 809 casos resueltos en 2022.
Respecto de los casos planificados para resolver en 2022; se obtuvo un porcentaje de sentencias o dictámenes emitidos de 111%.</t>
  </si>
  <si>
    <t>La Defensoría del Pueblo realiza investigaciones defensoriales, vigilancia del debido proceso y seguimiento de cumplimiento de sentencias, casos que pueden durar años y que no dependen del accionar directo de la Institución.</t>
  </si>
  <si>
    <t>Se cerraron 93.904 casos de 123.751 casos ingresados desde el 2013 hasta diciembre de 2022.</t>
  </si>
  <si>
    <t>Considerando los resultados obtenidos hasta el 2021 del 39,27%; y durante el año 2022 del periodo enero ¿ diciembre 19,59%; el resultado acumulado que se reporta es del 58,86%.</t>
  </si>
  <si>
    <t>Este bajo porcentaje se debe a que las unidades de atención de casos gestionaron casos rezagados de años anteriores dejando pendiente los casos ingresados en el 2022.</t>
  </si>
  <si>
    <t>De enero a diciembre de 2022 se finalizaron 3.958 casos de 10.271casos ingresados en el mismo periodo</t>
  </si>
  <si>
    <t xml:space="preserve">La Defensoría del Pueblo de enero a diciembre 2022 participó en 257 espacios nacionales e internacionales en temas de derechos humanos y de la naturaleza de los 250 espacios planificados. </t>
  </si>
  <si>
    <t>Al ser un indicador continuo acumulado se reporta el avance al primer semestre del 2022, contemplando resultados obtenidos en el 2020 y 2021.</t>
  </si>
  <si>
    <t>El resultado acumulado al 2022 es de 33 procesos que transversalizaron el enfoque de derechos humanos y de la naturaleza en las políticas públicas y normativa de 44 en los que participó la Institución.</t>
  </si>
  <si>
    <t>Dentro de los requerimientos de correcciones de información pública de las entidades obligadas al cumplimiento de la LOTAIP, se intervinieron en 77 solicitudes realizadas.</t>
  </si>
  <si>
    <t>Durante el año 2020 se implementaron 14 acciones, en el año 2021 se implementaron 18 acciones y durante el 2022 se implementaron 60 acciones de Educación en Derechos Humanos, que contribuyen al cumplimiento del objetivo 4, meta 7 de los objetivos de desarrollo sostenible (ODS) dando un total acumulado de 92 acciones de educación ejecutadas a escala nacional.</t>
  </si>
  <si>
    <t>En el periodo correspondiente de enero a diciembre de 2022, se realizaron 382 acciones conjuntas entre actores de la sociedad civil organizada, colectivos sociales u otras instituciones públicas que han trabajado conjuntamente con la Defensoría del Pueblo, de las cuales se han obtenido resultados positivos atendiendo así a los grupos en situación de vulnerabilidad.</t>
  </si>
  <si>
    <t>La Defensoría del Pueblo con respecto a la medición de la presencia institucional contempla las siguientes variables: a. Publicaciones de temas relevantes. b. Participaciones institucionales en medios de comunicación. c. Publicaciones en redes sociales institucionales. d. Seguidores en redes sociales institucionales; mismas que se miden de manera individual y su ponderación es el resultado reportado.</t>
  </si>
  <si>
    <t>El cumplimiento del objetivo estratégico representa 100% del 100% de la meta del período. En virtud que se cumplió con este indicador, no se identificaron nudos críticos.</t>
  </si>
  <si>
    <t xml:space="preserve">La Defensoría Pública ejecutó un total de 2.639 asesorías obteniendo un cumplimiento adicional al cierre del período 2022.
</t>
  </si>
  <si>
    <t xml:space="preserve">Durante el 2022 la Defensoría Pública fortaleció los procesos de capacitaciones en defensa especializada de víctimas a través de la creación de la Escuela Defensorial. </t>
  </si>
  <si>
    <t>La Defensoría Pública cuenta con 2 Coordinaciones Provinciales de Defensa de Víctimas, en las provincias de Guayas y Pichincha, siendo estos espacios territoriales aquellos de mayor densidad poblacional y altos niveles de violencia basada en género. Dichas coordinaciones tienen directrices sectorizadas y específicas respecto de la atención a víctimas de violencia en sus respectivas provincias.
Adicionalmente, de 736 defensores públicos, 124 ejercen la defensa de las víctimas de violencia de género, y se encuentran distribuidos en todas las provincias a escala nacional. 
La Institución realizó un total de 8 capacitaciones sobre temas de violencia de género. Obteniendo 382 defensores públicos capacitados, representando un cumplimiento adicional del 8% en referencia a la meta anual.</t>
  </si>
  <si>
    <t xml:space="preserve">Durante el período enero a diciembre 2022, se cumplió con el plan de capacitación, a través de los cursos y talleres impartidos tanto para el personal misional (Defensores Públicos) así como administrativo teniendo un resultado del 104%  de eventos de capacitación ejecutados.
Es decir, se ejecutó un total de 47 procesos de formación durante el año 2022, superando la meta de los 45 eventos planificados en área misional.
El proceso de formación del personal de la Defensoría Pública ha tomado una importancia superior con la creación de la Escuela Defensorial, cuyas actividades empezaron en abril de 2022 y que, en sus primeros nueve meses de funcionamiento ha reorganizado y revitalizado la formación al interior de esta institución. 
En 2022 se tiene un total de 11.041 registros de personas asistentes a dichos eventos, entre miembros de la Red Complementaria a la Defensa Jurídica Pública, Defensores y estudiantes de las carreras de Derechos, quienes participaron en los 50   eventos organizados por la Escuela Defensorial. 
</t>
  </si>
  <si>
    <t>En este período con referencia a las causas de mediación no se ha llegado  a la meta planteada debido a que se han incrementado altamente los Centros de Mediación en la Ciudad. Además, el Consejo de Judicatura no implementa LA DERIVACIÓN PROCESAL de jueces a centros de mediación. Adicionalmente, un limitante es la falta de asignación de recursos económicos para campañas de difusión y para abrir más oficinas de mediación en otras ciudades.</t>
  </si>
  <si>
    <t>La Defensoría Pública promueve mecanismos alternativos de solución de conflictos, mediante los Centros de Mediación. En las ciudades de Quito y Guayaquil se atendieron 2.942  causas.
Cuando se analiza los datos del año 2022, se evidencia que el Centro de Mediación de la institución ha facilitado más de 1.700 acuerdos y que 2.942 casos no han sido procesados por la justicia ordinaria.</t>
  </si>
  <si>
    <t xml:space="preserve">En la Defensoría Pública, entre enero y diciembre del año 2022 fueron atendidas 251.490 personas, esto representa el 100,60% de cumplimiento de la meta establecida. </t>
  </si>
  <si>
    <t>La cooperación interinstitucional se gestiona como un proceso destacado que coadyuva a que la visión y misión institucional se cumplan; ayudando además a que se consigan los objetivos y metas estratégicas gracias al intercambio de conocimientos, experiencias, suma de esfuerzos y colaboración mutua con cooperantes nacionales o extranjeros. Fortaleciendo así, los procesos y capacidades propias de cada una de las partes.
El seguimiento y evaluación se efectúa con una periodicidad trimestral. En lo correspondiente al resultado al tercer trimestre del período 2022, se evidenció que el nivel de ejecución de los convenios a acuerdos interinstitucionales suscritos evaluados se situó en el 90,74% , lo que quiere decir que los convenios se gestionan y administran de forma aceptable.</t>
  </si>
  <si>
    <t>De enero a diciembre de 2022, se reportó un total de 734 eventos , representando un cumplimiento del 140% del indicador, lo que permitió a la población conocer los servicios que ofrece la Defensoría Pública, a favor de los más vulnerables.</t>
  </si>
  <si>
    <t xml:space="preserve"> El cumplimiento del objetivo estratégico representa 100% del 100% de la meta del período. En virtud que se cumplió con este indicador, no se identificaron observaciones.</t>
  </si>
  <si>
    <t>Las mesas técnicas realizadas suman 665 a nivel nacional en las distintas provincias, a fin de fortalecer la misión institucional permitiendo dar a conocer a la ciudadanía sobre los servicios que brinda la Defensoría Pública del Ecuador, y  mediante la realización de las diversas mesas técnicas se ha logrado gestionar y difundir propuestas de trabajo en beneficio de los usuarios de la Defensoría Pública, mismas que han sido articuladas en conjunto con entidades del ejecutivo, GAD¿S, entidades del sector justicia.</t>
  </si>
  <si>
    <t>El cumplimiento del objetivo estratégico representa 100% del 100% de la meta del período. En virtud que se cumplió con este indicador, no se identificaron nudos críticos. Es importante mencionar que el reporte de atenciones es a mes caído.</t>
  </si>
  <si>
    <t xml:space="preserve">Durante el año 2022, todos los Consultorios Jurídicos Gratuitos atendieron de manera presencial lo cual permitió que las estadísticas de atención recuperen los valores que tuvieron antes de la pandemia. De igual manera, en el año 2022 se acreditaron 12 nuevos Consultorios Jurídicos situación que ha permitido sumar el número de atenciones a la ciudadanía. Evidenciándose, un cumplimiento adicional a la meta planificada de 0,11%.
 </t>
  </si>
  <si>
    <t xml:space="preserve">Con respecto a las atenciones, se evidencia que debido a la ejecución del proyecto "Ruta de los Derechos", se incrementó el número de asesorías brindadas a nivel territorial. </t>
  </si>
  <si>
    <t xml:space="preserve">Durante el período enero - diciembre 2022, los defensores públicos gestionaron 234.355 patrocinios a grupos vulnerables que corresponde al 76,98% de todas las atenciones que son 304.450. 
A nivel nacional, en 2022, la Defensoría Pública gestionó 234.355 patrocinios, de estos, el 56,50% corresponden a materia penal y el 43.50% a materias no penales, permanece la tendencia de 2021. </t>
  </si>
  <si>
    <t>El cumplimiento del objetivo estratégico representa 100% del 100% de la meta del período. Y en virtud que se cumplió con este indicador, no se identificaron observaciones.</t>
  </si>
  <si>
    <t xml:space="preserve">La satisfacción de los servicios brindados por la Defensoría Pública en año 2022 es del 91% , superando la meta programada del período. Este resultado enmarca una calificación de SATISFECHO.
En el año 2022, se evidencia un incremento de un 7%, ya que en el 2021 este porcentaje fue en un promedio del 84%; a partir de mayo se implementó una herramienta digital para la toma de encuestas con lo que logró incrementar el tamaño de la muestra de 1.999 encuestas aplicadas en el 2021 a 3.065 aplicadas en el 2022.
</t>
  </si>
  <si>
    <t>El resultado se vio influenciado por factores externos que afectó el servicio de justicia y la libre movilidad. Además se debe considerar que es un derecho de la víctima tener defensa legal; así también, puede vincularse o desvincularse de un proceso cuando así lo decida, por ello, muchas víctimas buscan asesoría legal, más no patrocinio; y, en otros casos, dada la gravedad de los hechos denunciados y afectaciones individuales y familiares, algunas víctimas se retiran del proceso</t>
  </si>
  <si>
    <t xml:space="preserve">La Defensoría Pública cuenta con 2 Coordinaciones Provinciales de Defensa de Víctimas, en las provincias de Guayas y Pichincha, siendo estos espacios territoriales aquellos de mayor densidad poblacional y altos niveles de violencia basada en género. 
Adicionalmente, de 736 partidas de defensores públicos,124 ejercen la defensa de las víctimas de violencia de género, y se encuentran distribuidos en todas las provincias a escala nacional. Además, desde abril de 2022 se integró un equipo de psicólogos para acompañamiento a víctimas de violencia de género.
Obteniendo como resultado de la prestación del servicio en el período de enero a diciembre de 2022, a 24.151 solicitudes ciudadanas de atención a víctimas en temas de violencia de género, con relación al total de 56.885 solicitudes ciudadanas de atención en violencia de género (víctima y procesado).
</t>
  </si>
  <si>
    <t>En referencia al número de defensores públicos a nivel nacional es menor que el número ideal propuesto; es importante que el Consejo de la Judicatura  como órgano de administración de la Función Judicial, realice las gestiones correspondientes para cubrir  con todas las plazas de defensores públicos asignadas; y, realice un nuevo concurso de méritos y oposición para la incorporación de defensores públicos que permita cumplir con la meta de 5 defensores públicos por cada 100.000 habitantes.</t>
  </si>
  <si>
    <t xml:space="preserve">Para el año 2022, la meta establecida fue de alcanzar 5 defensores públicos por cada 100 mil habitantes, el resultado obtenido es de 3,94 defensores públicos por cada 100.000 habitantes siendo equivalente al 78,80% de cumplimiento del indicador.  La institución contó a diciembre 2022 con 708 defensores públicos en funciones. </t>
  </si>
  <si>
    <t>Se ha incrementado considerablemente el número de graduados, esto puede deberse a los cambios en las opciones de titulación.</t>
  </si>
  <si>
    <t>Se registran 1779 alumnos graduados de grado, tecnología y posgrados.</t>
  </si>
  <si>
    <t>No se registran observaciones en el segundo semestre.</t>
  </si>
  <si>
    <t>Se registra 8,57 como resultado del índice de producción científica. 
44 publicaciones en revistas scopus en cuartil Q1 y 15 publicaciones en revistas scopus en cuartil Q2</t>
  </si>
  <si>
    <t xml:space="preserve">La ejecución presupuestaria es del 78.48 según reporte del esigef, sin embargo la Universidad Técnica del Norte ejecutó en forma real durante el ejercicio económico 2022 el 78.48%, si se suman los anticipos que tienen ejecución contable misma que fue del 4.52% y si a ello incrementamos el porcentaje de ejecución presupuestaria por concepto de comprometidos no devengados que ascendió al porcentaje del 13.04%, se puede concluir que la ejecución presupuestaria del ejercicio económico 2022 llegó a representar el 96.03%. </t>
  </si>
  <si>
    <t>No se registran observaciones en el segundo semestre</t>
  </si>
  <si>
    <t>Se registran 15 proyectos de vinculación social ejecutados en el 2022.</t>
  </si>
  <si>
    <t xml:space="preserve">82 articulos publicados en revistas indizadas </t>
  </si>
  <si>
    <t>Se incrementó el número de cupos para ingreso a Nivelación.</t>
  </si>
  <si>
    <t>Indicador programado para períodos posteriores.</t>
  </si>
  <si>
    <t>Ejecución de proyectos de línea base.</t>
  </si>
  <si>
    <t>5 libros y 4 capitulos de libros publicados</t>
  </si>
  <si>
    <t>Se adquirieron 144 libros.</t>
  </si>
  <si>
    <t>- 1 software registrado
- 1 obra literaria (metodología)
- 2 marcas registradas
- 5 marcas registradas
- 1 obra audiovisual (videos)</t>
  </si>
  <si>
    <t>- 1 software registrado
- 1 obra literaria (metodología)
- 2 marcas registradas
- 5 marcas registradas
- 1obra audiovisual (videos)</t>
  </si>
  <si>
    <t>Indicador programado para el 2025.</t>
  </si>
  <si>
    <t>1% de docentes de la ESPAM MFL participan en redes de vinculación.</t>
  </si>
  <si>
    <t>El concurso de merecimiento y oposición para dar titularidad a docentes se postergó para el año 2023.</t>
  </si>
  <si>
    <t>Se cumple con el 10% de beneficiados del total de matriculados en el período de la beca.</t>
  </si>
  <si>
    <t>Durante el segundo semestre 2022 se integró al 2.27% de estudiantes en actividades de investigación, superando la meta programada en este período.</t>
  </si>
  <si>
    <t>Estudiantes de grado que se integran en programas y/o proyectos de investigación.</t>
  </si>
  <si>
    <t>Participación de estudiantes en programas y/o proyectos de vinculación con la sociedad.</t>
  </si>
  <si>
    <t>Durante el segundo semestre 2022 se integró al 8.02% de estudiantes en actividades de investigación, superando la meta programada en este período.</t>
  </si>
  <si>
    <t>Participación de estudiantes de las maestrías vigentes en etapa curricular,  en  proyectos de vinculación.</t>
  </si>
  <si>
    <t>Vinculación de estudiantes de posgrado en actividades de investigación.</t>
  </si>
  <si>
    <t>Se incrementó el número de estudiantes que ingresan a la institución.</t>
  </si>
  <si>
    <t>Aplicación de encuesta de empleabilidad a graduados.</t>
  </si>
  <si>
    <t>Se cumplió satisfactoriamente la meta de participación de profesores investigadores en redes de investigación.</t>
  </si>
  <si>
    <t xml:space="preserve"> Informe de los resultados de la XII convocatoria de programas y proyectos de investigación tecnólogica.</t>
  </si>
  <si>
    <t>Articulación de los programas y/o proyectos con demanda en el sector público y privado.</t>
  </si>
  <si>
    <t>Se realizaron gestiones para recibir financiamiento del GAD municipal Chone pero no fue posible ingresar los recursos a la institución.</t>
  </si>
  <si>
    <t>Se elaboró la metodología para evaluar el impacto de los proyectos de investigación, fue enviado a la comisión de investigación para su análisis.</t>
  </si>
  <si>
    <t>La metodología para medición de impacto se encuentra en revisión para apropbación del Honorable Consejo Politécnico.</t>
  </si>
  <si>
    <t>Se incrementó la tasa de titulación de grado.</t>
  </si>
  <si>
    <t>La tasa de titulación de posgrado se incrementó en 10%.</t>
  </si>
  <si>
    <t>Aplicación de encuesta de satisfacción al 100% de egresados.</t>
  </si>
  <si>
    <t>No existen observaciones a reportar del indicador en mención</t>
  </si>
  <si>
    <t>La ESPOCH planificó para el año 2022 alcanzar un incremento en la publicación de 20 artículos científicos de alto impacto, partiendo de una línea base de 58 para llegar a 78. Durante el periodo julio ¿ diciembre se alcanzó la publicación de 55 artículos de alto impacto, lo cual significó un total de 121 publicaciones de alto impacto en el año. Easto permitó superar la meta inicial de 78.</t>
  </si>
  <si>
    <t>no existen observaciones a reportar sobre el indicador</t>
  </si>
  <si>
    <t>Los programas de estudio en linea o bajo la modalidad virtual se prevee inicien durante el año 2023</t>
  </si>
  <si>
    <t>La disminución del número de docentes vinculados a la investigación obedece a los procesos de cierre de proyectos llevado a cabo durante el segundo semestre 2022; sin embargo, se estima un incremento significativo para el 2023 a causa de la aprobación de 100 nuevos proyectos.</t>
  </si>
  <si>
    <t>Se planificó contar durante el 2022 con 529 docentes vinculados a la investigación; durante el periodo julio a diciembre 2022 se alcanzó 244 docentes vinculados a los diferentes proyectos de investigación, debiendo señalar además que en el periodo enero a julio se contó con 533 docentes investigadores.</t>
  </si>
  <si>
    <t>No se han detectado observaciones en el cumplimiento de las metas programadas para el segundo semestre 2022. Se estima continuar atendiendo este indicador en el transcurso de 2023</t>
  </si>
  <si>
    <t>La Institución para el 2022 planificó un incremento de proyectos articulados con Organismos no Gubernamentales, Entidades Públicas, privadas e Instituciones de Educación Superior, partiendo de una línea base de 10 para llegar a 15 proyectos. Gracias a la gestión del personal institucional, este indicador se superó de manera significativa, manteniéndose entre los meses de julio a diciembre 2022 un total de 25 proyectos aprobados y vigentes. Superando así la meta planificada.</t>
  </si>
  <si>
    <t>El resultado menor al planificado en la tasa de matriculación en la ESPOCH obedece a reducción de cupos para ingreso a causa de recortes en asignaciones presupuestarias a la ESPOCH, permanencia aun de la pandemia, que en varios casos limitó continuidad de estudios, incremento en número de estudiantes graduados entre el primer y segundo semestre 2022, pasó de 1.602 a 1.844, dando un total de 3446.</t>
  </si>
  <si>
    <t>La ESPOCH programó incrementar la tasa de estudiantes matriculados a un 11.85%. Sin embargo, el resultado alcanzado durante el segundo semestre 2022 es de 10.64%, y un promedio de avance anual 2022 de 10.81%, debiendo considerar que en octubre inició el nuevo período académico</t>
  </si>
  <si>
    <t>No existen observaciones a reportar sobre el indicador</t>
  </si>
  <si>
    <t xml:space="preserve"> la meta planificada para el 2022 fue del 29.69%. No obstante, la Institución en el período julio ¿ diciembre alcanzó una Tasa de Deserción de 27.49%, y durante el 2022 se alcanzó un 27.69% lo que demuestra un nivel de cumplimiento mayor al planificado inicialmente, superando la meta en un 2.00%</t>
  </si>
  <si>
    <t>Con el retorno a la presencialidad en el año 2022, se enfrentaron eventos que fueron solucionados de manera progresiva en relación a: conectividad en las aulas, transporte estudiantil (falta de unidades en horas pico, vetustez de los buses, exceso de pasajeros, reducción de rutas de transporte), entre otras que afectó al cumplimiento de la meta programada.</t>
  </si>
  <si>
    <t>Al término del ejercicio fiscal 2022, se alcanzó una tasa de 85.74% se muestra un avance sobre el plan de acción de Bienestar Politécnico destinado a la salud y bienestar del estudiante.</t>
  </si>
  <si>
    <t>Al finalizar el ejercicio fiscal 2022, 27 proyectos de servicio comunitario y 72 actividades específicas de vinculación, produjeron 14.775 atenciones en diferentes zonas de influencia escogidas.</t>
  </si>
  <si>
    <t>Al finalizar el ejercicio fiscal 2022, 349 proyectos se ejecutaron que abarcan áreas fundamentales cómo Cadena de abastecimiento y logística; Tecnologías digitales; Industria sostenible e innovadora; Desarrollo económico; Producción agropecuaria y acuícola, y su transformación; Ambiente, clima y reducción de riesgos de desastres; Salud, bienestar y desarrollo humano; Educación y comunicación y Eficiencia energética, energías renovables y alternativas. De los cuales, 132 cuentan con contraparte de empresas nacionales e internacionales.</t>
  </si>
  <si>
    <t>No aplica.</t>
  </si>
  <si>
    <t>Al finalizar el ejercicio fiscal 2022, 508 artículos fueron publicados en revistas indexadas, distribuidas así: 172 constan en la base de datos WoS y 336 artículos aparecen en la base SCOPUS.</t>
  </si>
  <si>
    <t>Se ha identificado como nudo crítico, la flexibilización de tiempos de titulación motivados por la pandemia del Covid-19, sumado a ello la actualización de información en el sistema de registro en consideración a las mallas vigentes con la unidad de integración curricular. Por otra parte, la deserción estudiantil interna por movilidad de carrera a carrera en la misma IES alarga los tiempos de titulación de los estudiantes que se acogen a este proceso</t>
  </si>
  <si>
    <t xml:space="preserve">La tasa de eficiencia terminal de grado a diciembre del 2023 alcanza  un  40,13%  (Cohorte SI-2015) con periodicidad anual </t>
  </si>
  <si>
    <t>Nudo crítico: Los efectos de la pandemia impactó económicamente a los estudiantes, debido a este motivo, algunos no se registraron en el proceso de graduación o titulación regular.</t>
  </si>
  <si>
    <t>Al término del ejercicio fiscal 2022, se alcanzó una tasa de 51.89%.  Durante el periodo académico, 592 profesionales se graduaron en los distintos programas de postgrado que ofrece la institución</t>
  </si>
  <si>
    <t xml:space="preserve">La incorporación de nuevos fiscales responde estrictamente al Consejo de la Judicatura, según lo establece el artículo 264 del Código Orgánico de la Función Judicial. Es así que Fiscalía debería incorporar al menos 589 agentes fiscales con sus respectivos equipos fiscales (secretarios y asistentes) para cumplir con el estándar latinoamericano de 8 fiscales por cada 100.000 habitantes. </t>
  </si>
  <si>
    <t>La Fiscalía en el año 2022, alcanzó una tasa de congestión de 4,10. Por cada noticia del delito pasiva, se tiene aproximadamente 4 noticias del delito activas. Cuanto mayor sea la tasa, mayor es el nivel de congestionamiento, saturación o retraso. Cabe mencionar que Fiscalía registró 353.817 noticias del delito de enero a diciembre de 2022, de las cuales 9,20% (32.537) corresponden a delitos flagrantes y el 90,80% (321.280) a delitos no flagrantes.</t>
  </si>
  <si>
    <t>Fiscalía debería incorporar al menos 589 agentes fiscales con sus respectivos equipos fiscales (secretarios y asistentes).
Déficit presupuestario - SPAVT, la misma que abarca en la falta de recursos humanos, materiales y presupuestarios que afectan irreparablemente la operatividad, logística y asistencia en el cumplimiento de las labores diarias del Sistema.</t>
  </si>
  <si>
    <t xml:space="preserve">La Fiscalía durante el año 2022, ha dado solución a 282.483 de 1.148.374 noticias del delito activas. Siendo la tasa de solución al conflicto penal de 246, es decir por cada 1.000 noticias del delito activas en el año 2022, 246 tuvieron un tipo de solución al conflicto penal.
La Fiscalía, a través Sistema a Protección a Víctimas, Testigos y otros participantes en el proceso penal SPAVT, brindó atención a nivel nacional a 2.760 personas. Al 31 de diciembre de 2022, el SPAVT cuenta con 1.237 personas protegidas activas. Los delitos de mayor incidencia en las personas protegidas son 378 por casos de violación, 184 de abuso sexual, 101 por intimidación, 98 por asesinato y 476 por delitos varios. </t>
  </si>
  <si>
    <t>Resultado obtenido y reportado por la Dirección de Registro Estudiantil.</t>
  </si>
  <si>
    <t>En el 2022 se logra superar la meta de graduados logrando contar con una gran cantidad de los alumnos que culminaron con su proceso de titulación, gracias al esfuerzo y apoyo de las Escuelas y la institución, se aculula en número de graduados mismos que vienen de períodos 2019-2020 PANDEMIA.</t>
  </si>
  <si>
    <t>Se impartió únicamente 11 cursos que no lograron cumplir con la meta planteada para el 2022, en virtud de los inconvenientes generados en el proceso para lograr la aprobación de los mismos, lo cual determina la necesidad de actualización.</t>
  </si>
  <si>
    <t xml:space="preserve">Los cursos a entidades fueron los que registran el mayor número, como el de Agricultura Familiar con el Instituto de Economia Popular y Solidaria y al personal de la OIT. </t>
  </si>
  <si>
    <t>Reporte de la Dirección de Vinculación.</t>
  </si>
  <si>
    <t xml:space="preserve">Se ha generado participación activa en las actividades principalmente de forma virtual lo que permite que se masifiquen las acciones enmarcadas en los proyectos de vinculación. </t>
  </si>
  <si>
    <t>Reporte de la Coordinación de Investigación.</t>
  </si>
  <si>
    <t>De acuerdo a la implementación de lineamientos internos, y el cumplimiento de los mismos, se logró incrementar las publicaciones por parte de los docentes aportando a la institución.</t>
  </si>
  <si>
    <t>Los usuarios de las acciones académicas son los registrados virtuales y presenciales, pero nos tiene certeza de los beneficiarios reales ya que al ser virtuales o actividades hibridas no permite cotejar el verdadero alcance. 
Reporte de la Dirección de Vinculación.</t>
  </si>
  <si>
    <t xml:space="preserve">Los proyectos de vinculación han permitido la divulgación de las acciones académicas de los docentes. </t>
  </si>
  <si>
    <t>REPORTE DIRECCIÓN DE BIENESTAR INSTITUCIONAL</t>
  </si>
  <si>
    <t>Se logra cumplir la meta considerando que se implemento las siguientes acciones dentro del periodo del matrículas:  425 MATRICULADOS / 533 ADMITIDOS
- Firma de convenios con Cooperativas de Ahorro y Crédito para otorgar financiamiento a los estudiantes. Se otorgaron 14 crédito.
- Se aprobó la política de descuentos del 20% para todos los estudiantes que cancelen dentro del periodo regular de matrículas.
- Ampliación del periodo de matrículas ordinarias y extraordinarias.</t>
  </si>
  <si>
    <t>Reporte proviene de la Dirección de Bienestar Estudiantil.</t>
  </si>
  <si>
    <t>El mantenimiento de la modalidad virtual de todos los programas logró captar un gran número de postulantes para los programas de la primera oferta académica del 2022. Únicamente un programa de los 13 que fueron aprobados no continuó.Para la segunda convocatoria del años de los 13 programas que fueron aprobados únicamente se aperturaron 8 programas.</t>
  </si>
  <si>
    <t>Reporte de la Coordinación de INvestigación.</t>
  </si>
  <si>
    <t>Se logra un porcentaje aceptable de los proyectos ejecutados en el año 2022 según los proyectos aprobados, considerando que los fondos concursables lograron ser entregados a todos los ganadores beneficiarios.</t>
  </si>
  <si>
    <t>No existen observaciones</t>
  </si>
  <si>
    <t>Logros: Se puede observar que existieron 53 beneficiarios en la línea de fomento de movilidad, esto conlleva a que la línea de fomento debe seguir fortaleciéndose.</t>
  </si>
  <si>
    <t>No existieron nudos críticos</t>
  </si>
  <si>
    <t>Desde octubre a diciembre de 2022 se ha realizado la aprobación de las bases técnicas de los concursos públicos de: Teatro del Barrio, Co-creación textil y moda, Producción de colecciones de literatura
ecuatoriana, Comunidades Lectoras para la Animación a la Lectura, Producción de Cortometrajes Ficción ¿
Géneros Cinematográficos Acción, Suspenso, Terror, Ciencia Ficción o Comedia, Producción de Videojuegos para Dispositivos Móviles, Series Web Ficción o Documental, Procesos Formativos Iniciales o en Marcha
de Bandas de Pueblo, Producción de Obras de Artes Escénicas, Exhibición en Espacios Culturales
Independientes y/o Comunitarios ¿ Artes Visuales y Artesanías</t>
  </si>
  <si>
    <t>Logros: Desde octubre a diciembre de 2022 se ha realizado la aprobación de las bases técnicas de los concursos públicos de: Teatro del barrio, Co-creación textil y moda, Producción de colecciones de literatura
ecuatoriana, Comunidades Lectoras para la Animación a la Lectura, Producción de Cortometrajes Ficción ¿
Géneros Cinematográficos Acción, Suspenso, Terror, Ciencia Ficción o Comedia, Producción de Videojuegos para Dispositivos Móviles, Series Web Ficción o Documental, Procesos Formativos Iniciales o en Marc
de Bandas de Pueblo, Producción de Obras de Artes Escénicas, Exhibición en Espacios Culturales
Independientes y/o Comunitarios ¿ Artes Visuales y Artesanías.</t>
  </si>
  <si>
    <t>No existieron observaciones.</t>
  </si>
  <si>
    <t xml:space="preserve">Logros: Eficiencia en la emisión de la certificación de clasificación, se ha reducido los tiempos por parte del IFCI para la emisión de los certificados. </t>
  </si>
  <si>
    <t>No existieron observaciones</t>
  </si>
  <si>
    <t xml:space="preserve">Logros: A través de la emisión de la certificaciones, los gestores culturales y solicitantes, han logrado estrenar sus obras artísticas y cultures en los diferentes espacios de exhibición. </t>
  </si>
  <si>
    <t>Logros: Bolivia, Suiza, México, Italia, Colombia, Perú, 2 Argentina, 2 en Colombia, Afganistan y Costa Rica.</t>
  </si>
  <si>
    <t>Una de las instancias para obtener financiamiento para coproducción que es Ibermedia, distriburá los fondos en el año 2023.</t>
  </si>
  <si>
    <t>No existieron logros</t>
  </si>
  <si>
    <t xml:space="preserve">Nudos críticos: El cambio de administración y el paro nacional retraso en el primer semestre la ejecuciión presupuestaria del POF 2022 actualmente se visualiza una ejecución del 47%. Es necesario poner en consideración que dentro del proceso de desembolso hay actividades que son importantes y necesarias
por parte del Beneficiario, el cual en la mayoría de proyectos si tienen demora en la entrega de documentos. </t>
  </si>
  <si>
    <t xml:space="preserve">Se está trabajando para que se siga incrementando la participación de más provincias, en los procesos que lanza el IFCI. </t>
  </si>
  <si>
    <t>Logros: Los recursos se han destinado a las provincias de Pichincha, Manabí, Guayas, Loja,
Imbabura, Azuay, Esmeraldas, Zamora, Cotopaxi, Carchi, Tungurahua.</t>
  </si>
  <si>
    <t>Las salidas a territorio, han permitido colectar nuevos registros de especímenes que no existían en las colecciones del INABIO.</t>
  </si>
  <si>
    <t>En el segundo semestre se ha ingresado a la colección zoológica, un total de 34 nuevos registros.</t>
  </si>
  <si>
    <t>Los resultados presentados permitirán analizar la información e identificar y proponer políticas públicas de conservación.</t>
  </si>
  <si>
    <t>En el segundo semestre se continua con el apoyo en el proyecto "Generación de información base para la formulación de políticas públicas de conservación, ordenamiento y manejo forestal en el Ecuador, con énfasis en la Caoba Swietenia macrophylla King.", desde el INABIO se ha dado la asesoría respectiva para el ingreso de la información realizada en la plataforma del BNDB.</t>
  </si>
  <si>
    <t>Las actividades de preparación de extractos y realización de análisis químicos y biológicos, se ha visto suspendido, debido a que no se cuenta con financiamiento y se requiere del apoyo de colaboradores internacionales, mismo que no han podido viajar a Ecuador por el tema de pandemia.</t>
  </si>
  <si>
    <t>En el segundo semestre se ha preparado la solicitud para la certificación del consentimiento libre e informado (CLPI) de la comunidad Kichwa de San José de Payamino en el Servicio Nacional de Derechos Intelectuales (SENADI).</t>
  </si>
  <si>
    <t xml:space="preserve">La difución que se ha realizado, en torno a los espacios de ciencia ciudadana, ha permirtido que más instituciones se una a estos espacios y poder conocer sobre la biodiversidad. </t>
  </si>
  <si>
    <t>En el segundo semestre se han realizado varias capacitaciones y eventos de ciencia ciudadana por lo que en el año 2022 se tuvo un registro de 20.145 usuarios y se llegó al 1.000.000 de observaciones en la plataforma iNaturalist.</t>
  </si>
  <si>
    <t xml:space="preserve">Las actividades han tomado más tiempo de lo planificado debido a que el documento ha presentado varios ajustes por parte de las instituciones participantes. </t>
  </si>
  <si>
    <t xml:space="preserve">En el segundo semestre se ha enviado a la Universidad San Francisco  de Quito y  ESPOL el documento piloto de otorgamiernto de patentes a los bancos de germoplasma para su aprobación, e iniciar las acciones de implementación piloto.  </t>
  </si>
  <si>
    <t xml:space="preserve">Las acciones realizadas permiten potencializar las acciones del INABIO en territorio. </t>
  </si>
  <si>
    <t xml:space="preserve">En noviembre del 2022 se realizó la apertura formal de la oficina técnica en la Universidad de la Espol, por lo que actualmente, se cuenta con un espacio físico y se han realizado reuniones con autoridades y potenciales colaboradores para hacer conocer las funciones del INABIO en territorio. </t>
  </si>
  <si>
    <t>Se cuenta con la reforma de la resolución para el reglamento de investigadores asociados.</t>
  </si>
  <si>
    <t>En el año 2022 se cuenta con 30 investigadores que han decidio ser parte de la RedBio y apoyar las acciones conjuntas con el INABIO.</t>
  </si>
  <si>
    <t xml:space="preserve">Se estima que en el año 2023 los resultados realizados sean publicados en revistas indexadas. </t>
  </si>
  <si>
    <t>En el segundo semestre se han realizado varios manuscritos que abordan estudios ecológicos que aportarán a la conservación de la biodiversdidad.</t>
  </si>
  <si>
    <t xml:space="preserve">Se ha capacitado a la población del nororiente de la Amazonía para evitar la proliferación de lespecies exóticas invasoras, con el objeto de conservar la biodiversidad propia de la zona.   </t>
  </si>
  <si>
    <t>En el segundo semestre se cuenta con  la guia de las especies exóticas invasoras en la Amazonia y se ha socializado los planes de acción para su prevención y control.</t>
  </si>
  <si>
    <t>La investigación aplicada permite analizar el potencial que tiene la biodiversidad del país.</t>
  </si>
  <si>
    <t>Los estudios de investigación aplicada realizada mediante el proyecto KRIBB, han permitido la preparación de 50 muestras de plantas que serán exportadas para los análisis respectivos y analizar su potencial.</t>
  </si>
  <si>
    <t>Los estudios iniciales son la base para profundizar estudios de monitoreo y conservación.</t>
  </si>
  <si>
    <t xml:space="preserve">En el segundo semestre se cuenta con el primer reporte de la Caracterización Bioecológica de la Flora y Fauna en la Zona de Influencia directa del Proyecto Multipropósito Aquepi en la provincia de Santo Domingo de los Tsáchilas, y sus resultados han determinado que es una zona imperiosa, sin embargo, existen especies con categoría de amenazada, por lo que se recomienda establecer un sistema de monitoreo con actores locales y entidades gubernamentales.  </t>
  </si>
  <si>
    <t xml:space="preserve">El espacio definido para la implementación e infraestructura del Banco ha tenido un poco de retraso debido a que se están ajustando algunas acciones técnicas y administrativas.   </t>
  </si>
  <si>
    <t>En el segundo semestre se ha continuado con las acciones planificadas del convenio suscrito con KOICA, por lo que se ha coordinado con las universidades para definir los espacios de los biocentros, asi como el diseño arquitectónico de las nuevas instalaciones del BNRG en las oficinas del INABIO.</t>
  </si>
  <si>
    <t>Se están realizando acciones conjuntas con MAATE para que, mediante un proceso, se identifique la interacción de la BNDB entre el INABIO y MAATE.</t>
  </si>
  <si>
    <t>En el segundo semestre se ha finalizado la migración de las colecciones, checklist y proyectos desde la BNDB al nuevo servidor.</t>
  </si>
  <si>
    <t>Las publicaciones científicas permiten conocer la biodivesidad y su conservación.</t>
  </si>
  <si>
    <t xml:space="preserve">En el segundo semestre se han realizado 7 nuevas publicaciones científicas, destacándose la descripción de nuevas especies de herpetofauna, roedores, plantas.Sumando un total de 36 publicaciones para el año 2022. </t>
  </si>
  <si>
    <t xml:space="preserve">Lo eventos han contado con participantes científicos y ciudadanía, lo que demuestra el interés por conocer sobre la biodiversidad. </t>
  </si>
  <si>
    <t xml:space="preserve">En el segundo semestre, se han llevado a cabo 18 espacios de difución científica en las que se han realizado 28 charlas, en las cuales se han presentado los resultados de las investigaciones realizadas por el equipo del INABIO, además el primer congreso de Micología, el IV Encuentro Entomológico Ecuatoriano, Museos Itinerantes, capacitaciones y eventos naturalistas.  </t>
  </si>
  <si>
    <t>Se cuenta con el borrador de la propuesta de procedimiento del proceso de contrato marco y permisos de recolección de especímenes de especies de diversidad biológica.</t>
  </si>
  <si>
    <t xml:space="preserve"> En el segundo semestre se han ingresado tres propuestas de contrato marco al sistema SUIA, gestionando 38 guias de movilización.</t>
  </si>
  <si>
    <t>Los eventos conjuntos con otros actores, permiten acercar el conocimiento científico a la comunidad como un mecanismo de educación no formal para el desarrollo y transferencia de conocimiento.</t>
  </si>
  <si>
    <t>En el segundo semestre se han realizado 5 eventos presenciales, virtuales e itinerantes a los que ha asistido un total de 1.186, entre los más relevantes se tiene: Casa abierta Día de las Áreas Protegidas y  Noche Europea de los y las investigadores.</t>
  </si>
  <si>
    <t>La presencia de equipo externo, investigadores, estudiantes y ciudadanía evidencia el interés por conocer sobre la biodiversidad del país.</t>
  </si>
  <si>
    <t xml:space="preserve">En el segundo semestre, se han realizado un total de 89 visitas a las colecciones zoológicas y 55 a la colección botánica, dichas visitas corresponde a investigadores y estudiantes. </t>
  </si>
  <si>
    <t>En el segundo semestre se han realizado 5 eventos presenciales, virtuales e itinerantes a los que ha asistido un total de 1.186, entre los más relevantes se tiene: Casa abierta Día de las Áreas Protegidas y Noche Europea de los y las investigadores.</t>
  </si>
  <si>
    <t xml:space="preserve">En el segundo semestre se ha enviado a la Universidad San Francisco de Quito y ESPOL el documento piloto de otorgamiento de patentes a los bancos de germoplasma para su aprobación, e iniciar las acciones de implementación piloto.  </t>
  </si>
  <si>
    <t>El fortalecimiento institucional ha permitido que desde instancias externas pidan apoyo al INABIO para asesoramiento en el tema de biodiversidad.</t>
  </si>
  <si>
    <t xml:space="preserve">En el segundo semestre se ha dado asesoramiento para identificación de especies de flora y fauna en la hacienda Santa Catalina. </t>
  </si>
  <si>
    <t xml:space="preserve">Se ha entregado la documentación a MAATE para su revisión y se coordinarán acciones conjuntas para validación y aprobación. </t>
  </si>
  <si>
    <t xml:space="preserve">Se cuenta con el documento de la Estrategia Nacional de Monitoreo de la Biodiversidad, en la cual se identifican el gurpo de trabajo que realizó las variables escenciales de Biodiversidad. </t>
  </si>
  <si>
    <t>Este indicador no será reportado en el año 2022</t>
  </si>
  <si>
    <t xml:space="preserve">Continuar con los procesos planificados.
</t>
  </si>
  <si>
    <t>El INPC, implementó el proceso de depuración del inventario en el Sistema de Información del Patrimonio Cultural  del Ecuador (SIPCE), resultado de lo cual en el primer semestre 8750 segundo semestre se realizó la depuración de 8897 fichas a nivel nacional dando un total de 20845 en los siguientes ambitos: 
Bienes Muebles
Bienes Inmuebles
Patrimonio Inmaterial</t>
  </si>
  <si>
    <t xml:space="preserve">Los proyectos de instrumentos normativos generados en 2022 deben compilarse bajo el Plan de
Gestión de Riesgos y el Plan de Control de Tráfico Ilícito.  
Para el 2023 la meta será tener los planes completos, publicados y socializados </t>
  </si>
  <si>
    <t xml:space="preserve">La Dirección de Control Técnico desarrolló el siguiente instrumento normativo:
Normativa Técnica para la salvaguardia del patrimonio cultural
inmaterial. Se avanzó en la formulación del siguiente instrumento, el cual se
encuentran en proceso de revisión técnica:
Normativa Técnica de Bienes Inmuebles
Metodología para valoración y avalúo técnico de bienes documentales en reservas del INPC.
Manual para la elaboración del análisis de riesgos para bienes muebles patrimoniales/ escala
ABC- ICCROM
Manual para la elaboración de planes de emergencia y contingencia de bienes muebles patrimoniales </t>
  </si>
  <si>
    <t xml:space="preserve">En el segundo semestre de 2022 se ha enviado a la dirección de Transferencia del Conocimiento
los componentes de las actividades 1.Elaboración del proyecto, 2. Gestión museos para curaduría, 3.
Insumos para convenio con Ministerio de Salud y 4. Estudio introductorio. Corresponde a la dirección de
Transferencia del Conocimiento el trabajo editorial y la publicación del catálogo.
La Dirección de Control Técnico elaboró y entregó a la Dirección de
Transferencia del Conocimiento los siguientes documentos para el proceso de
publicación de los mismos:  
1 Instructivo General del SIPCE 
1 Manual de Usuario del SIPCE
1 Instructivo de Registro del Patrimonio Cultural Inmaterial 
1 Instructivo de Inventario de Bienes Inmuebles 
4 fichas (3 bienes inmuebles y 1 patrimonio inmaterial) 
</t>
  </si>
  <si>
    <t xml:space="preserve">Los productos se han desarrollado bajo el marco de las atribuciones delegadas al área,
sin embargo, requieren de revisiones normativas previas a su aprobación y publicación. </t>
  </si>
  <si>
    <t>Número artículos científicos en los ámbitos del patrimonio cultural publicados.
En el segundo semestre de 2022 se realizaron 2 publicaciones.</t>
  </si>
  <si>
    <t xml:space="preserve">Los proyectos de investigación deben enmarcarse bajo un plan de fortalecimiento de
capacidades técnicas y visualización de los productos que se desarrollan en el
laboratorio.
</t>
  </si>
  <si>
    <t>Número de investigaciones en los ámbitos del patrimonio cultural desarrolladas.
En el segundo semestre de 2022 se realizaron 3 investigaciones.</t>
  </si>
  <si>
    <t xml:space="preserve">El INPC ha implementado una metodología de seguimiento y mentoría a cada uno de los proyectos ganadores, los cuales, durante seis meses implementarán sus actividades propuestas en cada una de sus comunidades.
El acompañamiento de estos proyectos deberá contar con el apoyo de todas las áreas técnicas y administrativas del INPC para garantizar la exitosa implementación de los 50 proyectos.  </t>
  </si>
  <si>
    <t xml:space="preserve">Mediante convocatoria pública realizada a partir del 22 de julio de 2022, (Etapas 1 y 2: Convocatoria y Proceso de Postulación) se invitó a la ciudadanía a ser partícipe de la Línea de Fomento en mención, para presentar sus proyectos y documentación conforme lo establecido en las Bases técnicas publicadas en las páginas oficiales del Ministerio de Cultura y Patrimonio y el Instituto Nacional de Patrimonio Cultural, con la
finalidad de que sean beneficiarios de los fondos establecidos.
Para el efecto y conocimiento de la ciudadanía, se publicaron a través de las páginas institucionales del INPC y Ministerio de Cultura y Patrimonio, los siguientes documentos habilitantes, para cumplir con el proceso de postulación:
¿ Bases técnicas.
¿ Resolución
¿ Anexo 1 Formulario de postulación proyecto
¿ Anexo 2 Carta de solicitud y compromiso
¿ Anexo 3 Carta de consentimiento libre, previo e informado
¿ Anexo 4 Nuevo Cronograma
¿ Anexo 5 Base de datos INEC cantones prioritarios 
Una vez seleccionados los 50 proyectos ganadores, el INPC realizó un proceso exhaustivo de verificación de la documentación habilitante remitida por cada beneficiario, para suscribir los convenios específicos, previa a la solicitud al Banco de Desarrollo del Ecuador (BDE B.P.) para la asignación de los recursos económicos no reembolsables. 
Se suscribieron los convenios específicos con los 50 beneficiarios, y de parte del INPC se asignaron a 13 técnicos a nivel nacional para la administración de los convenios. 
</t>
  </si>
  <si>
    <t>La Expedición Antártica se realiza en el segundo semestre del 2022</t>
  </si>
  <si>
    <t>Con el fin de dar cumplimiento a la Planificación Operativa Anual 2022, se han realizado las siguientes actividades de operaciones y proyección antárticas:
Elaboración de la guia y programa de la Mesa Redonda "Influencia de la Academia en el desarrollo de la investigación antártica Latinoamericana¿ a ejecutarse en RAPAL. 
Convocatoria para propuesta de proyectos investigación cientifica, desarrollo tecnologico e innovación (I+D+i)
Participación virtual en Jornadas Marítimas de DIGEIM 
Revisión, análisis y síntesis del documento Antarctic Climate Change and Environment, elaborado por SCAR(componentes atmósfera, océano, criósfera, nivel del mar y vida terrestre), presentado en el marco de la RCTA 44.
Diseño de una geodatabase para almacenamiento y estructuración de la información geográfica 
Reunion en el Comité Científico de la Convención para la Conservación de Recursos Vivos Marinos Antárticos (CCRVMA)
Reunión del Comité Permanente de Información Geográfica Antártica (SCAGI)"
Convocatoria para propuesta de proyectos investigación científica, desarrollo tecnológico e innovación (I+D+i): a) Proceso de selección de propuestas de proyectos, b) Elaboración del primer informe de la convocatoria; c) Revisión de propuestas de proyecto 
Doctrina Antártica Ecuatoriana: Envío del primer borrador de la doctrina a DIGEDO y a señores comandantes de servicio pasivo
Propuesta de mejora de la política antártica; Reunión de trabajo con la Secretaria de Politica de Defensa, Subsecretaría de apoyo de desarrollo, Comandancia General de la Armada, Dirección General de Intereses Martítimos e Insitituto Oceanográfico y Antártico de la Armada a fin de establecer una hoja de ruta para su validación y aprobación
Ejecución del Curso Pre-antartico para la XXVI Expedición a la Antartida e inicio de la ejecución del Programa Logístico de la XXVI Expedición Antártica 2022.</t>
  </si>
  <si>
    <t>Se realizaron las actividades según lo planificado.</t>
  </si>
  <si>
    <t>En cumplimiento a la Planificación Operativa Anual 2022 se realizaron las siguientes actividades:
Se realizó levantamiento topográfico y vivelación geométrica dede San Lorenzo a Manta (Fase 1 San Mateo) 
Elaboración de Mapa Temático Bahía de Ayangue
Verificación de Topónimos para la carta I.O.A 1073 Río Guayas, la carta I.O.A 208 Roca redonda- Isla Isabela, la carta I.O.A 209 Isla Darwin ¿ Islote Wolf y la carta IOA 1082 Aproximación Isla Santa Clara -  Clara Jambelí
Aprobación de las cartas náuticas: IOA 1052, IOA 1051, Act Carta IOA 200, Act Carta IOA 202, Act Carta IOA 2023, Carta IOA 207.
La producción cartográfica al concluir el mes de diciembre es del 92.11%. 
Monitoreo regional de condiciones Océano Atmosféricas en conjunto con los miembros de los países Permanentes de la Región Pacífico Sur para análisis de ocurrencias de eventos que afecten la Región.  
Aplicación de metodologías meteorológicas, revisión de modelos numéricos globales y regionales (GFS, WRF), recopilación de información de estaciones meteorológicas y elaboración de boletines meteorológicos marinos Portuarios y de alta mar.
Elaboración de 19 boletines de tsunamis 
Inspección estaciones mareo gráficas de la Costa Continental 
Participación en la capacitación de análisis de micro plásticos y manejo de equipos RAMAN-FTIR en laboratorios NAEL-Mónaco, organizado por el Organismo Internacional de Energía Atómica (OIEA), en cooperación con el gobierno de Mónaco.
Participación en la reunión de trabajo con el consejo de Gobierno en San Cristóbal y acompañamiento técnico con el Coordinador Zonal 5 de Gestión de Riesgos y el Director de Fortalecimiento y desarrollo de capacidades en gestión de riesgos en el marco del programa Tsunami Ready.
Mantenimiento de las estaciones mareo gráficas en conjunto con la Universidad de Hawái
Ensamblaje y Preparación de boyas de detección de tsunamis EBM24-TS en San Cristóbal.</t>
  </si>
  <si>
    <t xml:space="preserve">A pesar de las situaciones de emergencia que se presentaron en el país se logró realizar las actividades. </t>
  </si>
  <si>
    <t>Con el fin de mantener operativo el Sistema de Balizamiento Marítimo, permitiendo que las vías de navegación sean seguras, se realizaron las siguientes actividades, en cumplimiento a la Planificación Operativa Anual 2022:
Mantenimiento preventivo ALN flotantes e instalación faro metálico pedernales.
Provisionar e instalar una boya cardinal - Contrato  Terminal portuario de Manta.
Desinstalación faro metálico bellaca- Bahía de Caraquez.
Realizar la instalación del servicio de internet y 01 server en el DataCenter del PNG para el envío de datos que reciben las antenas AIS base a los servidores del INOCAR.
"Realizar trabajos de inspección de operatividad, de cada una de las ayudas a la navegación fijas y flotantes de competencia de la Autoridad Portuaria
de Guayaquil - APG, ubicadas en: Perimetral Marítima, Estero Salado, Golfo de Guayaquil, Canal de aguas profundas de Posorja, Canal de Cascajal, Canal de Jambelí y Río Guayas."
Cambio de equipos lumínicos de las Ayudas a la Navegación Fijas y Flotantes Instaladas en las islas San Cristobal (5) Santa Cruz (2), Seymour (3), Baltra (1), Itabaca (5), Floreana (2).
Mantenimiento preventivo de las ayudas a la navegación fijas en los faros: Punta Ballena, Cabo Pasado, Punta Bellaca, Jaramijo, Rompeolas, Punta Jome, Cabo San Lorenzo, Isla Salango, Isla de la Plata y Baliza Bahía de Caráquez.  
Reposicionamiento de la boya COGUAR 1, mediante el empleo de un sistema de fondeo nuevo, en el Puerto Comercial de Esmeraldas. 
Mantenimiento correctivo emergente de las ayudas a la navegación fijas y flotantes en los canales de acceso al Puerto de Guayaquil correspondiente al contrato con la Autoridad Portuaria de Guayaquil.
Mantenimiento preventivo de las ayudas a la navegación fijas de la Provincia de Santa Elena
Cambio de 12 equipos lumínicos con sus respectivas bases de linterna en faros y boyas ubicadas en las islas: San Cristóbal, Islas Plaza, Bartolomé, Española, Isabela y en el Canal de Itabaca</t>
  </si>
  <si>
    <t xml:space="preserve">Durante el año 2022, se graduaron 7 estudiantes de la carrera de Tecnología Superior en Sonido y Acústica. 
</t>
  </si>
  <si>
    <t>En el segundo semestre del año 2022, se han matriculado 141 alumnos  de  la  carrera de Sonido   y   Acústica,   como  se  detalla     a continuación: 
                             33 estudiantes I NIVEL
                             26 estudiantes II NIVEL
                             25 estudiantes III NIVEL
                             12 estudiantes IV NIVEL
                             45 estudiantes V NIVEL 
En la actualidad contamos con 7 estudiantes graduados, en la tecnología Superior de Sonido y Acústica</t>
  </si>
  <si>
    <t>Durante este periodo existieron limitaciones de presupuesto para la adquisición de equipos de computación y dotar al personal de esta herramienta de trabajo, así como de infraestructura física y tecnológica que permita obtener un sistema de apoyo para el procesamiento interno de datos para el sector de valores. Sin embargo, a pesar de las limitaciones, se logró cumplir con la programación establecida.</t>
  </si>
  <si>
    <t>Para el segundo semestre, se emitieron dos resoluciones de acuerdo al siguiente detalle:
1.Homologación de las disposiciones del capítulo de Auditoras Externas sobre la prestación de servicios a un mismo ente auditado en el sector del Mercado de Valores.
2.Reforma al Libro II ¿Mercado de Valores¿ de la Codificación de Resoluciones Monetarias, Financieras, de Valores y Seguros que incluye la regulación de medidas correctivas y de saneamiento respecto de las entidades y operadores del mercado de valores.</t>
  </si>
  <si>
    <t>Durante este periodo existieron limitaciones de presupuesto para la adquisición de equipos de computación y dotar al personal de esta herramienta de trabajo, así como de infraestructura física y tecnológica que permita obtener un sistema de apoyo para el procesamiento interno de datos para el sector de seguros y medicina prepagada. Sin embargo, a pesar de las limitaciones, se logró cumplir con la programación establecida.</t>
  </si>
  <si>
    <t xml:space="preserve">Para el segundo semestre se emitieron seis resoluciones para el sector de seguros:
1.Homologación de las disposiciones del capítulo de Auditoras Externas sobre la prestación de servicios a un mismo ente auditado en el sector de seguros.
2.Reforma a las ¿Normas para las Empresas de Seguros y Compañías de Reaseguros sobre Prevención de Lavado de Activos, Financiamiento del Terrorismo y otros delitos en referencia al oficial de cumplimiento suplente, formulario de debida diligencia, informe de auditor interno y ampliación de plazo para la entrega del cronograma de implementación por parte de los sujetos obligados.
3.Reforma de la normativa del pago del seguro del Fondo de Seguros Privados, respecto a las pólizas de seguros de vida en grupo o colectivos.
4. Reforma a la Norma sobre los Segmentos y Porcentajes Máximos de Inversión Obligatoria, con el fin de que la misma vaya en línea con el desarrollo y desenvolvimiento del sector asegurador procurando mejoras en su implementación de acuerdo a principios internacionales, tomando en consideración buenas prácticas y en pro del sector del mercado de valores.
5.Fijación del monto de acumulación, cobertura y porcentaje de contribución de seguros privados para 2022.
6. Disposición transitoria que suspende los efectos del segundo inciso del número 2 del artículo 3 del Capítulo VII ¿Norma sobre los Segmentos y Porcentajes Máximos de Inversión Obligatoria¿ que dice: ¿Los portafolios de estos fondos no podrán contener más del veinticinco por ciento (25%) de su composición en valores emitidos avalados o garantizados por el sistema financiero nacional.¿, hasta el 30 de junio de 2023.
</t>
  </si>
  <si>
    <t>A pesar de que, durante este periodo existieron limitaciones de presupuesto para la adquisición de equipos de computación y dotar al personal de esta herramienta de trabajo, así como de infraestructura física y tecnológica que permita obtener un sistema de apoyo para el procesamiento interno de datos para el sector financiero, se logró cumplir con la programación establecida.</t>
  </si>
  <si>
    <t xml:space="preserve">En el segundo semestre de 2022, la JPRF se emitió un total de dieciocho resoluciones:
1. Calificación de Activos de Riesgo y Constitución de Provisiones.
2. Sustituye los artículos 31 y 32 Tasas De Interés Reajustables.
3. Tasa de interés para las operaciones de crédito.
4. Reforma a las Normas de aprobación anual de los presupuestos del Sistema Financiero Público.
5. Reforma al porcentaje de contribución al Fondo del Seguro de Depósitos.
6. Tasas de Interés para Operaciones Especiales, pertenecientes al segmento microcrédito.
7. Norma para la Constitución de Provisiones de Activos de Riesgo en las Cooperativas de Ahorro y Crédito.
8. Calificación de Activos de Riesgo y constitución de provisiones por parte de las Entidades de los Sectores Financiero¿.
9. Reforma a la Norma de Solvencia, Patrimonio Técnico y Activos y Contingentes Ponderados por Riesgo.
10. Norma para la conformación de grupos financieros y las operaciones que se pueden realizar.
11. Incorporación de Norma de Balance Social para Cooperativas de Ahorro y Crédito.
12. Norma para la prevención, detección y erradicación del delito de lavado de activos.
13. Reforma al presupuesto 2023 del Banco de Desarrollo del Ecuador B.P. 
14. Reforma al mecanismo extraordinario y temporal de Alivio Financiero.
15. Reformas a las Normas que regulan las tasas de interés.
16. Aprueba el presupuesto 2023 del Banco de Desarrollo del Ecuador B.P.
17. Aprueba el presupuesto 2023 de la Corporación Nacional de Finanzas Populares y Solidarias.
18. Aprueba el presupuesto 2023 de la Corporación Financiera Nacional B.P. </t>
  </si>
  <si>
    <t xml:space="preserve">La JPRF completó la contratación de personal de la plantilla inicial en mayo de 2022, siendo dicha plantilla insuficiente para atender todas las atribuciones otorgadas por el Código Orgánico Monetario y Financiero y sus Leyes conexas a la Junta de Política y Regulación Financiera, no obstante, dicha limitación se emitieron regulaciones que promuevan la inclusión financiera. </t>
  </si>
  <si>
    <t xml:space="preserve">Durante el periodo de enero a diciembre del 2022, se emitieron siete resoluciones referentes al sector financiero y que de forma transversal aplican para fomentar las mejores prácticas de inclusión financiera.
En el primer trimestre se emitieron tres resoluciones financieras:
1.Aprueba el establecimiento de la tasa de interés máxima del 1% anual para créditos del segmento microcrédito de interés social, en atención a lo dispuesto en el Decreto Ejecutivo No. 284 de 10/12/2021.
2.Reforma la resolución No. JPRF-F-2022-010 que aprueba el establecimiento de la tasa de interés máxima del 1% anual para créditos del segmento microcrédito de interés social, en atención a lo dispuesto en el Decreto Ejecutivo No. 284 de 10/12/2021.
3.Normas que regulan la segmentación de la cartera de crédito de las entidades del Sistema Financiero Nacional¿.
Para el segundo semestre se emitió cuatro resoluciones:
1.Reformas a Calificación de Activos de Riesgo y Constitución de Provisiones por parte de las Entidades de los Sectores Financieros.
2.Tasas de Interés para Operaciones Especiales
3.Incorporación de la Norma de Balance Social para Cooperativas de Ahorro y Crédito y Asociaciones Mutualistas de Ahorro y Crédito para la Vivienda¿
4.Aprueba las reformas a los Mecanismo Extraordinario y Temporal de Alivio Financiero aplicable a los Sectores Financieros Público y Privado.
</t>
  </si>
  <si>
    <t>No se han encontrado nudos críticos.</t>
  </si>
  <si>
    <t>Las normas que facilitan la formación y titulación artesanal en aplicación a la ley de defensa del artesano y su reglamento de titulación ha permitido cumplir con la meta establecida, evidenciando que el sector artesanal se está reactivando.</t>
  </si>
  <si>
    <t>La administración actual ha venido desempeñando un papel muy importante, ya que la meta alcanzada ha podido superar lo planificado, no tenemos nudos críticos.</t>
  </si>
  <si>
    <t>Las actividades motivadas por las nuevas responsabilidades en la unidad de calificaciones y carnetización han permitido alcanzar el 103,31% de la meta programada.</t>
  </si>
  <si>
    <t xml:space="preserve">Desconocimiento del registro de asesorías por parte del personal de los establecimientos de salud.
Subregistro de las asesorías. 
Falta de registro de asesorías desde otros espacios.
Es importante considerar que la información proporcionada por la DNEAIS, se encuentra disponible hasta noviembre del año 2022.  </t>
  </si>
  <si>
    <t xml:space="preserve">Hasta el mes de noviembre, se ha obteniendo como resultados el 30,37%  de cobertura de asesoría, durante el segundo semestre del año 2022. </t>
  </si>
  <si>
    <t xml:space="preserve">Brecha de talento humano en territorio, focalización en vacunación COVID-19 de manera continua, equipos de cadena de frío que llegaron a finales de diciembre 2022, recursos de movilización no ejecutados por procesos demorados en territorio por decreto 457 (artículo 22). Sistemas de información actuales no permiten hacer un seguimiento en tiempo real. 
</t>
  </si>
  <si>
    <t xml:space="preserve">Segundo Semestre se vacuno un total de 113,960 niños menores de 1 año con tercera dosis de neumococo. Entre los meses de julio y agosto se realizaron las intensificaciones en todo el esquema regular lo que permitió tener mejores coberturas en comparación al año 2021.
Se logro alcanzar a finales del 2022 una cobertura de vacunación con tercera dosis de neumococo del 71 % en niños menores de 1 año </t>
  </si>
  <si>
    <t xml:space="preserve">Durante el segundo semestre del 2022 se vacuno un total de 120,947 niños menores de 1 año con segunda dosis de rotavirus. Entre los meses de julio y agosto se realizaron las intensificaciones en todo el esquema regular lo que permitió tener mejores coberturas encomparación al año 2021.
Se logro alcanzar a finales del 2022 una cobertura de vacunación con segunda dosis de rotavirus 73% en niños menores de 1 año </t>
  </si>
  <si>
    <t xml:space="preserve">Brecha de talento humano en territorio, focalización en vacunación COVID-19 de manera continua, equipos de cadena de frío que llegaron a finales de diciembre 2022, recursos de movilización no ejecutados por procesos demorados en territorio por decreto 457 (artículo 22). Sistemas de información actuales no permiten hacer un seguimiento en tiempo real. </t>
  </si>
  <si>
    <t>Durante el segundo semestre del 2022 se vacuno un total de 97,354 niños de 12 a 23 meses con segunda dosis de SRP. Entre los meses de julio y agosto se realizaron las intensificaciones en todo el esquema regular lo que permitió tener mejores coberturas en comparación al año 2021. 
Se logro alcanzar a finales del 2022 una cobertura de vacunación con segundo dosis de SRP 60% en niños de 12 a 23 meses</t>
  </si>
  <si>
    <t xml:space="preserve">Constante desvinculación y rotación del  personal a cargo de los procesos, lo cual provoca retrasos, debido a la necesidad de capacitar a los nuevos funcionarios, por está misma razón se esta delegando esta actividad al personal operativo.Brecha en la Dirección Nacional de Calidad, Seguridad del Paciente y Control Sanitario </t>
  </si>
  <si>
    <t xml:space="preserve">El incremento en índice de satisfacción en el último semestre, se considera se debe a la asignación de recursos y abastecimiento de las entidades de salud, para atender con calidad y calidez a los usuarios de los servicios, el indicador alcanza la meta, que es del 85%, no obstante esto también refleja que se cumple con el objetivo, y que sin embargo aún quedan aspectos por mejorar. </t>
  </si>
  <si>
    <t>36,321 Personas que viven con VIH, reciben atención médica y tratamiento antirretroviral para VIH en Unidades de Atención Integral</t>
  </si>
  <si>
    <t xml:space="preserve">Falta de personal en las unidades operativas para la notificación y seguimiento oportuno.
Durante el 2020-2021 se presento un incremento de casos debido a causas básicas de muertes por covid en mujeres embarzadas. 
El Dato que sera valoraro y homologado con INEC  hasta el mes de abril del 2023,  </t>
  </si>
  <si>
    <t>Fortalecimeinto de hospitales maternos con estrategias de redución de murte maternas,  los distritos, y hospitales realicen seguimiento de  cada uno de los casos.</t>
  </si>
  <si>
    <t>La Tasa de Mortalidad  se reporta  de forma anual , ya que la entidad que provee la información (INEC) reporta los datos con año caido . Aun no se tiene los datos del año 2021</t>
  </si>
  <si>
    <t xml:space="preserve">Se implementan Estrategias de seguimiento a pacientes  con patologias oncologicas y se implementa  el tamizaje  temprano para deteccion de virus de papiloma humano  a travez de pruebas moleculares con genotipificación.  </t>
  </si>
  <si>
    <t>Fragmentación de la información desde el Primer nivel y segundo Nivel de atención para la notificacion de muerte neonatal
Dato notificados en el sistema , sera valorados  y homologado con INEC  hasta el mes de abril del 2023.</t>
  </si>
  <si>
    <t xml:space="preserve">Seguimiento y monitoreo al sistema de notificación </t>
  </si>
  <si>
    <t xml:space="preserve">El objetivo, indicador en mención y meta se encuentran en actualización, debido a que la información del Plan Estratégico Institucional se encuentra en proceso de aprobación por parte de la Secretaría Nacional de Planificación.
El indicador y meta han sido modificados en las observaciones trabajadas durante la revisión del PEI.
</t>
  </si>
  <si>
    <t>El objetivo, indicador en mención y meta se encuentran en actualización, debido a que la información del Plan Estratégico Institucional se encuentra en proceso de aprobación por parte de la Secretaría Nacional de Planificación.
El indicador y meta han sido modificados en las observaciones trabajadas durante la revisión del PEI.</t>
  </si>
  <si>
    <t xml:space="preserve">En total con el apoyo de la Misión FAO en Ecuador, se realizaron 40 contrataciones en el periodo julio - diciembre 2022. </t>
  </si>
  <si>
    <t>La Organización de las Naciones Unidas para la Alimentación y la Agricultura, FAO con el apoyo de la Misión FAO en Ecuador ha logrado en este segundo semestre del año 2022 cumplir con el 100% de las contrataciones y consultorías propuestas desde los proyectos en sus respectivos PAC. 
Desde la Misión FAO en Ecuador se cumplió al día el pago de nomina y beneficios de ley a los 4 funcionarios del distributivo y 2 jubilados patronales.</t>
  </si>
  <si>
    <t xml:space="preserve">El porcentaje total anual de ejecución del PAC de los proyectos en temas de adquisiciones y talleres fue de 92% por lo que se cumplió con la meta anual sin novedad. </t>
  </si>
  <si>
    <t xml:space="preserve">La Misión FAO en Ecuador apoyo a la Organización de las Naciones Unidas para la Alimentación y la Agricultura, en temas administrativos y operativos para lograr en este segundo semestre del año 2022 cumplir con el 90% de las contrataciones y consultorías propuestas desde los proyectos en sus respectivos PAC. Se realizaron talleres a nivel nacional en temas de seguridad alimentaria, fortalecimiento de capacidades temas agrícola sostenibles y cambio climático. </t>
  </si>
  <si>
    <t>Se han ejecutado las actividaes con un sobrecumplimiento a los eventos planificados.</t>
  </si>
  <si>
    <t>Se han ejecutado 6 eventos con la participación de la sociedad civil, , dentro de los procesos de integración andina durante el segundo semestre de 2022 por parte de la Oficina de Representación Parlamentaria Nacional Ecuador - ORPNE. dando un total de 13 eventos para el año 2022</t>
  </si>
  <si>
    <t>Se han presentadoun sobrecumplimiento de proyectos de instrumentos de pronunciamiento sobre el planificado.</t>
  </si>
  <si>
    <t>Se han presentado 4 proyectos de instrumentos de pronunciamientos propuestos a la plenaria del Parlamento Andino por parte de la Oficina de Representación Parlamentaria Nacional Ecuador - ORPNE en el segundo semestre de 2022, totalizando 13 proyectos de instrumentos de pronunciamientos para el año 2022.</t>
  </si>
  <si>
    <t>En el primer semestre no se realizó el registro de los Objetivos Estratégicos Institucionales, debido a que no se pudo realizar el proceso de validación de los Objetivos. Sin embargo, en el reporte del segundo semestre, se está realizando el registro anual de los logros alcanzados.</t>
  </si>
  <si>
    <t xml:space="preserve">En el 2022, se trabajó en el fortalecimiento de 4 programas de educación ambiental, en los que se busca fortalecer el conocimiento ambiental con la comunidad, con los estudiantes de las diferentes unidades educativas y con los diferentes actores que estratégicos de la provincia.
El primer semestre se trabajó con el fortalecimiento de 2 programas y el segundo semestre 2 programas, realizando un total anual de 4 programas de educación ambiental.  
</t>
  </si>
  <si>
    <t>En el 2022, se trabajó en reproducción de plántulas en los viveros de la Isla Santa Cruz, Isabela, y San Cristóbal; a fin de repotenciar el número de hectáreas reforestadas en áreas del Parque Nacional Galápagos, con los guardaparques y también involucrando a la comunidad en los diferentes programas ambientales que maneja el PNG.
En el primer semestre se realizaron 2 hectáreas y en el segundo semestre 2.09 hectáreas, alcanzando un total de 4.09 hectáreas a nivel provincial.</t>
  </si>
  <si>
    <t xml:space="preserve">En el 2022, se realizaron 101 inspecciones de control de calidad ambiental, realizadas a proyectos que tienen permiso ambiental en la provincia, estableciendo de esta manera mejoras en los proyectos y haciendo cumplir las normas, estandáres y regulaciones de control y manejo ambiental que maneja el Parque Nacional Galápagos.
En el primer semestre se realizaron 56 inspecciones y en el segundo semestre 45 inspecciones, alcanzando un total de 101 a nivel provincial.
</t>
  </si>
  <si>
    <t xml:space="preserve">En el primer semestre no se realizó el registro de los Objetivos Estratégicos Institucionales, debido a que no se pudo realizar el proceso de validación de los Objetivos. Sin embargo, en el reporte del segundo semestre, se está realizando el registro anual de los logros alcanzados. </t>
  </si>
  <si>
    <t xml:space="preserve">En el 2022, se realizaron varios operativos de control y patrullajes dentro de la Reserva Marina De Galápagos, en los que el principal objetivo es atenuar el desarrollo de actividades ilícitas, y proteger los ecosistemas y su biodiversidad.  
En el primer semestre se realizaron 300 patrullajes y en el segundo semestre 328, alcanzando un total de 628 número de operativos de control y patrullajes en la Reserva Marina de Galápagos.
</t>
  </si>
  <si>
    <t xml:space="preserve">En el 2022, se trabajó con varias actividades de patrullajes diurnos y nocturnos, en las que se logró realizar el control y monitoreo dentro de las áreas del Parque Nacional Galápagos, buscando precautelar la fauna y flora, conforme los lineamientos y estrategias de manejo ambiental.
En el primer semestre se realizaron 63 patrullajes y en el segundo semestre 64, alcanzando un total de 127.
</t>
  </si>
  <si>
    <t>En el 2022, se realizó la evaluación de 1 nuevo sitio de visita, adicional a los 50 ya establecidos y monitoreados año a año en la provincia de Galápagos, lo que permite evaluar el desarrollo de la actividad turística en coordinación con los programas de manejo ambiental, del Parque Nacional Galápagos.</t>
  </si>
  <si>
    <t>En el 2022, se trabajó en la implementación del nivel 1 comprometido del MECE.</t>
  </si>
  <si>
    <t xml:space="preserve">En el segundo semestre se observa una disminución en las denuncias de robo a domicilios, </t>
  </si>
  <si>
    <t>Se han realizado 3930 denuncias de robo a personas, existiendo una disminución de 71 denuncias, lo que significa que la meta programada para este semestre se ha cumplido ya que este indicador es descendente, meta que ha sido lograda.</t>
  </si>
  <si>
    <t xml:space="preserve">En el año 2022 se ha incrementado la cantidad de robos y de igual forma las personas han realizado más denuncias a nivel nacional
Esta situación que se ve agravada por varios factores como la Impunidad en el cometimiento de los delitos entre otros.
</t>
  </si>
  <si>
    <t>Se han realizado 15.572 denuncias de robo a personas, lo que significa que existen 3.016 denuncias más de la meta programada, este indicador es descendente, meta que no ha sido lograda en razón de que existen mas robos.</t>
  </si>
  <si>
    <t>Se han realizado 2.418 denuncias de robo a unidades económicas, lo que significa que existen 103 denuncias más de la meta programada, este indicador es descendente, meta que no ha sido lograda en razón de que existen más robos.</t>
  </si>
  <si>
    <t>Se han realizado 4.004 denuncias de robo a bienes, accesorios y autopartes de vehículos, lo que significa que existen 123 denuncias más de la meta programada, este indicador es descendente, meta que no ha sido lograda en razón de que existen más robos.</t>
  </si>
  <si>
    <t xml:space="preserve">En el año 2022 se ha incrementado la cantidad de robos y de igual forma las personas han realizado más denuncias.
Situación que se ve agravada por factores como la Impunidad en el cometimiento de estos delitos
</t>
  </si>
  <si>
    <t xml:space="preserve">Se han realizado 5.797 denuncias de robo de carros, lo que significa que existen 2.405 denuncias más de la meta programada, este indicador es descendente, meta que no ha sido lograda en razón de que existen más robos a nivel nacional
</t>
  </si>
  <si>
    <t xml:space="preserve">En el año 2022 se ha incrementado la cantidad de robos y de igual forma las personas han realizado más denuncias.
Esta situación que se ve agravada por factores como la Impunidad en el cometimiento de los delitos entre otros
</t>
  </si>
  <si>
    <t>Se han realizado 7.480 denuncias de robo a motos, lo que significa que existen 3.012 denuncias más de la meta programada, este indicador es descendente, meta que no ha sido lograda en razón de que existen más robos.</t>
  </si>
  <si>
    <t>La normativa legal vigente en el Ecuador es una limitante para el subsistema de inteligencia al momento de realizar la trazabilidad de los ataques informáticos e identificar a los posibles actores que lo cometieron. Ecuador al no estar adherido al Convenio de Budapest tiene ciertas restricciones al momento de realizar las investigaciones de una vulnerabilidad a un sistema informático, como por ejemplo el ataque al Municipio de Quito y a las Fuerza Armadas del Ecuador.</t>
  </si>
  <si>
    <t>Se ha cumplido con la meta
A través de la aplicación de métodos y técnicas de inteligencia aplicadas en el ciber espacio, se ha logrado identificar a varios actores que han vulnerado los sistemas informáticos de entidades públicas y privadas y en coordinación con la Dirección Nacional de Ciberdelitos se ha conseguido judicializar la mayoría de los casos llegando hasta la detención de los implicados; los productos de inteligencia entregado a las diferentes unidades policiales del subsistema investigativo han aportado a combatir el crimen organizado y a minimizar los ataques que se suscitan en el ciber espacio y que causan gran afectación a la ciudadanía y las entidades públicas y privadas</t>
  </si>
  <si>
    <t>Factores que impiden cumplir de mejor manera con el usuario, así:
Mala difusión y actualización de los servicios policiales, provoca el desconocimiento de la ciudadanía
La combinación de incoductas policiales e información falsa provoca la reducción de la confianza de la ciudadanía en la gestión policial
Transversabilidad de auxilios genera disminución del tiempo de respuesto y provoca demora en el servicio</t>
  </si>
  <si>
    <t>La Institución Policial tiene un índice de satisfacción de la calidad de los servicios del 81,06% a nivel institucional y tiene un índice de satisfacción de la atención brindada por parte del servidor público es del 77,99% a nivel general</t>
  </si>
  <si>
    <t>No se puede determinar logros, ya que existen diversos factores que influyen en los resultados, además no es de exclusiva responsabilidad de la Policía Nacional, el bajar esta tasa
Al ser la violencia un fenómeno dinámico y multicausal, esta se encuentra relacionada con diversos factores que pueden influir de forma negativa para la reducción de estos.</t>
  </si>
  <si>
    <t>Los datos estadísticos demuestran que siendo este un indicador descendente, no se ha podido lograr bajar los niveles de homicidios intencionales en el Ecuador durante el segundo semestre de julio a diciembre, registran una incidencia de 2.677 eventos, donde se puede determinar que el asesinato registra 2421 eventos, le siguen en orden de incidencia los homicidios con 192 eventos, el femicidio con 33 eventos y finalmente el sicariato con 31 eventos a nivel nacional.
Estos eventos de VIOLENCIA (homicidios intencionales), se encuentran los eventos (muertes) acontecidas en espacio marítimo (ALTA MAR) y centros carcelarios (CENTROS DE REHABILITACIÓN SOCIAL)</t>
  </si>
  <si>
    <t xml:space="preserve">Factores que impiden cumplir al 100% la meta:
Abuso de la utilización de recursos legales emitidos por Jueces con fallos que favorecen a los integrantes de Grupos Delictivos (medidas sustitutivas). 
Falta de tecnología que faciliten la tarea investigativa en contra del crimen organizado
Pocas garantías para los ciudadanos que denuncian delitos, reducen la intención de denuncia (programa de víctimas y testigos). </t>
  </si>
  <si>
    <t xml:space="preserve">En el periodo de julio a diciembre se registró un total de 88 grupos delictivos organizados para judicialización con investigación previa, de un total de 88 investigaciones previas aperturadas dando como resultado un avance acumulado del 99,40%,  evidenciando que no se alcanzó a cumplir la meta proyectada. 
La meta planteada para el año 2022 es de 62,83%, y la meta alcanzada es del 62,45%. 
</t>
  </si>
  <si>
    <t>Se evidencia que no se ha podido cumplir con la meta en razón de que existen varios factores que influyen como son: 
Análisis a la normativa legal vigente con el fin de que las autoridades competentes apliquen las penas correspondientes en los diferentes tipos de delitos y se evite que los presuntos antisociales continúen en las calles.
Impunidad en el cometimiento de varios delitos</t>
  </si>
  <si>
    <t>El robo a personas por cada cien mil habitantes en el Ecuador durante el periodo julio-diciembre registra una incidencia de 15.572 eventos con un peso delictual del 86.56%.</t>
  </si>
  <si>
    <t>Porcentaje de satisfacción en los servicios de salud se han obtenido avances positivos, ya que, la propuesta fue plasmada a largo plazo</t>
  </si>
  <si>
    <t>Segundo período  con un total de 6274 encuestas realizadas a los pacientes, luego de recibir la atención en salud, de las cuales se obtuvo 2810 encuestas muy satisfactorias. CON UN PORCENTAJE
89,58% de satisfacción de la atención recibida por los profesionales de salud</t>
  </si>
  <si>
    <t xml:space="preserve">Con la evaluación médica y psicológica ejecutada a los servidores policiales, se puede conocer la condición de salud física y mental en la que se
encuentra el servidor policial, lo que permite brindar un tratamiento oportuna
</t>
  </si>
  <si>
    <t>Durante el período de julio a diciembre de 2022, se continuó con la
evaluación a servidores policiales, disminuyendo la cantidad en razón que
en el primer período hubo varias promociones de servidores policiales en el
curso de ascenso.
Evaluaciones médicas y psicológicas: 5140 servidores policiales
evaluados</t>
  </si>
  <si>
    <t xml:space="preserve">Los traslados del personal policial se han realizado de acuerdo a la planificación elaborada en el Plan de Rotación.
</t>
  </si>
  <si>
    <t xml:space="preserve">En el período de julio a diciembre de 2022, los traslados y designaciones (Cárceles, Cursantes, Fronteras y Subzona Galápagos y Tránsito) establecidos en el Plan de Rotación e ingresados en la Dirección Nacional de Talento Humano, fueron atendidos en su totalidad 3150 (100% cumplido), </t>
  </si>
  <si>
    <t>La Policía Nacional de acuerdo a la norma legal vigente realiza las correspondientes sanciones, inconductas que afectan a la imagen institucional</t>
  </si>
  <si>
    <t xml:space="preserve">En el período de julio a diciembre del año 2022; 473 servidores policiales se han encontrado inmersos en novedades como accidentes, boletas, contravenciones, delitos y faltas disciplinarias que afectan la conducta policial. </t>
  </si>
  <si>
    <t xml:space="preserve">La Policía Nacional ha realizado mas procesos sancionatorios al personal policial,detectándose un sobrecumplimiento del 34.03% por sobre la meta establecida.
</t>
  </si>
  <si>
    <t>La Inspectoría General ha procedido a sancionar disciplinariamente, a 349 servidores policiales y hay 423 servidores policiales sumariados, lo que equivale al 83% de cumplimiento.</t>
  </si>
  <si>
    <t>La Dirección de Asuntos Regulatorios,al final del 2022  han emitido un total de VEINTE Y UN dictámenes vinculantes favorables a los análisis de impacto regulatorio presentados.</t>
  </si>
  <si>
    <t xml:space="preserve">Por parte de la Dirección de Asuntos Regulatorios, para el segundo semestre del 2022 corresponde al segundo semestre del año 2022, la emisión de QUINCE dictámenes vinculantes favorables a los análisis de impacto regulatorio presentados, alcanzando el 100% de la meta establecida para el período.
</t>
  </si>
  <si>
    <t>Con estos antecedentes la Dirección de Asuntos Regulatorios se puede evidenciar que se ha emitido todos los informes por lo que el indicador ha obtenido los resultados esperados y, por tanto, se ha cumplido con la meta en el año de reporte 2022.</t>
  </si>
  <si>
    <t xml:space="preserve">Para realizar el seguimiento al cumplimiento de los Planes Regulatorios Institucionales de las entidades de la Función Ejecutiva que intervienen en el proceso de mejora regulatoria, desde la Dirección de Asuntos Regulatorios se envió el oficio circular No. PR-DAR-2022-0109-O de 14 de julio de 2022, solicitando a las entidades que llenen la matriz de seguimiento al PRI, la cual consiste en el reporte de las regulaciones que han sido emitidas de acuerdo a la programación de cada institución.
Como resultado del requerimiento de Presidencia, se receptaron 17 matrices de seguimiento. Posteriormente, la Dirección emitió un informe de seguimiento por cada una de las matrices enviadas.
</t>
  </si>
  <si>
    <t>La Dirección de Asuntos Regulatorios para el año 2022, de los 18 Planes Regulatorios Institucionales, logro que todos los planes cumplan con los aspectos metodológicos requeridos para poder proceder con la elaboración de informe de validación.Con estos antecedentes se puede evidenciar que el indicador ha obtenido los resultados esperados y, por tanto, se ha cumplido con la meta.</t>
  </si>
  <si>
    <t xml:space="preserve">Para realizar los informes de validación de los Planes Regulatorios Institucionales, la Dirección de Asuntos Regulatorios, toma como base los Planes Regulatorios Institucionales 2022 enviados por las entidades que forman parte del proceso de mejora regulatoria. 
Como resultado del requerimiento de la Presidencia de la República, se receptaron 18 Planes Regulatorios Institucionales, de los cuales, todos cumplieron con los aspectos metodológicos requeridos y se procedió a la emisión del respectivo informe de validación. 
A pesar de haberse programado una meta del 90%, este indicador alcanzo el 100% ya que se logro validar todos los Planes Regulatorios Institucionales presentados, según la metodología establecida.
</t>
  </si>
  <si>
    <t>Del Primer Plan de Acción de Gobierno Abierto y demás acciones programadas en el segundo semestre de 2022, se han emitido un total de 4 informes que permitan identificar el avance o no de los 59 hitos que constan este plan.</t>
  </si>
  <si>
    <t xml:space="preserve">Para el segundo semestre del 2022 se generó  los siguiente informes:
1 Informe técnico: Informe de Resultados del Período Semestral (Julio - Diciembre 2022) . En este informe se realiza una explicación en detalle de los avances y cumplimiento de los 59 hitos que componen el Primer Plan de Acción de Gobierno Abierto, correspondientes al segundo semestre de 2022. · 
1 Informe comunicacional: Informe de Resultados de la Gestión Comunicacional del Período Semestral (Julio - Diciembre 2022). Informe en el que se detalla el total de productos comunicacionales generados para cada uno de los compromisos 
</t>
  </si>
  <si>
    <t>La Dirección de Marketing y Publicidad, llego a gestionar  para finales del año en curso un total de 220 solicitudes de aprobación de planes estratégicos y 19 para avales de acciones comunicaciones.</t>
  </si>
  <si>
    <t xml:space="preserve">
Para el segundo semestre del año 2022 la Dirección de Marketing y Publicidad ha recibido 66 solicitudes de aprobación de planes estratégicos de comunicación y 12 solicitudes de avales de acciones comunicacionales que han sido atendidos en el periodo. alcanzando la meta dle 100% en la ejecución del indicador.
</t>
  </si>
  <si>
    <t xml:space="preserve">En función del proceso de fortalecimiento institucional que desarrolla la Procuraduría General del Estado, debido a que el nuevo modelo de gestión institucional y sus instrumentos técnicos, se encuentran en proceso de implementación, los indicadores del OEI1, fueron medidos conforme la información disponible en las unidades de gestión que estuvieron a cargo de la ejecución de sus variables. </t>
  </si>
  <si>
    <t>Durante 2022, de un total 390 consultas finalizadas, 183 contaron con pronunciamiento nuevo, 193 con pronunciamiento previo y 14 con ratificación de pronunciamiento.
El cumplimiento real del I semestre fue de 50,98% frente al 70,80% programado, por lo que en el segundo semestre se registra el seguimiento acumulado del año que es del 56,93%.</t>
  </si>
  <si>
    <t xml:space="preserve">La Dirección Nacional de Asesoría Jurídica, cuenta con servidores y herramientas tecnológicas que permiten la recopilación, elaboración y publicación de los extractos de pronunciamientos en el Registro Oficial. </t>
  </si>
  <si>
    <t>Se contempló publicar 12 extractos en 2022: tres extractos en enero, febrero y marzo, con un total de 34 pronunciamientos, tres extractos en abril, mayo y junio de 2022, con un total de 22 pronunciamientos, tres extractos en julio, agosto y septiembre de 2022, con un total de 33 pronunciamientos emitidos y tres extractos en octubre, noviembre y diciembre de 2022, con un total de 19 pronunciamientos emitidos por la Procuraduría General del Estado.</t>
  </si>
  <si>
    <t xml:space="preserve">Durante el 2022, en función del proceso de fortalecimiento institucional que se está desarrollando en la Procuraduría General del Estado, y debido a que el nuevo modelo de gestión institucional y sus instrumentos técnicos, se encuentra en proceso de implementación, los indicadores del OEI1, fueron medidos conforme la información disponible en las unidades de gestión que estuvieron a cargo de la ejecución de sus variables. </t>
  </si>
  <si>
    <t>Para contempló publicar 12 extractos lo cual fue cumplido durante el 2022: tres extractos en los meses enero, febrero y marzo, con un total de 34 pronunciamientos, tres extractos en los meses abril, mayo y junio de 2022, con un total de 22 pronunciamientos, tres extractos en los meses julio, agosto y septiembre de 2022, con un total de 33 pronunciamientos emitidos y tres extractos en los meses octubre, noviembre y diciembre de 2022, con un total de 19 pronunciamientos emitidos por la Procuraduría General del Estado.</t>
  </si>
  <si>
    <t>En un proceso de mediación en la cual las dos partes deben asistir y estar de acuerdo para finalizar por tipo de respuesta positiva, la Dirección Nacional de Mediación realiza las gestiones pertinentes para que las dos partes puedan comparecer y llegar a un acuerdo. Adicionalmente, existe rotación de funcionarios en las entidades públicas, lo cual dificulta el proceso de mediación.</t>
  </si>
  <si>
    <t>Del total de 1.329 casos de mediación finalizados en el período, 12 finalizaron con Acta Parcial, 349 finalizaron con Acta Total, 86 finalizaron con Razón, 12 finalizaron con Razón Positiva.</t>
  </si>
  <si>
    <t>En el marco de la implementación del nuevo modelo de gestión institucional, se encontraron dificultades en la consecución de los registros para levantar la información, puesto que todavía la  nueva estructura no ha sido implementada por tanto se debieron generar registros que permitieron medir las variables del indicador.</t>
  </si>
  <si>
    <t xml:space="preserve">Para el período de enero a diciembre se analizaron 10 proyectos de ley y se remitieron a despacho. La Dirección Nacional de Iniciativa Legislativa e Investigaciones Jurídicas, cuenta con servidores que permiten el análisis de los proyectos de ley y remitirlos a despacho en el término de 15 días, dando cumplimiento a los plazos internos establecidos.  </t>
  </si>
  <si>
    <t xml:space="preserve">Durante el 2022, en función del proceso de fortalecimiento institucional que se está desarrollando en la Procuraduría General del Estado, y debido a que el nuevo modelo de gestión institucional y sus instrumentos técnicos, se encuentran en proceso de implementación, los indicadores del OEI1, fueron medidos conforme la información disponible en las unidades de gestión que estuvieron a cargo de la ejecución de sus variables.
</t>
  </si>
  <si>
    <t>Se ejecutaron 2 capacitaciones en el período de enero a diciembre en el marco de las medidas prioritarias dispuestas internamente y 1 capacitación en el período de enero a diciembre en el ámbito del Proyecto PROFIP con relación a un total de 5 capacitaciones programadas en el 2022 (medida prioritaria 2 y proyecto PROFIP).
El indicador es ascedente por lo tanto la meta anual es del 70%, pero la programación semestral está expresada de manera discreta, es decir el seguimiento anual es del 60% con una meta del 70%.</t>
  </si>
  <si>
    <t>El Estado ecuatoriano al 2022, tuvo un total de 3 arbitrajes internacionales.</t>
  </si>
  <si>
    <t>Durante el 2022, el Número de arbitrajes internacionales terminados en el período (desistimiento; con resolución favorable, parcialmente favorable, solución amistosa) fueron 3: CNT EP Syniverse Technologies, LLC alcanzaron un acuerdo con el cual se puso fin la controversia generada entre ellas, Consorcio Fronterizo se ordenó el archivo de la causa y caso J. Cisneros se terminó toda vez que no se interpusieron recursos adicionales sobre la sentencia de apelación.</t>
  </si>
  <si>
    <t>Existe falta de personal para resolver los casos que lleva la Dirección.  Los abogados tienen audiencias virtuales, algunos equipos con los que trabajan los servidores son obsoletos, no tienen cámara y los abogados tienen que recurrir a sus propios recursos. El seguimiento del II Semestre se muestra un porcentaje menor al presentado en el I semestre debido a que incrementaron los arbitrajes finalizados (denominador) por lo cual se afectó la porción de cálculo al contemplar las cifras anuales.</t>
  </si>
  <si>
    <t xml:space="preserve">En el  2022, se finalizaron 10 arbitrajes nacionales, de los cuáles 1 arbitraje terminó favorablemente, 3 fueron con resolución parcialmente favorable para el Estado y 3 fueron terminados con desistimiento y acuerdo amistoso.  </t>
  </si>
  <si>
    <t>Existen otros casos de consultas planteadas por personas naturales o personas jurídicas de derecho privado que, por mandato constitucional están fuera del ámbito de competencia de la Procuraduría General del Estado, por lo que la respuesta se limita a la atención de requerimientos en que se explica el mencionado límite constitucional.</t>
  </si>
  <si>
    <t xml:space="preserve">Del total de 577 consultas finalizadas, 183 contaron con pronunciamiento nuevo, 193 contaron con pronunciamiento previo y 14 contaron con ratificación de pronunciamiento, en el período de enero a diciembre de 2022.  Existen casos en que se solicita la reformulación de una consulta para poderla atender, las entidades consultantes no atienden el pedido o reiteran en proponer dudas que no tratan sobre la aplicación general de normas, que conducen a respuestas abstentivas o archivo. 
</t>
  </si>
  <si>
    <t>En un proceso de mediación en el cual las dos partes deben asistir y estar de acuerdo para finalizar por tipo de respuesta, la Dirección Nacional de Mediación realiza las gestiones pertinentes para que las dos partes puedan comparecer y llegar a un acuerdo, pero esto no puede asegurar la voluntad de las partes. Adicionalmente, existe rotación de funcionarios en las entidades públicas, lo cual dificulta el proceso de mediación.</t>
  </si>
  <si>
    <t>De los 1.375 casos ingresados más los 2.089 casos de mediación en trámite, 361 finalizaron con Acta, 327 finalizaron con Constancia, 99 finalizaron con Razones y 542 finalizaron con No Acuerdos.  No fue factible cumplir con la meta programada, debido a que en el segundo semestre se incrementó el número de casos de mediación ingresados por lo tanto la porción de los casos resueltos versus los ingresados disminuyó, afectando de esta forma el cumplimiento de la meta.</t>
  </si>
  <si>
    <t>Los casos que al cierre del año se encuentran pendientes, están dentro del plazo de 180 días término para su resolución.</t>
  </si>
  <si>
    <t xml:space="preserve">En el período de enero a diciembre se emitieron 50 informes de control. Existen 7 casos con autorización de inicio de control que se encuentran como arrastre es decir que ingresaron en el año 2021; 44 casos con autorización de inicio de control ingresados en el período, según se describe en el Plan Anual de Control que lo realiza la Dirección Nacional de Control de la Legalidad a inicios del año y se encuentra suscrito por la máxima autoridad.
</t>
  </si>
  <si>
    <t>Se evitó el pago de USD 402.683.832,59 lo cual se refleja en el resultado obtenido frente a la meta programada.  Es importante indicar que los montos sentenciados no dependen de la gestión de la PGE, sino de los tribunales y cortes internacionales donde se realizada la defensa juridica del Estado ecuatoriano.</t>
  </si>
  <si>
    <t>Durante el 2022, por arbitajes internacionales y procesos terminados en sede extranjera, los organismos regionales y/o internacionales determinaron un total de 105.786.068,41 a ser pagado por el Estado ecuatoriano a los demandantes. El Estado ecuatoriano ante organismos regionales y/o internacionales en el año 2022, fue demandando por un total de 508.469.901,00.</t>
  </si>
  <si>
    <t>Los laudos  de pago son dispuestos por instancias externas a la Procuraduría General del Estado, por lo que los rubros finales dispuestos no están bajo el control de la PGE, es decir que el resultado del indicador está supeditado a dichas disposiciones.</t>
  </si>
  <si>
    <t>Durante el 2022, por sentencias en arbitrajes nacionales terminados se determinó un total de 21.670.381,82 de dólares a ser pagado por el Estado ecuatoriano a los demandantes, mientras que fue demandado por USD 48.631.561,62, generándose un valor evitado de USD 26.961.179,80.</t>
  </si>
  <si>
    <t>En el II semestre se archivaron: P-1853-12 Basalygin Grigory, P-592-14 Mirian Patricia Mendoza, 13.214 Bajaña Granja, P-383-17 Viteri Pérez. Fueron Inadmitidos: P-104-14 Campos Bonilla, P-1008-13 Néstor Marroquín, P-1628-12 Gaspetsa y Sentencia Casierra Quiñonez Vs Ecuador; se declararon admisibilidades: P-332-12 Efraín Llango, P-317-14 Luis Foncea, P945-13 Luis Cáceres, P-1408-19, se dieron las siguientes sentencias: Huacon Baidal, Cortez Espinoza, Aroca Palma Y Mina Cuero.</t>
  </si>
  <si>
    <t>El Estado ecuatoriano ante organismos de derechos humanos fue demandado por un total de 43.864.689,63 de dólares en el 2022 y no existió un monto final acordado por concepto indemnizatorio; es decir el Estado ecuatoriano no realizó ningún pago en el año 2022.</t>
  </si>
  <si>
    <t>Los montos ordenandos en sentencia están fuera del control de la PGE, puesto que son determinados por instancias externas sobre las cuales la entidad no tiene ninguna injerencia, factor que dificulta el cumplimiento de la meta programada.</t>
  </si>
  <si>
    <t>Durante el 2022, las instancias judiciales correspondientes determinaron un total de 9.043.275,96 a ser pagado por el Estado ecuatoriano a los demandantes versus los valores por los cuales fue demandado que ascienden a USD 18.260.622,72.  El resultado al segundo semestre del año disminuyó en función de que los valores más altos ordenados para pago se dieron en este período.
El monto evitado al Estado fue de USD USD 9.217.346,76.</t>
  </si>
  <si>
    <t>La Dirección Nacional de Patrocinio maneja miles de casos a nivel nacional, en función de esa carga laboral, el número de abogados con los que cuenta la unidad de gestión es insuficiente, a esto se suma las necesidades de equipos tecnológicos modernos y sistemas informáticos que faciliten la gestión de los funcionarios de la Dirección.  Las sentencias favorables las dictan las instacias externas a la PGE, por lo que el resultado dle indicador está supeditado a la decisición de estos organismos.</t>
  </si>
  <si>
    <t>Al cierre del 2022, el número de Procesos Judiciales Finalizados Favorables fue de 7.300 frente a 10.456 procesos finalizados.  Se muestra un resultado menor en el II semestre, debido a que los procesos finalizados (denominador) incrementó, por lo tanto la porción resultante fue menor a la informada en I semestre.</t>
  </si>
  <si>
    <t xml:space="preserve">a) Durante este 2022, se abrió la convocatoria de Proyectos de Asistencia Técnica para el financiamiento de proyectos relacionados a las Ciencias de la Tierra e Historia, por parte del Instituto Panamericano de Geografía e Historia. (PAT-IPGH-2023). La Sección Nacional del Ecuador envió 3 propuestas de proyectos enmarcadas en las ciencias: Geografía-Cartografía, Historia y Geofísica.
Cada una de estas propuestas están enfocadas y alineadas a los ODS de la ONU y en caso de ser aprobadas, cuentan con el apoyo de otros países de la región, así como de instituciones u organizaciones del Ecuador.
De estas tres propuestas, dos fueron aprobadas por la Secretaría General, las cuales se enuncian a continuación:
1) Análisis estadístico de simulaciones numéricas de dispersión y caída de ceniza volcánica, para la estimación espaciotemporal del impacto económico en la región Andina, caso de estudio Ecuador, Colombia y Chile. (Comisión de Geofísica, Responsable Mgs. Fernando Pavón).
2) Evaluación de los conflictos socioambientales y sus impactos en los territorios de pueblos y comunidades indígenas de América Latina, en la era post Covid-19. (Comisión de Geografía, Responsable Dra. Giannina Zamora).
</t>
  </si>
  <si>
    <t>La institución solo tiene un objetivo agregador de valor este sería parte del objetivo 1</t>
  </si>
  <si>
    <t>Durante el 2022, también se realizaron 32 eventos científicos y técnicos, en su mayoría en modalidad virtual, estos eventos permitieron compartir con el publico los estudios, publicaciones y trabajos de los investigadores de diferentes instituciones, que pertenecen a las cuatro comisiones de la Sección Nacional.</t>
  </si>
  <si>
    <t>Los nudos críticos que impidieron cumplir con la programación del Objetivo Estratégico Institucional, fue que no existieron los suficientes recursos para cumplir con la meta programada.</t>
  </si>
  <si>
    <t>En la coordinación con la UNICEF y la FLASCO se evaluó 4 centros educativos.</t>
  </si>
  <si>
    <t>Se cumple con el objetivo y la meta programada.</t>
  </si>
  <si>
    <t>Se realizó la Implementación del Modelo de Sistema de Educación Intercultural Bilingüe (MOSEIB) en 79 Centros Educativos Interculturales Bilingües sobrepasando la meta planificada que es 70.</t>
  </si>
  <si>
    <t>Se cumple con la meta programada en el segundo semestre.</t>
  </si>
  <si>
    <t>Se ha cumplido con la meta programada realizándose la implementación de los conocimientos, saberes y valores de la población afroecuatoriana en 3 instituciones educativas: IE. Profesora Consuelo Benavides, I.E. San Gabriel de Piquiucho e I.E. Alfonso Quiñónez George.</t>
  </si>
  <si>
    <t>Se cumplió con la meta programada para el segundo semestre.</t>
  </si>
  <si>
    <t>Se ha cumplido con la meta programada al realizar 3 investigaciones científicas de ciencias, saberes y conocimientos ancestrales de los pueblos y nacionalidades en los siguientes temas: plantas comestibles no cultivadas y principales plantas comestibles cultivadas ancestralmente, es decir que no han sido introducidas en los últimos siglos; plantas que fortalecen el sistema inmunológico y para curar heridas; plantas para curar enfermedades estomacales, entre otras.</t>
  </si>
  <si>
    <t>Se cumplió con la meta planificada en el segundo semestre del año 2022.</t>
  </si>
  <si>
    <t>En el segundo semestre en la SEIBE se ha enfocado en dar a conocer la diversidad lingüística y cultural del Ecuador. A través de un proyecto que abarca diversas campañas enfocadas a la visualización de la gestión institucional con la comunidad educativa perteneciente a pueblos y nacionalidades tales como: Saludos en lenguas de las nacionalidades, gráfica institucional con pertinacia cultural; fechas y actividades conmemorativas de pueblos y nacionalidades; artes- difusión de las lenguas de los pueblos y nacionalidades.</t>
  </si>
  <si>
    <t>Se cuenta con 283 docentes con certificación de suficiencia lingüística en el presente año, cumpliendo con la meta programada.</t>
  </si>
  <si>
    <t>Corresponde a requerimientos ciudadanos en los que solicitan ser atendidos en temas diversos, no necesariamente al trabajo que se realiza desde esta secretaría.</t>
  </si>
  <si>
    <t>66 comunas, comunidades, Pueblos y Nacionalidades que solicitan Calidad de Atención al Cliente, en elaboración de proyectos.</t>
  </si>
  <si>
    <t>En las 16 ferias organizadas en coordinación en varias parroquias con Pueblos y Nacionalidades se tuvo un número de 210 emprededores</t>
  </si>
  <si>
    <t>La Secretaría de Gestión y Desarrollo de Pueblos y Nacionalidades de encuentra realizando gestiones y acercamiento con instituciones internacionales, debido a que el 21 de junio de 2022 se aprobó la nueva estructura de esta cartera de estado</t>
  </si>
  <si>
    <t>A la fecha se ha capacitado a 23 funcionarios de la SGDPN, en la formulación, seguimiento y evaluación de proyectos.</t>
  </si>
  <si>
    <t>El seguimiento y evaluación se realizará posterior a la firma de convenios interinstitucionales entre la SGDPN y los GADs participantes. Debido a la naturaleza del proyecto hay una priorización única, la cual no es periódica, se lo realizará desde el año 2023.</t>
  </si>
  <si>
    <t>Corresponden únicamente al desarrollo de documentos e informes técnicos que se desarrollan como parte del Proyecto de Desarrollo Integral de Pueblos y Nacionalidades</t>
  </si>
  <si>
    <t>57 Corresponden únicamente al desarrollo de documentos e informes técnicos que se desarrollan como parte del Proyecto de Desarrollo Integral de Pueblos y Nacionalidades</t>
  </si>
  <si>
    <t>Para el segundo semestre no se tiene programado el indicador Número de instituciones que brindan asistencia técnica nacional e internacional, e intercambio de experiencias.</t>
  </si>
  <si>
    <t>A la fecha se han realizado reuniones, talleres, mesas de trabajo,  vistas in situ y acercamientos con instituciones y organizaciones nacionales e internacionales, dando como resultado la firma de 26 instrumentos, entre convenios de cooperación (marcos, especificos), memorandos de entendimiento( organismos internacionales y pares a la institución), además de cartas de compromiso, todo ello enfocado a la reducción de las brechas de desigualdad de los Pueblos y Nacionalidades.</t>
  </si>
  <si>
    <t>La dirección está realizando la elaboración del plan sectorial de revitalización y revalorización del uso de la lengua, saberes ancestrales y patrimonios.</t>
  </si>
  <si>
    <t>Promocionar el uso de la lengua de pueblos y nacionalidades, afroecuatorianos y montubios del Ecuador, Promocionar los Patrimonios Culturales (tangibles e intangibles) de los pueblos y nacionalidades, afroecuatorianos y montubios del Ecuador, Revalorización de los Saberes Ancestrales de los pueblos y nacionalidades, afroecuatorianos y montubios del Ecuador.</t>
  </si>
  <si>
    <t xml:space="preserve">Se realizaron 16 ferias: Feria de reactivación económica de la nacionalidad Tsachilay Exposición de saberes ancestrales, patrimonios culturales y gastronomía del pueblo Waranka 2022, Comercialización de productos de los emprendedores de pueblos y nacionalidades, afroecuatorianos y montubios del Ecuador, </t>
  </si>
  <si>
    <t>Se han desarrollado subproyectos en territorios de pueblos y nacionalidades. Considerando una base de 14 Nacionalidades y 18 Pueblos. No obstante los proyectos abarcan las tres regiones en un total de 57 subproyectos hasta la fecha</t>
  </si>
  <si>
    <t>33.33 % de Pueblos y 42,46% de Nacionalidades</t>
  </si>
  <si>
    <t>Se cumplió con la meta planificada.</t>
  </si>
  <si>
    <t>Se realizó un total de 40 reuniones de articulación con los Gobiernos Autónomos Descentralizados GAD¿s, autoridades y otras entidades gubernamentales.</t>
  </si>
  <si>
    <t>Se realizó la actualización de 17 Asentamientos Humanos Irregulares (basados en los Informes técnicos jurídicos donde se determina la existencia de un AHI) de un total de 24 inspecciones de posibles Asentamientos Humanos Irregulares.</t>
  </si>
  <si>
    <t>La meta planificada es al menos el 95% de atención semestral, se cumplió con la meta planificada.</t>
  </si>
  <si>
    <t>Se presentó ante la autoridad competente (Fiscalía), nueve (09) denuncias por presuntos delitos de tráfico de tierras y delitos conexos, de un total de 9 denuncias calificadas.</t>
  </si>
  <si>
    <t>Se realizó el retiro de 85 estructuras en Asentamientos Humanos Irregulares, de un total de 122 identificadas para el retiro.</t>
  </si>
  <si>
    <t>Se ejecutaron 111 operativos de control e inspecciones de Asentamientos Humanos Irregulares un total de 124 operativos planificados.
Se cumplió con el 89.52%, de una meta establecida del 90%.</t>
  </si>
  <si>
    <t>La gran mayoría de las entidades beneficiarias de los recursos del fondo común cuentan con un bajo nivel de cumplimiento tanto de la ejecución presupuestaria como el cumplimiento de metas físicas. 
Personal técnico operativo de la Dirección de Seguimiento y Evaluación Integral insuficiente.
La entidad  no cuenta con un  sistema de seguimiento y evaluación automatizada.</t>
  </si>
  <si>
    <t>¿	Al segundo semestre del 2022, se cuenta con 2 informes de seguimiento y evaluación a la ejecución de recursos asignados del Fondo Común de la CTEA.
La Dirección de Seguimiento y Evaluación Integral  ha realizado el seguimiento y evaluación a un total de 197 proyectos de los cuales, 18 cuentan con designación de responsable de seguimiento a espera de transferencia de recursos, 48 se encuentran en ejecución, 84 en cierre, 45 en finalización, y 2 proyectos dados de baja.</t>
  </si>
  <si>
    <t>Se dio cumplimiento a lo planificado en un 100%, por lo que no se establece nudos críticos ni observaciones</t>
  </si>
  <si>
    <t>Al segundo semestre del 2022,  la Secretaría Técnica de la CTEA se cuenta con 3 instrumentos de planificación aprobados y socializados, por lo que se cumple la meta planificada al 100%, los instrumentos son los siguientes: 1.- Documento Plan Integral para la Amazonia 2021-2025 
2.-Líneas de Inversión y Herramienta de priorización año 2022
3.- Metodología de Evaluación del Plan Integral para la Amazonia 2021-2025</t>
  </si>
  <si>
    <t>Uno de los principales motivos para no alcanzar el cumplimiento de la  meta es la siguiente:
Demora en el Ministerio de finanzas en aprobación de modificaciones presupuestarias para trasferencias de los recursos.</t>
  </si>
  <si>
    <t xml:space="preserve">Al segundo  semestre del 2022, se cuenta con una ejecución presupuestaria del Plan Anual de Inversión de la STCTEA, de USD $ 37.011.018,75 que equivale al  66,30%, respecto del monto total PAI de USD 55.822.929,81.
</t>
  </si>
  <si>
    <t>La plataforma de los cursos de capacitación no es propia es de una de las instituciones que conforman el Comité de Coordinación de la FTCS.</t>
  </si>
  <si>
    <t xml:space="preserve">Entre octubre y noviembre se capacitó a través de la Plataforma de la Contraloría General del Estado a 716 funcionarios públicos de las 8 instituciones que conforman el Comité de Coordinación de la Función de Transparencia y Control Social, Secretaría de Derechos Humanos, en temas sobre transparencia y ética pública. 
Se realizó el levantamiento de una base de datos con la información de varias instituciones a través de encuestas y reuniones de trabajo a nivel nacional para elaborar los nuevos proyectos del Plan Nacional de Integridad Pública y Lucha contra la Corrupción 2023-2027.
</t>
  </si>
  <si>
    <t>Los respaldos de los indicadores de la Planificación Estratégica Institucional se encuentra para revisión por parte de la Secretaría Nacional de Planificación.</t>
  </si>
  <si>
    <t xml:space="preserve">Firma de un convenio interinstitucional entre la STCCFTCS y la Fundación Ciudadanía y Desarrollo ¿ FCD.
Firma de un convenio interinstitucional entre la STCCFTCS y la Cámara de Comercio de Quito.
Firma de un convenio interinstitucional entre la STCCFTCS y el Instituto de Altos Estudios Nacionales ¿ IAEN.  
Firma de un convenio interinstitucional entre la STCCFTCS y la Universidad de Guayaquil ¿ UG. 
Firma de un convenio interinstitucional entre la STCCFTCS y la Universidad Andina Simón Bolívar ¿ UASB.
Firma de un convenio interinstitucional entre la STCCFTCS y la Universidad Espíritu Santo ¿ UEES.
Firma de un convenio interinstitucional entre la STCCFTCS y la Universidad Internacional SEK ¿ UISEK.
Firma de un convenio interinstitucional entre la STCCFTCS y el Instituto Superior Tecnológico de la Economía Popular y Solidaria ¿ ISTEPS.
Firma de un convenio interinstitucional entre la STCCFTCS y la Universidad Católica de Cuenca.
Creación de un instructivo del concurso abierto ¿Homenaje a la Transparencia Ciudadana¿ por el día Internacional contra la Corrupción, que contiene: estrategia comunicacional, convocatoria a postulación, conformación de equipo evaluador, proceso y análisis de cumplimiento de méritos, oposición, impugnaciones, declaración de acreedores al reconocimiento y entrega de reconocimientos.
</t>
  </si>
  <si>
    <t>Para el año 2022 se ha llegado ha sobrepasar la meta programada, ya que se cerro el año con un hacienamiento del 4,21% , en concordacia con las acciones desarroladas para la reducciòn del mismo</t>
  </si>
  <si>
    <t xml:space="preserve">Se  despacharon 5517 expedientes de beneficios penitenciarios y cambios de régimen,  de 5913 expedientes ingresados en el año 2022,  logrando un cumplimiento del 93.30 %.
En el mes de junio de 2022, entró en ejecución el proyecto ¿Renacer¿,  el cual tiene por objeto incorporar de manera itinerante nuevos funcionarios a los centros de privación de libertad, con la finalidad de dar mayor rapidez al despacho de expedientes, lo que permite tener un mayor control en la documentación. Sobre Indultos en el año 2022,  se atendieron 224 solicitudes de una total de 224 peticiones ingresadas, es decir el 100% de respuestas a los usuarios.
Mediante el decreto presidencial Nro. 355 de 21 de febrero de 2022, en el cual se han concedido 900 indultos en total, y con el decreto ejecutivo Nro. 264 se ha concedido 26 indultos. 
</t>
  </si>
  <si>
    <t>Se tenia una meta de 17 PPL custodiados por un SCSVP para el año 2022, pero se ha llegado a obtener un valor de 13 PPL, en donde se refleja un mayor control en los Centros Penitenciarios.</t>
  </si>
  <si>
    <t xml:space="preserve">La meta para el indicador ¿disminuir la Tasa de Personas Privadas de Libertad (PPL) custodiadas por cada SCSVP) en los CPL,  para el años 2022 se encontraba una meta de 17 PPL por cada SCSVP, logrando un cumplimiento de 13 PPL.
Se conformó un grupo de Servidores Penitenciarios con experiencia en temas de seguridad, para impartir capacitaciones, se realizó un llamamiento para nuevos Servidores Penitenciarios a la cual se inscribieron 1400 aspirantes, de los aspirantes inscritos se graduaron un total 1362 Agentes de Seguridad Penitenciario, los cuales fueron incorporados al Cuerpo de Seguridad y Vigilancia Penitenciaria, lo que origina que la meta se haya cumplido, demostrando un mayor control a los PPL y una disminuciòn de los echos violentos carcelarios.
</t>
  </si>
  <si>
    <t>En vista de las acciones que se han implementado, se ha logrado una reducciòn considerable en las situaciones de crisis penitenciarias de 95 que era la meta planificada  a 9 crisis, con ello se puede observar que se tiene un control de los centros penitenciarios</t>
  </si>
  <si>
    <t>Sobre el número de situaciones de crisis en los Centros de Privación de Libertad se realizó el levantamiento de Información de los 36 CPL, a efecto de identificar a personas privadas de la libertad de difícil adaptación, se realizaron 321 operativos de requisas por parte de la Policía Nacional y los Servidores del Cuero de Seguridad de Vigilancia Penitenciaria, se ejecutaron 13 intervenciones interinstitucionales entre SNAI, Policía Nacional y Fuerzas Armadas, logrando generar una presencia por parte del estado al interior de los Centros de Privación de Libertad a nivel país, se implementaron 2 salas dinámicas de monitoreo y vigilancia, se han realizado traslados de cabecillas de los diferentes grupos delictivos a un centro de máxima seguridad.</t>
  </si>
  <si>
    <t xml:space="preserve">Se está trabajando para dar cumplimiento a las recomendaciones de los Organismos Nacionales e Internacionales, la falta del limitado personal que existe en la unidad encargada, impide avanzar de acuerdo a la planificación que tenemos. </t>
  </si>
  <si>
    <t xml:space="preserve">Se ha realizado seguimiento periódico a las recomendaciones,  lo cual ha permitido fortalecer el sistema penitenciario, por otra parte se está articulando  acciones a nivel institucional e interinstitucional para lograr avances significativos en la gestión. 
Se llevaron a cabo varios procesos de fortalecimiento institucional, creación de unidades de gestión que permiten administrar de una manera más efectiva el sistema penitenciario, así como luego de cumplir con todos los requisitos establecidos en el ordenamiento jurídico vigente se vincularon 1362 nuevos servidores al Cuerpo de Seguridad y Vigilancia Penitenciaria, con el grado de Agente de Seguridad Penitenciaria y 100 inspectores educadores para los 10 centros de adolescentes infractores.
</t>
  </si>
  <si>
    <t xml:space="preserve">Algunos procesos no pudieron ejecutarse al 100%,  por solicitud de prórrogas por parte de los contratistas, de igual manera los amotinamientos ocasionados en los CPL, impidió el ingreso para seguir con los trabajos internos por falta de seguridad. </t>
  </si>
  <si>
    <t xml:space="preserve">Se  realiza la entrega de la Obra de la Readecuación y reforzamiento de seguridad del CRS Masculino Guayas Nro. 3, se realiza la entrega de materiales de construcción para el adecentamiento y reparaciones en los centros de Privación de Libertad de Adultos y Centros de Adolescentes Infractores a Nivel Nacional, se realizaron algunos reforzamiento en varios Centros de Privación de Libertad, como la construcción de tramos de Cerramiento  perimetral frontal, lateral y posterior en el CPL Manabí Nro. 3, muro perimetral y concertina en el CPL Esmeraldas Nro. 2, muro perimetral e interior para el CPL Santo Domingo Nro. 1, se realizan Adecuaciones de seguridad CPL Manabí Nro. 4, Se adquieren termotanques para Centros de Adolescentes Infractores de la Región Sierra. 
</t>
  </si>
  <si>
    <t>El limitado personal del Cuerpo de Seguridad y Vigilancia Penitenciaria, la poca intervenciòn en la infraestructura de los centros de privación de libertad, el escaso equipamiento de seguridad penitenciaria, ocasionó que no se pueda tomar un mayor control en los centros de privación de libertad (CPL), situaciones que para  el año 2023 seran mejoradas.</t>
  </si>
  <si>
    <t>Se realizaron coordinaciones institucionales en cuanto a la emisión de alertas de información de acuerdo a la normativa legal vigente, se realizaron traslados a diferentes centros de privación de Libertad, con un total de 3.472 traslados, de igual manera se implementaron dos salas dinámicas de monitoreo y video vigilancia,  que ayuda a controlar las actividades que se realizarán diariamente en los diferentes centros de privación de libertad a nivel nacional</t>
  </si>
  <si>
    <t>Meta cumplida</t>
  </si>
  <si>
    <t xml:space="preserve">Se incorporaron en el mes de diciembre de 2022, 1362 nuevos ACSVP, que sumados a los agentes penitenciarios existentes que son de 1.579, lo que nos da un total de 2.941.
Por ello la meta para el año 2022, se ha cumplido con un 97% de cumplimiento 
</t>
  </si>
  <si>
    <t>12 Capacitaciones en el primer semestre: 1_Manual de compras públicas 2_Síndrome de Burnout. 3_Oferta de Incumbencia Pericial en Guayaquil. 4_Procesos de contratación pública. 5_Manejo técnico de cadáveres 6_Informe pericial médico legal. 7_Ciberseguridad. 8_Recolección de micro indicios (presencial). 9_Recolección de micro indicios (virtual). 10_Requisitos para la competencia de los Laboratorios. 11_Procesamiento de muestras en restos óseos. 12_Recolección de micro indicios e interpretación.</t>
  </si>
  <si>
    <t>7 Capacitaciones en el segundo semestre:1_Ética Pública. 2_Atención a grupos vulnerables. 3_ Adecuado manejo normativo y técnico de la cadena de custodia en la gestión interna de patología forense. 4_Informe sobre la capacitación de Litigación oral en la perspectiva técnico pericial. 5_Base de datos de perfiles genéticos 6_Inducción para el manejo técnico de cadáveres en las unidades operativas del SNMLCF. 7_Adecuado manejo normativo y técnico de la cadena de custodia en la gestión de patología</t>
  </si>
  <si>
    <t xml:space="preserve">En relación a la gestión técnica durante el primer semestre, se registra un total de 80.935 pericias realizadas a nivel nacional: 5.909 de Medicina Legal, 56.743 de Criminalística y 18.283 de Accidentología Vial, por parte del SNMLCF conjuntamente con la Dirección Nacional de Investigación Técnico Científica Policial DINITEC. </t>
  </si>
  <si>
    <t xml:space="preserve">En relación a la gestión técnica de manera acumulada a diciembre de 2022, se registra un total de 164.380 pericias realizadas a nivel nacional: 12.908 de Medicina Legal, 115.327 de Criminalística y 36.145 de Accidentología Vial, por parte del SNMLCF conjuntamente con la Dirección Nacional de Investigación Técnico Científica Policial DINITEC. 
</t>
  </si>
  <si>
    <t>6 Instrumentos en el primer semestre: 1_Protocolo Integral para la Gestión de Cadáveres y Restos Humanos de Interés Forense. 2_Manual  de Servicios Técnico Periciales ofertados.3_Instructivo de prácticas pre profesionales. 4_Procedimiento de Quejas en los Laboratorios. 5_ Plan piloto de Implementación de Sistema de Quejas desde la adecuada recepción y derivación hacia las áreas técnicas correspondientes. 6_  Guía Institucional de Servicios Periciales.</t>
  </si>
  <si>
    <t>7 Instrumentos segundo semestre: 1_Protocolo para la Gestión de Cadáveres y Restos Humanos. 2_Manual del Subsistema de Investigación Técnico Científica sobre Peritajes que se llevan a cabo a nivel nacional. 3_El Instructivo de prácticas pre profesionales. 4_Instructivo de Estabilidad de reactivos. 5_Procedimiento para Estimación de Incertidumbre. 6_Instructivo para Determinar el Cálculo Probabilístico del Rango de Verosimilitud. 7_Instructivo para la Verificación Intermedia del Material Calibrado.</t>
  </si>
  <si>
    <t>Sin observación</t>
  </si>
  <si>
    <t>Se realizó los procesos contractuales para ejecutar dos campañas de comunicación externa, las mismas que están contempladas en el Plan Estratégico - PEC 2022, aprobado por la SECOM. En tal razón, al I Semestre del 2022 se realizó la documentación de la campaña informativa y de protecciones económicas brindadas SPPAT, por lo que . conforme lo informado por la Unidad de Comunicación Social del SPPAT se avanzó un 18%. Sin embargo, al 31 de diciembre del 2022, se logró el 100 del cumplimiento del Plan de Comunicación Externo, por lo que se superó la meta planificada.</t>
  </si>
  <si>
    <t>Sin Observación</t>
  </si>
  <si>
    <t>En cuanto a la eficiencia en el tiempo comprendido en el servicio del pago de la protección, se ha sobrepasado la meta planificada. Según las encuestas de la satisfacción del servicio realizado por el Ministerio de Trabajo y las encuestas que reposan en los archivos de la institución, en este punto el SPPAT en el I Semestre obtuvo un 87% de satisfacción con el tiempo para que se efectivice el pago, mientras que en el II Semestre se logró un 92%.</t>
  </si>
  <si>
    <t>En el I Semestre del 2022, se logró una satisfacción del 94%, mientras que en el II Semestre se alcanzó un 96%, conforme lo indican los datos del informe de resultados de satisfacción del usuario externo realizado por el SPPAT conforme los requerimientos del Ministerio de Trabajo; es decir que se cumplió la meta en un 100%, conforme lo planificado.</t>
  </si>
  <si>
    <t>Sin observaciones</t>
  </si>
  <si>
    <t>De acuerdo a las Dirección de Seguimiento y Evaluación y Dirección de Análisis de Protecciones, en el I Semestre se cumplió con el 75% programada en lo que respecta al pago de prestaciones solicitadas. Por su parte, en el II Semestre del 2022,  el SPPAT pagó oportunamente el 100% de las prestaciones solicitadas; por lo tanto se sobrepasó la meta planificada para el 2022.</t>
  </si>
  <si>
    <t>La limitación presupuestaria no ha permitido el desarrollo de herramientas tecnológicas que faciliten la automatización de los procesos para el control de los sectores financieros privado y público y del sistema de seguridad social que requiere la Supervisión Basada en Riesgos y en cumplimiento de las mejores prácticas internacionales de control</t>
  </si>
  <si>
    <t xml:space="preserve">En el 2022, la SB continuó con la implementación del nuevo esquema de supervisión basado en riesgos para la banca privada, banca pública y sistema de seguridad social, para identificar actividades significativas y en la evaluación de la calidad de la gestión de los riesgos por parte de las funciones de supervisión, a fin de tomar acciones preventivas de supervisión y control para preservar su estabilidad. 
 Se actualizaron las matrices de riesgo de las entidades controladas, determinando su perfil de riesgos, lo que permitió definir y, en algunos casos, ajustar las estrategias de supervisión del Plan Anual de Supervisiones 2022. </t>
  </si>
  <si>
    <t xml:space="preserve">La restricción presupuestaria ha limitado el desarrollo e implementación de nuevas herramientas tecnológicas orientadas a mejorar y diversificar canales de atención para los usuarios del sistema financiero y de seguridad social. De igual manera, la rotación de personal directivo y operativo limitó la generación de nuevos proyectos para la atención al cliente. </t>
  </si>
  <si>
    <t>En el 2022, la SB se convirtió en el primer miembro de la Alianza para la Inclusión Financiera (AFI) en hacer un Compromiso de Declaración Maya sobre Green Finance (IGF) y Gender Inclusive Finance (GIF), que fue reafirmado por el Presidente de la República en Quito, como parte de un evento de entrenamiento regional de la AFI. La SB ha atendido 161.425 pedidos de información del usuario financiero y 2.911 quejas y reclamos. Se impartieron talleres de educación financiera a nivel nacional a más de 3.383 personas (niños, jóvenes, adultos) con temas como: Sistema Financiero Nacional, Intermediación Financiera, Defensores del Cliente, Consumo Inteligente, Entidades No Autorizadas, Presupuesto, Finanzas personales, Decisiones Financieras, Inversión, Productos Financieros, Tarjetas de Crédito, Créditos, Servicios Financieros, Estafas, Ciberataque entre otras. Además, en su Portal de Educación Financiera ¿Aprendiendo Finanzas Construyo mi Futuro¿, de manera virtual, ha capacitado a más de 2.441 usuarios. Por otro lado, se actualizó el proceso de prevención de entidades no autorizadas que incluye la generación de alertas a la ciudadanía y derivación de las supuestas entidades que estarían cometiendo actividades ilícitas, a las instituciones competentes, tales como la Fiscalía General del Estado (FGE) y la Unidad de Análisis Financiero y Económico (UAFE). Bajo este proceso en el 2022, se han derivado un total de 120 casos, correspondientes a supuestas entidades que no se encuentran autorizadas por la SB, a la FGE y UAFE.</t>
  </si>
  <si>
    <t>Por disposición del Código Orgánico Monetario y Financiero las propuestas normativas de control deben ser expedidas por la Junta de Política y Regulación Financiera lo que en algunos casos limita su oportuna emisión</t>
  </si>
  <si>
    <t>Se participó en la elaboración de la Ley Orgánica para Defender los Derechos de los Clientes del Sistema Financiero Nacional y evitar cobros indebidos y servicios no solicitados, que fue publicada en el Registro Oficial Suplemento 1 de 11 de febrero de 2022. Se expidieron diferentes normas para mejorar los controles y la supervisión de los sectores financieros público y privado y el sistema de seguridad social, así como los procesos de atención al ciudadano. Así por ejemplo, se expidió la: Norma de control del Defensor del Cliente de las entidades financieras públicas y privadas controladas por la SB; Norma para la calificación de las autoridades del Sistema Nacional de Seguridad Social; Norma de control de protección a los Derechos de los Consumidores Financieros con enfoque de género; Norma de control para la evaluación y gestión del riesgo ambiental y social; Norma de Control para la aplicación de sanciones en el Sistema Nacional de Seguridad Social; Normas de Control para la Administración del Riesgo de Lavado de Activos; entre otras.</t>
  </si>
  <si>
    <t xml:space="preserve">La aplicación de la supervisión basada en riesgos, demanda ajustes en las metodologías vigentes, que permita el mejoramiento continuo para su aplicación. Adicionalmente, se demanda del desarrollo de herramientas tecnológicas que faciliten la aplicación del nuevo esquema SBR. El cambio de autoridades afectó la continuidad de algunos proyectos y procesos institucionales. </t>
  </si>
  <si>
    <t>En el 2022, el cumplimiento del Plan Anual de Supervisiones alcanzó el 99,8%; concluyeron 166 supervisiones a las entidades de los sectores financieros privado, público, sistema de seguridad social y entidades en liquidación; quedando 1 supervisión en proceso al cierre del 2022, la cual será incorporado como parte de la planificación del periodo fiscal 2023. Para impulsar la eficiencia y efectividad del modelo de supervisión y control preventivo, en el 2022 se definió la hoja de ruta y el equipo de trabajo multidisciplinario que participará durante el año 2023 en la determinación y cierre de las brechas existentes en la normativa, metodología y subprocesos de supervisión con relación a los principios Básicos para una Supervisión Bancaria Eficaz: 3, 12 y 13 de Basilea en la INCSFPR; así como, para la elaboración de los manuales, desarrollo e implementación de estructuras de información y generación de reportes para el control de las entidades del sistema de seguridad social con un plan de trabajo aprobado</t>
  </si>
  <si>
    <t>Se excedió la meta establecida.</t>
  </si>
  <si>
    <t xml:space="preserve">209 Registros de oficial de cumplimiento para compañías del sector de seguros y mercado de valores.
7 informes de auditoría externa.
16 pedidos de fiscalía.
2.406 solicitudes de información requerida por operadores de justicia atendidos.
</t>
  </si>
  <si>
    <t>Se informará a las áreas que realizan la atención de consultas relacionadas al sector societario, de mercado de valores y de seguros que deben mejorar el desempeño del indicador para alcanzar la meta establecida para el 2023.</t>
  </si>
  <si>
    <t>401 consultas de usuarios externos atendidas.</t>
  </si>
  <si>
    <t>Se excedió la meta planificada.</t>
  </si>
  <si>
    <t>15 capacitaciones planificadas impartidas en el ámbito de prevención de lavado de activos.</t>
  </si>
  <si>
    <t xml:space="preserve">4 proyectos de norma elaborados por solicitud interna.
70 autorizaciones de oferta pública y emisión de valores.
25 inscripciones de entes de mercado de valores en el Catastro Público del Mercado de Valores.
62 inscripciones de negocios fiduciarios.
</t>
  </si>
  <si>
    <t>298 requerimientos de información.</t>
  </si>
  <si>
    <t>Se informará a las áreas encargadas de planificar, organizar y realizar los eventos de capacitación en temas de mercado de valores y seguros que mejoren el desempeño del indicador para alcanzar la meta 2023.</t>
  </si>
  <si>
    <t xml:space="preserve">3 Convenios de Cooperación Interinstitucionales en proceso: Universidad de Guayaquil, Universidad Católica de Santiago de Guayaquil, Universidad San Francisco de Quito.
2 Convenio de Cooperación Interinstitucional firmado: Universidad Iberoamericana del Ecuador.
</t>
  </si>
  <si>
    <t>Se cumplió con la meta planificada</t>
  </si>
  <si>
    <t>En el segundo semestre de 2022, la Superintendencia de Control del Poder de Mercado procedió con el análisis de veintidós (22) actividades económicas con posibles distorsiones en el mercado; en consecuencia, durante el 2022, se analizaron veintitrés (23) actividades económicas con posibles distorsiones en el mercado.</t>
  </si>
  <si>
    <t>En el segundo semestre de 2022, se investigaron cuarenta y dos (42) casos de abuso del poder de mercado, acuerdos y prácticas restrictivas, prácticas desleales y de concentración económica; de los cuales el 100% cumplieron con los tiempos establecidos en la Ley Orgánica de Regulación y Control del Poder de Mercado, su Reglamento e Instructivo de Gestión Procesal de la SCPM; en consecuencia, durante el 2022, se investigaron en término el 100% de los casos de abuso del poder de mercado, acuerdos y prácticas restrictivas, prácticas desleales y de concentración económica.</t>
  </si>
  <si>
    <t>Considerando que en el primer semestre, se superó ampliamente la meta planificada, se replanteó el cronograma de capacitaciones; sin embargo, se cumplió la programación anual.</t>
  </si>
  <si>
    <t>En el segundo semestre de 2022, la Superintendencia de Control del Poder de Mercado llevó a cabo treinta y dos (32) capacitaciones; en consecuencia, durante el 2022, se ejecutaron setenta y nueve (79) eventos de capacitación.</t>
  </si>
  <si>
    <t>Este indicador se supedita al requerimiento de las áreas agregadoras de valor para resolver en primera instancia los casos de abuso del poder de mercado, acuerdo y prácticas restrictivas y desleales.</t>
  </si>
  <si>
    <t>Durante el segundo semestre de 2022, no se solicitaron medidas correctivas sugeridas por las Intendencias en casos de abuso del poder de mercado, acuerdo y prácticas restrictivas y desleales; por lo que la Comisión de Resolución de Primera Instancia solicitó desactivar el indicador para este periodo.</t>
  </si>
  <si>
    <t>En el segundo semestre de 2022, la Superintendencia de Control del Poder de Mercado resolvió en término una (1) medida preventiva solicitada en los casos de abuso del poder de mercado, acuerdo y prácticas restrictivas y desleales, alcanzando el 100%; en consecuencia, durante el 2022, se resolvieron en término seis (6) medidas preventivas solicitadas.</t>
  </si>
  <si>
    <t xml:space="preserve">En el periodo enero- diciembre 2022 se supervisaron $ 18.366.239.594 activos del total de  $ 25.960.608.295, correspondientes a los activos de los sectores de las entidades del sector Financiero Popular y Solidario y organizaciones de la Economía Popular y Solidaria; logrando un cumplimiento del 100% respecto a la meta planteada.  </t>
  </si>
  <si>
    <t>Sin observaciones.</t>
  </si>
  <si>
    <t>Del monto total de $ 25.960.608.295 correspondiente a los activos de los sectores de las entidades del sector Financiero Popular y Solidario y organizaciones de la Economía Popular y Solidaria, se registra $ 178.491.572 activos con calificación de riesgo alto y crítico; logrando un cumplimiento del 100% respecto a la meta planteada, considerando que el indicador es decreciente.</t>
  </si>
  <si>
    <t xml:space="preserve">- Según la PEI 2022-2025 de la SOT, este objetivo representa al Objetivo Estratégico 2. 
- Política asignada: E4.O14.P3.M1 Fortalecer la implementación de buenas prácticas regulatorias que garanticen transparencia, eficiencia y competitividad del Estado.
- Meta asignada: E4.O14.P3.M1 Incrementar de 16,84 a 38,84 el índice de implementación de mejora regulatoria (..)
- ODS asignado: ODS_M16.6 Crear a todos los niveles instituciones eficaces y transparentes que rindan cuentas. </t>
  </si>
  <si>
    <t xml:space="preserve">Conforme el ejercicio de sus atribuciones la Superintendencia de Ordenamiento Territorial, Uso y Gestión del Suelo cumple con la actualización del catálogo de objetos geográficos de la SOT y su respectiva clasificación que deberá aplicarse en la generación de cartografía sobre código zona planificación (CZN), conformación zona planificación (FZN), resultado del proceso de validación (Vali) y resultado del proceso de verificación (Veri).
</t>
  </si>
  <si>
    <t xml:space="preserve">- Según la PEI 2022-2025 de la SOT, este objetivo representa al Objetivo Estratégico 1.
- La Meta asignada para este objetivo es: E5.O14.P3.M1 Incrementar de 16,84 a 38,84 el índice de implementación de la mejora regulatoria en el Estado para optimizar la calidad de vida de los ciudadanos, el clima de negocios y la competitividad.
- El ODS asignado para este objetivo es: ODS_M16.6 Crear a todos los niveles instituciones eficaces y transparentes que rindan cuentas.   
</t>
  </si>
  <si>
    <t xml:space="preserve">En cumplimiento de la agenda regulatoria de la SOT, se contempla que para el segundo semestre del 2022 se emitieron 7 resoluciones de despacho, cuatro instrumentos jurídicos que coadyuvan para la vigilancia y control de los entes controlados; así como seis resoluciones para procesos administrativos internos y ocho para compras públicas. 
</t>
  </si>
  <si>
    <t xml:space="preserve">- Según la PEI 2022-2025 de la SOT, este objetivo representa al Objetivo Estratégico 3. 
- La Meta asignada para este objetivo es la siguiente: E5.O14.P3.M1 Incrementar de 16,84 a 38,84 el índice de implementación de la mejora regulatoria en el Estado para optimizar la calidad de vida de los ciudadanos, el clima de negocios y la competitividad.
- El ODS asignado para este objetivo es: ODS_M16.6 Crear a todos los niveles instituciones eficaces y transparentes que rindan cuentas.  </t>
  </si>
  <si>
    <t xml:space="preserve">Hasta el 31 de diciembre del 2022 el 100% de los gobiernos provinciales han cargado sus instrumentos de ordenamiento territorial en la plataforma ¿IPSOT¿ de esta Superintendencia. El 96% de gobiernos municipales han cargado su información en la Superintendencia, lo que corresponden a 213 GAD de un total de 221 cantones. El 85% de GAD parroquiales ha registrado su documentación en la plataforma, lo que constituye702 de 821 GAD. En Ecuador 939 GAD de 1066 existentes, es decir el 88% de gobiernos en todos sus niveles administrativos, han cargado su documentación en la plataforma ¿IPSOT¿. Es pertinente señalar que, debido a los parámetros de evaluación desarrollados, el registro en si no constituye el cumplimiento de la ley. Por lo que estos son sujetos de una evaluación posterior que está estipulada en las acciones de control, estipuladas en el plan correspondiente para el efecto. </t>
  </si>
  <si>
    <t xml:space="preserve">- Meta asignada: E4.O11.P1.M1 Mantener la proporción de territorio nacional bajo conservación o manejo ambiental en 16,45%.
- ODS asignado: ODS_M15.1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
</t>
  </si>
  <si>
    <t xml:space="preserve">Durante el segundo semestre del año 2022 se han emitido un total de 76 resoluciones administrativas (35 INOT ¿ ámbito rural-, 42 INPU -ámbito urbano-) de determinación de infracciones y sanciones al ordenamiento territorial, planeamiento urbanístico, uso y gestión del suelo.
</t>
  </si>
  <si>
    <t>El total de causas ingresadas corresponde a la sumatoria de 254 causas ingresadas en los años 2019, 2020, 2021 pendientes de resolución, y 506 causas ingresadas en el año 2022.
El total de causas resueltas, corresponde a la sumatoria de 247 causas ingresadas en los años 2019, 2020, 2021 resueltas en año 2022; y 411 causas ingresadas y resueltas en el año 2022.</t>
  </si>
  <si>
    <t>Al finalizar el Segundo Semestre del año 2022, se alcanzó un avance del 86.58% de causas resueltas en función de las causas ingresadas y pendientes para resolver de enero a diciembre 2022 por el Tribunal Contencioso Electoral.</t>
  </si>
  <si>
    <t>La ejecución de actividades Programa 56, fluctúan acorde al avance del calendario electoral para las "Elecciones Seccionales y Elección de Consejeras y Consejeros del CPCCS 2023". En el segundo semestre se generaron las alianzas y primarias dentro de las organizaciones políticas, sin embargo el incremento de las actividades contencioso electorales, principalmente jurisdiccionales como administrativas, dependen de las acciones que presenten los actores externos al TCE.</t>
  </si>
  <si>
    <t>Al finalizar el año 2022 se alcanzó el 65,93% de necesidades jurisdiccionales y administrativas
cubiertas provenientes del incremento de actividades durante el período contencioso electoral</t>
  </si>
  <si>
    <t>Proyecto Boletín Institucional ¿Reflexiones de Justicia Electoral¿,
Plan para ¿Gaceta Contencioso Electoral 2021¿,
Plan para ¿Gaceta Americana de Justicia Electoral¿,
Boletín Reflexiones de Justicia Electoral No. 5, 6 y 7
Revista Especializada Justicia Electoral y Democracia 2022,
Plan para Revista Especializada ¿Justicia Electoral y Democracia¿,
Gaceta Contencioso Electoral 2021, y
Gaceta Americana de Justicia Electoral.</t>
  </si>
  <si>
    <t xml:space="preserve">Al finalizar el año 2022 se realizaron 15 eventos y se generaron 10 productos relacionados con investigación contencioso electoral.
</t>
  </si>
  <si>
    <t xml:space="preserve">La Unidad de Análisis Financiero y Económico (UAFE) a través de la Escuela de Formación Continua, impartió varios talleres de capacitación a distintas entidades públicas y privadas en temática inherente a prevención de lavado de activos y financiamiento de delitos.
</t>
  </si>
  <si>
    <t>La Dirección de Prevención a través de la Escuela de Formación Continua ejecutó varios talleres de capacitación y cursos enfocados a fortalecer la prevención del lavado de activos y financiamiento de delitos, capacitando en el 2022 a 15403 personas,   cumpliendo con la meta propuesta en un 100%</t>
  </si>
  <si>
    <t>La Unidad de Análisis Financiero y Económico a través de su Dirección de Prevención logró cumplir en un 100% la meta anual planificada.</t>
  </si>
  <si>
    <t>Como resultado de las gestiones realizadas por la Dirección de Prevención en aplicación a la política de prevención de lavado de activos, se logró incorporar a 1057 nuevos sujetos obligados a reportar en el período enero ¿ diciembre 2022, alcanzando un 100% de la meta propuesta.</t>
  </si>
  <si>
    <t>La Dirección de Análisis de Operaciones remitió en el año 2022 a la Fiscalía General del Estado (FGE)  996 Informes Ejecutivos cumpliendo con el 100% de la meta propuesta.</t>
  </si>
  <si>
    <t>La Dirección de Análisis de Operaciones remitió en el segundo semestre 2022 a la Fiscalía General del Estado (FGE)  446 Informes Ejecutivos cumpliendo con la meta propuesta</t>
  </si>
  <si>
    <t>La Unidad de Análisis Financiero y Económico (UAFE) en el año 2022, realizó la suscripción de 9 Memorandos de Entendimiento (MOU) y convenios con diferentes entidades análogas, cumpliendo al 100% con la meta planificada.</t>
  </si>
  <si>
    <t>En el semestre julio - diciembre 2022, la Unidad de Análisis Financiero y Económico suscribió memorandos de entendimiento con las Unidades de Inteligencia Financiera de Uruguay y Costa Rica</t>
  </si>
  <si>
    <t>La Dirección de Análisis de Operaciones remitió en el período enero - diciembre 2022 a Fiscalía General del Estado (FGE), 20 reportes de operaciones inusuales e injustificadas (ROII), alcanzando un porcentaje de cumplimiento del 100% de su meta anual planificada.</t>
  </si>
  <si>
    <t>La Dirección de Análisis de Operaciones remitió en el período julio - diciembre 2022 a Fiscalía General del Estado (FGE), 13 reportes de operaciones inusuales e injustificadas (ROII), alcanzando un porcentaje de cumplimiento del 100% de su meta planificada.</t>
  </si>
  <si>
    <t>En proceso de implementación la Planificación Institucional 2022-2027.</t>
  </si>
  <si>
    <t>Inclusión de los policy paper como producto científico aceptado en el Vicerrectorado de Investigación.
Elaboración y aprobación de Instructivos y formularios para el registro de proyectos con fondos externos, se cuenta con los convenios y documentos de acreditaciones como medio de verificación.
Publicaciones generadas desde los proyectos de investigación - vinculación.
Acompañamiento en la gestión de los proyectos ganadores de la II Convocatoria Universitaria de Proyectos de Investigación-Vinculación.
Participación de personal de la UCuenca en cursos de capacitación para fortalecer la gestión de la investigación.
Elaboración y aprobación de procedimiento para obtener financiamiento para: inscripción de artículos científicos en eventos internacionales indexados; y, para la publicación de artículos en revistas indexadas.
Planificación y desarrollo de 6 cursos de capacitación para investigadores y estudiantes de grado y posgrado
Nuevo departamento de investigación denominado Departamento de Economía, Empresa y Desarrollo Sostenible
Dos nuevos programas de doctorado están en proceso de evaluación
Apoyo a eventos académicos-científicos llevados a cabo en UCuenca Desarrollo de eventos de difusión científica desde el Vicerrectorado de Investigación.</t>
  </si>
  <si>
    <t xml:space="preserve">Desarrollo  de software para  obtención del títulos, que permitirá una optimización y mejora en tiempos de entrega de títulos registrados en la SENESCYT.
Se ha acreditado a nivel internacional 5 carreras.
Se ha incorporado la enseñanza de procesos de analítica de datos a los estudiantes del Programa Vanguardia, y también se cuenta con un plan piloto como asignatura de libre elección.
La enseñanza de innovación consta actualmente en algunas carreras. 
Aprobación del Instructivo de estímulos otorgados a favor del personal académico de la Universidad de Cuenca
Capacitación al personal designado de cada una de las unidades académicas y administrativas en gestión por procesos.
Existe una nueva plataforma la cual permite que los procesos de enseñanza y aprendizaje sean óptimos 
Creación del Instituto Tecnológico Salvador Allende el cual oferta la primera carrera
tecnológica en red denominada "Gestión de Plataformas Tecnológicas", se  probaron dos  nuevas carreras denominadas "Instalaciones de Redes
Eléctricas" y "Instrumentación y automatización"; está en proceso de aprobación 
la carrera de "Automotriz"
Cursos de Nivelación de carrera se implementan a través de la plataforma e-learning
</t>
  </si>
  <si>
    <t>Se ampliarón las de zonas de cobertura de proyectos de Vinculación.
Incremento de la oferta de Educación Continua a través de acuerdos internos y convenios interinstitucionales.
Desarrollo del taller de buenas prácticas para convivencia armónica para todas las facultades y algunas dependencias.</t>
  </si>
  <si>
    <t>Se superó la meta por encima del 100%, en el presente indicador.</t>
  </si>
  <si>
    <t>Para el  año 2022 se cuenta con 7 libros escritos y publicados por docentes de la UAE, asimismo es importante destacar los esfuerzos Institucionales por continuar incrementando la producción científica a través de la generación de libros, artículos de libros, y artículos científicos publicados en revistas regionales y en revistas de alto impacto, aportando con la mejora bibliográfica en la educación del contexto agropecuario. De acuerdo al oficio  Nro. G-UAE-IINJBO-2023-025-O el Instituto de Investigación "Ing. Jacobo Bucaram Ortiz, PhD." reportó 7 libros y 27 capítulos de libros escritos por docentes de la U.A.E.</t>
  </si>
  <si>
    <t xml:space="preserve">Se ha cumplido satisfactoriamente, en el cumplimiento del presente indicador. </t>
  </si>
  <si>
    <t>Al cierre  del año 2022 según oficio  Nro. G-UAE-IINJBO-2023-025-O existen 3 proyectos de investigación  que se encuentran transferidos al sector socio productivo, agrícola y científico del País. Sin embargo con respecto a la meta programada para el año 2022  que correspondía a 4 proyectos, cabe destacar que la Universidad Agraria del Ecuador cuenta con 10 proyectos de investigación cuya ejecución inició en el año 2022 y que aún continúan en desarrollo por lo que se finalizarían en su mayoría dentro del siguiente periodo fiscal (2023), lo cual evidencia el alto compromiso institucional  en el contexto de la Investigación.</t>
  </si>
  <si>
    <t xml:space="preserve">Se logró superar la meta planificada en el presente indicador. </t>
  </si>
  <si>
    <t>Al finalizar el año 2022, se obtuvo un resultado del 67,78%, superando incluso la meta propuesta del periodo. Es importante destacar el acertado liderazgo y estrategias implementadas por las Autoridades en pro de fortalecer la planta docente que permite lograr mantener el estándar de calidad de la Institución, lo que se evidencia con el porcentaje alcanzado en el periodo. De acuerdo  a la información proporcionada por la unidad administrativa de Talento Humano mediante oficio Nro.G-UAE-UATH-2023-0031-O  del total de la planta docente (329) existen 223 docentes con tiempo dedicación a Tiempo Completo.</t>
  </si>
  <si>
    <t xml:space="preserve">Se supero la meta programada, superando la planificación establecida en la misma. </t>
  </si>
  <si>
    <t xml:space="preserve">Al cierre del año 2022, se obtuvo un resultado del 17,63% de docentes con formación en PhD y/o con títulio de PhD. Es importante destacar el compromiso evidenciado de las Autoridades para fomentar espacios de formación permanente en sus docentes a través de la formación en cuarto nivel. De acuerdo  a la información proporcionada por la unidad administrativa de Talento Humano mediante oficio Nro.G-UAE-UATH-2023-0031-O donde informó que existen 28 docentes con formación cuarto nivel  y 30 docentes cursando estudios de PhD. </t>
  </si>
  <si>
    <t>Se alcanzó 100% en el cumplimiento de la meta programada.</t>
  </si>
  <si>
    <t>Dentro del presente indicador, para el año 2022,  se obtuvo un resultado del 100,00%. Sin embargo, las autoridades institucionales continúan de manera  acertada implementando estrategias para que los estudiantes culminen sus labores comunitarias, proceso en el que nuestra Universidad fue pionera contribuyendo con esto el vínculo constante del futuro profesional con el sector agropecuario. Esta información fue reportada por la Coordinación de Labores Comunitarias mediante Nro. G-UAE-VS.LC-2023-0006-O  (16 de enero de 2023)</t>
  </si>
  <si>
    <t xml:space="preserve">Se superó la meta programada del indicador. </t>
  </si>
  <si>
    <t xml:space="preserve">Al cierre del año 2022, se obtuvo un resultado del 76,16%, superando la meta propuesta, lo que evidencia el  compromiso y acertado liderazgo de las Autoridades de la UAE para el logro de los objetivos institucionales y la gestión desempeñada por la Escuela de Posgrado "Dr. Jacobo Bucaram Ortiz". Esta información se reportó por la Escuela de Posgrado  "Dr. Jacobo Bucaram Ortiz " a través de correo electrónico institucional. </t>
  </si>
  <si>
    <t xml:space="preserve">Se superó la meta programada en la Tasa de Titulación de Pregrado. </t>
  </si>
  <si>
    <t>Esta tasa corresponde a los titulados del período (enero a diciembre del 2022) con respecto a la cohorte respectiva (2016-2017), reportada por las Facultades. Es importante destacar que en el  año 2022 la Universidad Agraria del Ecuador ha generado espacios que promovieron la titulación de estudiantes a través de la  implementación de mecanismos virtuales y automatizados que han viabilizado el proceso de titulación para los estudiantes y egresados alcanzando hasta el segundo semestre del año 2022 una tasa del 33,96%, superando la meta programada.
Esta información se reportó por cada una de las Facultades mediante los siguientes oficios: 
Facultad de Economía Agrícola: Oficio G-UAE-FEAG.D-2023-0048-O  (10 de enero de 2023)
Facultad de Ciencias Agrarias  "Ing. Jacobo Bucaram Ortiz, PhD.": Oficio Nro.G-UAE-FCAJBO.S-2023-0005-O  (13 de enero de 2023)
Facultad de Medicina Veterinaria: Oficio Nro. G-UAE-FMVZ.D-2023-051-O (13 de enero de 2023).</t>
  </si>
  <si>
    <t>Los estudiantes matriculados para el segundo semestre del año 2022 son 4087, mismo que fueron subidos al Sistema Información Académica Docente S.I.A.D</t>
  </si>
  <si>
    <t>Indicador: Número de estudiantes matriculados, en este indicador la meta para el segundo 
semestre de 2022 fue de 4500 estudiantes matriculados y la Secretaría Académica reporta 
4087 estudiantes matriculados en el Sistema Información Académica Docente S.I.A.D, es decir 
tenemos un cumplimiento del 90.82%</t>
  </si>
  <si>
    <t>Los proyectos ejecutados obedecen a los siguientes tipos: SENIOR y COIF</t>
  </si>
  <si>
    <t>Se han ejecutado 65 proyectos en el semestre de acuerdo ala Informe de la Dirección de Investigación mediante Oficio N°UCE-DI-2023-0028-O, de los cuales han finalizado 4 y 61 continúan en ejecución.
https://uceedu-my.sharepoint.com/:b:/g/personal/jjimenez_uce_edu_ec/EXHG72jGu4pOvlFzWU_mQWEBcvgv8pEtYOkL652DTUOiRQ?e=jDmzfM</t>
  </si>
  <si>
    <t>La Dirección de Vinculación con la Sociedad no remite informe en el periodo solicitado julio-diciembre  2022.</t>
  </si>
  <si>
    <t xml:space="preserve">Los proyectos de Vinculación con la Sociedad para el Segundo Semestre fueron evaluados en el periodo académico, esto comprende abril-agosto 2022 </t>
  </si>
  <si>
    <t>NO HAY OBSERVACIONES PARA ESTE INDICADOR.</t>
  </si>
  <si>
    <t>LA EJECCUCIÓN DE ESTE INDICADOR ESTA PLANIFICADA PARA EL 2023.</t>
  </si>
  <si>
    <t>En este segundo semestre se gestionaron la suscripción de 15 convenios.</t>
  </si>
  <si>
    <t>Los resultados este año fue 43 convenios suscritos superando la meta de 42.</t>
  </si>
  <si>
    <t>Considerando que la convocatoria de este año fue en el mes de agosto la Universidad de Guayaquil cumplió con la meta establecida.</t>
  </si>
  <si>
    <t>Se cumplió la meta establecida para el 2022.</t>
  </si>
  <si>
    <t>EL docente firma convenio con talento humano de la Universidad de Guayaquil por licencia para actividades de movilidad academica (ponencias, pasantías, cursos cortos, entre otros)</t>
  </si>
  <si>
    <t>Se pudo cumplir con la meta establecida de 7 docentes que realicen movilidad académica.</t>
  </si>
  <si>
    <t xml:space="preserve">El cálculo de la suscripciones de convenios de movilidad académico con estudiantes solo se toman en cuanta si cuentan con financiamiento por parte de la Universidad es por eso que esto solo se pudo realizar solo con 4 estudiantes. </t>
  </si>
  <si>
    <t>Se llego a realizar 4 convenios de movilidad académica con estudiantes, la meta no se logro alcanzar para 2022.</t>
  </si>
  <si>
    <t>Este indicador en el 1er semestre era reportado por un área administrativa, a partir del segundo semestre la coordinacion de vinculación se encargo de su ejecución.</t>
  </si>
  <si>
    <t>La meta anual para este indicador fue superada con 88 eventos realizados durante el año.</t>
  </si>
  <si>
    <t>No hay observaciones para este indicador.</t>
  </si>
  <si>
    <t>El cumplimiento del indicador soprepaso la meta para el año 2022. Se llegó a 19583 nùmero de personas beneficiadas.</t>
  </si>
  <si>
    <t>NO HAY OBSERVACIONES PARA ESTE INDICADOR</t>
  </si>
  <si>
    <t>Para este indicador los resultados alcanzados fue de 451 superando la meta para el 2022.</t>
  </si>
  <si>
    <t>No hay observaciones para este indicador</t>
  </si>
  <si>
    <t>Para el segundo semestre se aprobaron 17 programas. Este resultado supera la meta anual de programas aprobados con 49 programas aprobados 2022.</t>
  </si>
  <si>
    <t>No hay observaciones para el indicador.</t>
  </si>
  <si>
    <t>Se de aprobaron 6 proyectos curriculares en el segundo semestre complemetando 1 que se habîa apeobado en el primer semestre.</t>
  </si>
  <si>
    <t>Se implemetaron diferentes estrategias para fomentar la cultura cientifica dentro de la Universidad de Guayauquil.</t>
  </si>
  <si>
    <t>El segundo semestre terminò con 32 proyectos de investigación superando la meta establecida para el 2022.</t>
  </si>
  <si>
    <t>La meta fue superada para el año 2022. Se realizaròn 61 proyectos de vinculación.</t>
  </si>
  <si>
    <t>La meta era 10 durante el periodo 2022 pero la la Jefatura de Cultura cientifica logro acompañar a 27 docentes.</t>
  </si>
  <si>
    <t>La meta alcanzada al finalizar el 2022 fue de 288 docentes acreditados. Esto supera la meta con 288 docentes acreditados en Senescyt.</t>
  </si>
  <si>
    <t>Las acciones implementadas como la aprobación de una nueva normativa permitió el cumpliento del indicador para este año.</t>
  </si>
  <si>
    <t>Los resultados del segundo semestre es de 0.51% complementando el 0.49% obtenido en el primer semestre del año.</t>
  </si>
  <si>
    <t>El porcentaje es en relación con un total de 123 docentes de la instituciòn.</t>
  </si>
  <si>
    <t>En el segundo semestre se incrementó 5.10% el porcentaje de docentes que PHD.</t>
  </si>
  <si>
    <t>De un universo de 2382 docentes en la Universidad de Guayaquil 878 son titulares tiempo completo.</t>
  </si>
  <si>
    <t>El resultado alcanzado para el segundo semestre es de 36.86%</t>
  </si>
  <si>
    <t>No hay observaciones en el indicador.</t>
  </si>
  <si>
    <t>Mediante el informe de la coordianación con los resultados del segundo semestre (28,35%) se ha superado la meta anual planificada. El Resultado final es de 47,96% de avance de indicador.</t>
  </si>
  <si>
    <t>Mejoras en el sistema de bibliotecas ayudo a alcanzar el objetivo.</t>
  </si>
  <si>
    <t>En el segundo semestre se cumplio 1.75% del indicador sumado al 0.75% del 1er semestre.</t>
  </si>
  <si>
    <t>La oferta academica proyectada era de 25 programas de posgrado pero solo se obtuvo una demanda de aperturar 7 programas de posgrado.</t>
  </si>
  <si>
    <t>Se alcanzo un resultado de 75.58 de tasa de graduados.</t>
  </si>
  <si>
    <t>Se aplicaron diferentes estrategias para poder llegar al indicador en el segundo semestre.</t>
  </si>
  <si>
    <t>Se superaron las meta establecida para el año con 51,49%</t>
  </si>
  <si>
    <t>El presupuesto de la función sustantiva de investigación fue 1'325,415.91 por la cual el 1% de financiemiento a conseguir era de 13,254.16. El monto de financiemto para investigación con fondos externos este añ0 fue de 89,578.54</t>
  </si>
  <si>
    <t>La meta se superó este semestre, se llegó al 6.76%</t>
  </si>
  <si>
    <t>Se aplicaron diferentes estrategias para aumentar la tasa de retenciòn de estudiantes. El resultado bajo comparado al primer semestres. Factores como desinformación de los estudiantes y returno paulatino a la presencialidad a afectadado los resultados.</t>
  </si>
  <si>
    <t>La tasa esta por debajo de la linea base.</t>
  </si>
  <si>
    <t>De la información proporcionada por la Dirección General de Servicios Académicos, referente al indicador "Número de nuevas carreras pertinentes y/o bajo nuevas modalidades aprobadas por el Consejo de Educación Superior (CES)", se evidencia que, en el año 2022 no existe meta planificada en el PEDI, así mismo, de la información proporcionada por la unidad en mención, tampoco existe un avance en dicha meta. En tal sentido, no es procesada.</t>
  </si>
  <si>
    <t>No existe meta planificada en el año 2022 (PEDI), así mismo, de la información procesada no existe avance en dicha meta. En tal sentido, no es procesada.</t>
  </si>
  <si>
    <t>En el primer semestre del 2022, la Universidad Yachay Tech no pudo ingresar el avance del cumplimiento de metas. En tal sentido, en el segundo semestre se procede a colocar el cumplimiento de meta anual. De esa manera, reflejar el cumplimiento real del año 2022.</t>
  </si>
  <si>
    <t>De la información proporcionada por la Dirección General de Posgrados, referente al indicador "Número de nuevos programas aprobados por el Consejo de Educación Superior (CES)", se evidencia que, en el año 2022 no existe meta planificada; sin embargo, se ejecutó  2 nuevos programas aprobados por el Consejo de Educación Superior (CES).  A continuación, se detalla los nuevos programas:
Maestría en Física con mención en Física Fundamental
RPC-SO-11-No.179-2022 del 16 de marzo de 2022
Maestría en Inteligencia Artificial
RPC-SO-11-No.175-2022 del 16 de marzo de 2022</t>
  </si>
  <si>
    <t xml:space="preserve">En el primer semestre del 2022, la Universidad Yachay Tech no pudo ingresar el avance del cumplimiento de metas. En tal sentido, en el segundo semestre se procede a colocar el cumplimiento de meta anual. De esa manera, reflejar el cumplimiento real del año 2022.
</t>
  </si>
  <si>
    <t xml:space="preserve">De la información proporcionada por la Dirección General de Posgrados, referente al indicador "Número de programas aprobados por el CES implementados y en ejecución", se evidencia que, en el año 2022 la meta se cumplió el 150,00%.Es decir, se planificó 2 y se cumplió 3 programas implementados y en ejecución. A continuación, se describe de manera específica cada uno de los programas en ejecución: 
Nombre del Programa: Física Aplicada con Mención en Nanotecnología
Fecha Aprobación: RPC-SO-30-No.487-2019 - 04 de septiembre de 2019
Nombre del Programa: Maestría en Biología Sintética
Fecha Aprobación: RPC-SO-25-No.574-2020 - 02 de diciembre de 2020
Nombre del Programa: Maestría en Ciencias Químicas con mención en Ciencia e Ingeniería de los Materiales
Fecha Aprobación: RPC-SO-02-No.056-2021 - 20 de enero de 2021
</t>
  </si>
  <si>
    <t xml:space="preserve">De la información proporcionada por la Dirección General de Investigación e Innovación, referente al indicador denominado "Número de nuevas publicaciones de libros y/o capítulos de libros", se evidencia que, en el año 2022 la meta se cumplió en un 40,00%.  
La fórmula de cálculo empleada es "Número de nuevas publicaciones de libros y/o capítulos de libros", es decir, se ejecutó 4 nuevas publicaciones de libros y/o capítulos de libros.
</t>
  </si>
  <si>
    <t>No existe meta planificada, tampoco existe un avance en el cumplimiento de la meta total. En tal sentido, el indicador no es procesado (N/A)</t>
  </si>
  <si>
    <t>De la información proporcionada por la Dirección General de Investigación e Innovación, referente al indicador denominado "Número de patentes registradas", se evidencia que, en el año 2022 no existe meta planificada, tampoco existe un avance en el cumplimiento de la meta total. En tal sentido, el indicador no es procesado (N/A).</t>
  </si>
  <si>
    <t>De la información proporcionada por el Vicerrectorado Académico, referente al indicador denominado "Número de actualizaciones del Modelo Educativo", se evidencia que, en el año 2022 la meta se cumplió en el 100,00%, es decir, se planificó 1 y se ejecutó 1 actualización del Modelo Educativo</t>
  </si>
  <si>
    <t xml:space="preserve">De la información proporcionada por la Dirección de Vinculación con la Sociedad, referente al indicador denominado "Número de proyectos de vinculación con la sociedad en ejecución", se evidencia que, en el año 2022 la meta se cumplió en un 100,00%.  
La fórmula de cálculo empleada es "Número de proyectos de vinculación con la sociedad en ejecución", es decir, se ejecutó 10 proyectos de vinculación con la sociedad en ejecución.
</t>
  </si>
  <si>
    <t xml:space="preserve">En el primer semestre del 2022, la Universidad Yachay Tech no pudo ingresar el avance del cumplimiento de metas. En tal sentido, en el segundo semestre se procede a colocar el cumplimiento de meta anual. De esa manera, reflejar el cumplimiento real del año 2022.
</t>
  </si>
  <si>
    <t>De la información proporcionada por la Dirección General de Investigación e Innovación, referente al indicador denominado "Porcentaje de incremento de nuevos proyectos internos de investigación científica y/o tecnológica aprobados", se evidencia que, en el año 2022 la meta se cumplió en un 421,10%, es decir, se planificó el 10% y se ejecutó el 42,10%.
El porcentaje reflejado en la meta cumplida, se obtuvo aplicando la fórmula (Número de nuevos proyectos internos de investigación científica y/o tecnológica aprobados en el período t - (t-1) /Número de proyectos internos de investigación científica y/o tecnológica aprobados en el período t-1) x 100, es decir, existieron 27 proyectos internos de investigación científica y/o tecnológica aprobados frente a 19  proyectos internos de investigación científica y/o tecnológica aprobados en el período t-1, equivalente al 42.10%.</t>
  </si>
  <si>
    <t xml:space="preserve">De la información proporcionada por la Dirección de Vinculación con la Sociedad, referente al indicador denominado "Porcentaje de beneficiarios directos de proyectos de vinculación con la sociedad", se evidencia que, en el año 2022 la meta se cumplió en un 106,67%.  Es decir, se planificó el 75% y se ejecutó el  80% beneficiarios directos esperados definidos por proyecto de vinculación con la sociedad.
El porcentaje reflejado en la meta cumplida, se obtuvo aplicando la fórmula "(Número de beneficiarios directos reales / Número de beneficiarios directos esperados definidos en los proyectos de vinculación con la sociedad) x 100%", es decir, existieron 2013 beneficiarios directos reales de un total de 2516 beneficiarios definidos en los proyectos de la Universidad, equivalente al 80,00%.
</t>
  </si>
  <si>
    <t xml:space="preserve">De la información proporcionada por la Dirección General de Investigación e Innovación, referente al indicador denominado "Porcentaje de incremento de nuevos grants que se otorguen al personal académico de la Universidad", se evidencia que, en el año 2022 no existió un incremento (0,00%). Sin embargo, existieron 8 nuevos grants  frente a 10 grants del año anterior. 
El porcentaje reflejado en la meta cumplida, se obtuvo aplicando la formula "Número de nuevos grants que se otorguen al personal académico de la Universidad en el período t - (t-1) / Número de grants que se otorgaron al personal académico en el período t-1) x 100", es decir, existieron 8 nuevos grants frente a 10 grants (t-1), equivalente al incremento del 0,00%.
</t>
  </si>
  <si>
    <t xml:space="preserve">En el primer semestre del 2022, la Universidad Yachay Tech no pudo ingresar el avance del cumplimiento de metas. En tal sentido, en el segundo semestre se procede a colocar el cumplimiento de meta anual. De esa manera, reflejar el cumplimiento real del año 2022. </t>
  </si>
  <si>
    <t xml:space="preserve">De la información proporcionada por el Vicerrectorado Académico, referente al indicador "Porcentaje de retención de estudiantes", se evidencia que, en el año 2022 la meta se cumplió el 147,32%, es decir, se planificó el 60% y se ejecutó el 88,39%.  
El porcentaje reflejado en la meta cumplida, se obtuvo aplicando la fórmula siguiente: "Número de estudiantes matriculados en el periodo t / Número de estudiantes matriculados en el periodo t-1", hace que necesariamente comparemos entre dos periodos.
</t>
  </si>
  <si>
    <t xml:space="preserve">De la información proporcionada por la Dirección General de Investigación e Innovación, referente al indicador denominado "Porcentaje de incremento de nuevos grupos de investigación liderados por docentes y/o estudiantes, aprobados y vigentes", se evidencia que, en el año 2022 no existió un incremento (0%). Sin embargo, existió un avance en 2 nuevos grupos de investigación liderados por docentes y/o estudiantes.
El porcentaje reflejado en la meta cumplida, se obtuvo aplicando la formula "(Número de nuevos grupos de investigación liderados por docentes y/o estudiantes en el período t - (t-1) / Número de grupos de investigación liderados por docentes y/o estudiantes en el período t-1) x 100", es decir, existió 2 nuevos grupos de investigación frente a 4 grupos de investigación correspondiente al año 2021.
</t>
  </si>
  <si>
    <t xml:space="preserve">De la información proporcionada por la Dirección de Vinculación con la Sociedad, referente al indicador denominado "Porcentaje de personal académico que participa en actividades de vinculación", se evidencia que, en el año 2022 la meta se cumplió en un 63,79%.  Es decir, se planificó el 80,00% y se ejecutó el 51,03% beneficiarios directos esperados definidos por proyecto de vinculación con la sociedad.
El porcentaje reflejado en la meta cumplida, se obtuvo aplicando la fórmula "(Número de personal académico de la Escuela que participa en actividades de vinculación / Número total de personal académico de la Universidad", es decir, existieron 74 personal académico que participaron de un total de 145 personal académico totales de la Universidad / Fuente. Dir. General de TTHH), equivalente a un avance del 51,03%.
</t>
  </si>
  <si>
    <t xml:space="preserve">De la información proporcionada por la Dirección General de Investigación e Innovación, referente al indicador denominado "Número de nuevas publicaciones científicas de alto impacto (nivel) generadas (Q1, Q2)", se evidencia que, en el año 2022 la meta se cumplió en un 92,50%.  Es decir, se planificó el 80 y se cumplió 74 publicaciones científicas de alto impacto (nivel) generadas (Q1, Q2).
La fórmula de cálculo empleada es "Número de nuevas publicaciones científicas de alto impacto (nivel) generadas (Q1, Q2)", es decir, existió un cumplimiento de 74 publicaciones científicas de alto impacto.
</t>
  </si>
  <si>
    <t xml:space="preserve">De la información proporcionada por la Coordinación de Servicios Escolares, referente al indicador denominado "Porcentaje de estudiantes que participan en los proyectos de vinculación con la sociedad", se evidencia que, en el año 2022 la meta se cumplió en un 122.66%.  Es decir, se planificó el 80,00% y se ejecutó el 98,13% número estudiantes que participan en los proyectos.
El porcentaje reflejado en la meta cumplida, se obtuvo aplicando la fórmula "(Número estudiantes que participan en los proyectos de vinculación con la sociedad de la Universidad / Número estudiantes esperados definidos en los proyectos de vinculación con la sociedad de la Universidad) x 100%", es decir, existieron 315 estudiantes que participan en los proyectos de un total de 321 estudiantes esperados definidos en los proyectos de vinculación con la sociedad de la Universidad, equivalente a un avance del 98.13%.
</t>
  </si>
  <si>
    <t xml:space="preserve">De la información proporcionada por la Dirección General de Investigación e Innovación, referente al indicador denominado "Número de nuevas publicaciones científicas indexadas en Scopus que incluyen estudiantes como autores y coautores", se evidencia que, en el primer semestre del año 2022 la meta se cumplió en un 78,75%.  
La fórmula de cálculo empleada es "Número de nuevas publicaciones científicas indexadas en Scopus que incluyen estudiantes como autores y coautores.)", es decir, existió un cumplimiento de 63 publicaciones científicas indexadas en Scopus.
</t>
  </si>
  <si>
    <t xml:space="preserve">De la información proporcionada por la Dirección de Idiomas, referente al indicador denominado "Porcentaje de estudiantes matriculados en nivel 6 de inglés que obtienen el certificado B2 en inglés del Marco Común Europeo de Referencia para las Lenguas", se evidencia que, en el año 2022 la meta se cumplió en el 133,33%, es decir, se planificó el 75,00% y se ejecutó el 100,00%. 
El porcentaje reflejado en la meta cumplida, se obtuvo aplicando la fórmula (Número de estudiantes matriculados en nivel 6 de inglés que obtienen el certificado B2 en inglés / Número de estudiantes matriculados en nivel 6 de inglés) x 100%, es decir, existieron 27 estudiantes matriculados en nivel 6 de inglés que obtienen el certificado B2 en inglés de un total de 27 estudiantes matriculados en nivel 6 de inglés que obtienen el certificado B2 en inglés (Fuente: Informe de la Dirección de Idiomas), equivalente al 100,00%.
</t>
  </si>
  <si>
    <t xml:space="preserve">De la información proporcionada por la Dirección de Relaciones Internacionales, referente al indicador denominado "Porcentaje de estudiantes con oportunidades de internacionalización", se evidencia que, en el año 2022 la meta se cumplió en el 606,00%, es decir, se planificó el 1,00% y se ejecutó el 6,06%. 
El porcentaje reflejado en la meta cumplida, se obtuvo aplicando la fórmula "(Número de estudiantes beneficiados con oportunidades de internacionalización / Número total de estudiantes de la Escuela) x 100", es decir, existieron 103 de estudiantes beneficiados con oportunidades de internacionalización de un total de 1701 de la Universidad, equivalente al 6.06%.
</t>
  </si>
  <si>
    <t>Cabe mencionar que, la Dirección de Acreditación y Aseguramiento de la Calidad justifica el incumplimeinto de  la siguiente manera:"El Plan de Autoevaluación Institucional se encuentra elaborado, sin embargo, por disposición de la CGEI, durante el 2022, se dictaminó continuar con la implementación del Plan de Mejora y preparar un proceso de autoevaluación institucional para el año 2023."</t>
  </si>
  <si>
    <t>Referente al indicador denominado ¿Número de Planes de Autoevaluación aprobados¿, se evidencia que, en el año se planificó un Plan de Autoevaluación. Sin embargo, de la información proporcionada por la unidad en mención, tampoco existe un avance en dicha meta. En tal sentido, la ejecución es del 0 %</t>
  </si>
  <si>
    <t>De la información proporcionada por la Dirección de Acreditación y Aseguramiento de la Calidad, referente al indicador denominado "Porcentaje de cumplimiento del plan de mejora de la autoevaluación institucional (carreras y programas)", se evidencia que, en el año 2022 la meta se cumplió en el 104.16%, es decir, se planificó el 80% y se ejecutó el 83.33%, sin embargo, es fundamental mencionar que, las diferentes acciones de mejora ejecutadas en el año 2022 corresponden a las planificadas en el año 2021.</t>
  </si>
  <si>
    <t>En 2023 se relaizará un solo plan de capacitación junto con los docentes.</t>
  </si>
  <si>
    <t>Se capacitaron 106 funcionarios.</t>
  </si>
  <si>
    <t>Se espera mejorar el indicador.</t>
  </si>
  <si>
    <t>Se tienen 3 personas con discapacidades.</t>
  </si>
  <si>
    <t>Para el 2023 se ejecutará la fase 1 de restauración del Ex SRI</t>
  </si>
  <si>
    <t>Se obtuvieron los permisos pendientes en edificaciones de la universidad</t>
  </si>
  <si>
    <t>El valor en vinculación contemplan montos por el convenio de Cooperación con le Prefectura del Guayas</t>
  </si>
  <si>
    <t>El porcentaje de funcionarios se mantuvo en un 34% cumpliendo en lo establecido de la Disposición General Sexta del RCEPASES
La recaudación de auto gestión respecto al año 2021 se ubicó en 415.461,90 aumentando en un 33% respecto al año anterior
La inversión en investigación fue de 788.269 equivalente al 5,88% del presupuesto y en vinculación 178.783,71 que equivale al 1,3% del presupuesto</t>
  </si>
  <si>
    <t>Se debe realizar un plan de concursos.</t>
  </si>
  <si>
    <t>Se implementó el plan de mejoras como reusltado de la Auditoría de Control del MDT</t>
  </si>
  <si>
    <t>La universidad por temas de institucionalización no fue evaluada en el proceso del 2019, realizado por el CACES</t>
  </si>
  <si>
    <t>Se ha cumplido con el proceso de titulación en las 8 carreras que se tiene en la universidad, se mantienen procesos de prácticas pre profesionales y trabajos comunitarios, se atienden las necesidades de beca sen la comunidad estudiantil y se otorga las consejerías académicas y tutorías para el proceso de aprendizaje</t>
  </si>
  <si>
    <t>Se esta automatizando la reporteria y segiumiento de proyectos de investigación</t>
  </si>
  <si>
    <t>Se implementó el proceso automatizado de valoración de producción artística y obras de relevancia
Se logró introducir en la formula de FOPEDEUPO el componente de producciones artísticas y se mantiene proyectos de investigación y publicaciones en revistas indexadas</t>
  </si>
  <si>
    <t>Se automatizaron los procesos de evaluación docente y se agregó al componente Heteroevaluación el de gestión educativa, investigación y vinculación a través del sistema SGA</t>
  </si>
  <si>
    <t>Se mantoene en la planificación el sistema contra incendios del edificio de la BIblioteca</t>
  </si>
  <si>
    <t>Se complementó el sistema contra incendios del Palacio de la Gobernación.</t>
  </si>
  <si>
    <t>Se esta implementando nuevos espacios en el edificio Tábara y el Ex SRI</t>
  </si>
  <si>
    <t>La universidad mantiene los laboratorios, aulas, talleres, salas de uso múltiples operativos en un 100% para la práctica artística de los estudiantes en los dominios académicos que oferta.
La Universidad tiene implementado una modalidad presencial-híbrida como contingencia ante cualquier riesgo por pandemia o desastre natural</t>
  </si>
  <si>
    <t>Se encuentra en diseño una carrera para ofertarla en el año 2023</t>
  </si>
  <si>
    <t>La Universidad cuenta con vigencia en 7 carreras hasta el año 2031 y mantiene un convenio con la UNAE en la carrera de Licenciatura de Pedagogía en Artes
La licenciatura y horario de las carreras se encuentra implementados
Las 8 carreras que oferta la universidad mantiene sus sylabus subidos al Sistema de Gestión Académica conforme al expediente de carrera
Todas las carreras han titulado profesionales y se mantiene con dos ofertas de cupos al año</t>
  </si>
  <si>
    <t>Se impulsará indicadores para la investigación formativa en la enseñanza artística</t>
  </si>
  <si>
    <t>Se cuenta con los informes de los proyectos de semilleros que contempla la intervención de estudiantes en proyecto de investigación</t>
  </si>
  <si>
    <t>Se deben mejorar instalaciones para alquiler de espacios.</t>
  </si>
  <si>
    <t>Se mantienen los servicios ala comunidad universitaria.</t>
  </si>
  <si>
    <t>Los indicadores del PEDI tendrán una orientación hacia dichos indicadores</t>
  </si>
  <si>
    <t>Se mantiene un levantamiento de indicadores, conforme a los criterios de pertinencia, justicia y equidad, eficiencia administrativa y financiera, calidad y excelencia académica conforme a lo establecido por el FOPEDEUPO</t>
  </si>
  <si>
    <t>Se espera seguir mejorando</t>
  </si>
  <si>
    <t>Se mejoróa la retención de estudiantes de manera presencial.</t>
  </si>
  <si>
    <t>Se espera ejecutar una agenda con la Emabajada de EEUU</t>
  </si>
  <si>
    <t>Se mantiene una agenda de cooperación en Artes visuales, cine y Literatura con la Prefectura del Guayas.</t>
  </si>
  <si>
    <t>Se mantiene observatorio en el ILIA donde se levanta anualmente publicas y análisis entorno a la problemática en la política de la cultura</t>
  </si>
  <si>
    <t>Se realizaron los análisis de pertinencia respectivos en las carreras de Danza, Artes Escénicas y en los programas de Cine y Gestión Documental y Epistemología de las Artes, así como los análisis previo a la actualización del Plan Prospectivo y Plan Estratégico y Desarrollo Institucional</t>
  </si>
  <si>
    <t>Se contó con poca admisión en Creacion teatral.</t>
  </si>
  <si>
    <t>Se realizaron admisiones en 2 semestres: el primero de 239 y el segundo de 258,</t>
  </si>
  <si>
    <t>La carrera de creación teatral ha tenido una baja significativa de estudiantes por lo que a partir del 2023 será anual</t>
  </si>
  <si>
    <t>En el primer semestre se tuvo un total de estudiantes de 1760 y para el segundo semestre hasta el mes de diciembre se contó con estudiantes en Nivelación, Pregrado y posgrado de 1746</t>
  </si>
  <si>
    <t>En el 2023 se espera implementar en todas las circulaciones artísticas la respectiva mediación académica del evento</t>
  </si>
  <si>
    <t>Se realizaron eventos referentes a actividades académicas, institucionales, culturales y artísticas.
Se circularon contenidos en cine, artes visules, literatura, producción musical, música y pedagogía entre otras obteniendo asistencia presenciales (41003) y virtuales (4481)</t>
  </si>
  <si>
    <t>Se recomienda pasar esta control a la Dirección de Vicnulación con la Sociedad.</t>
  </si>
  <si>
    <t>No se logró realizar la encuesta en 2022.</t>
  </si>
  <si>
    <t>Se pretende llegar al 2023 con un 96%</t>
  </si>
  <si>
    <t>Se mejoró 21 puntos porcentuales de diferencia en relación al año anterior</t>
  </si>
  <si>
    <t xml:space="preserve">Se espera mejorar las condiciones de la Rotativa para ser una galeria permanente.
</t>
  </si>
  <si>
    <t>Se mantuvieron exhibiciones en los espacios de la UArtes.-</t>
  </si>
  <si>
    <t>El cálculo que hizo Senescyt para FOPEDEUPO no consideró a los grupos afros</t>
  </si>
  <si>
    <t>Se obtuvo un valor de 0,0583</t>
  </si>
  <si>
    <t>Se recomendará a la entidad nominadora la equidad en dichos cargos para futuras contrataciones</t>
  </si>
  <si>
    <t>Se cuenta con 13 mujeres en nivel jerárquico superior, lo que da un relación del 62% en relación a la cantidad de hombres en el mismo puesto</t>
  </si>
  <si>
    <t>Para el 2023 se seguirá postulando a proyecto de cooperación como el gobierno de Estados Unidos y con la Prefectura del Guayas</t>
  </si>
  <si>
    <t>Se realizaron los siguientes proyectos: 
1.- Validación de trayectoria artística
2.- Programas d posgrado
3.- Alquiler de espacios
4.- Convenio de cooperación con la prefectura del Guayas
5.- Ingresos por tercera matricula
6.- Convenios de cooperación NEST con la Unión europea</t>
  </si>
  <si>
    <t xml:space="preserve">Los artículos aceptados del XVII Congreso Internacional Multidisciplinario de Ciencia y Tecnología y de la 4ta Conferencia Internacional de Tecnologías Aplicadas realizados en el mes de junio y noviembre respectivamente, no fueron publicados en el año 2022, serán publicados en el presente año. La asignación de presupuesto en la primera semana de abril, se convierte en el principal nudo crítico para el pago de publicaciones durante el primer semestre del año.
</t>
  </si>
  <si>
    <t xml:space="preserve">En este periodo se han realizado 347 publicaciones en revistas indexadas, la Universidad se ubicó dentro de los diez primeros lugares a nivel nacional en el ranking SCOPUS.  Se incentivó al personal académico a desarrollar artículos científicos a través de la entrega de esquelas de agradecimiento y se realizó una felicitación pública a través de redes sociales y correo al personal académico que realizó publicaciones científicas en revistas Q1.
</t>
  </si>
  <si>
    <t>Este indicador no presenta nudos críticos. Se superó la meta anual establecida, conforme lo planificado.</t>
  </si>
  <si>
    <t xml:space="preserve">La Universidad cuenta con 193 investigadores en este periodo de evaluación, la participación del personal académico en los proyectos de la convocatoria 2022 así como en proyectos externos y sin financiamiento, ha permitido incrementar el número de investigadores. </t>
  </si>
  <si>
    <t>No existe observaciones</t>
  </si>
  <si>
    <t xml:space="preserve">Conforme a la evaluación del presente año, el proyecto de Actualización del Modelo Educativo reporta una actualización del 85% </t>
  </si>
  <si>
    <t xml:space="preserve">Se superó la meta anual establecida, así como la del segundo semestre 2022, conforme lo planificado.
</t>
  </si>
  <si>
    <t>Considerando el dominio de seguridad y defensa y la priorización institucional de la convocatoria 2022, al cumplir con los requisitos y superar el puntaje mínimo de evaluación se han incorporado al portafolio de proyectos de la Universidad,  14 (catorce) proyectos de investigación y vinculación que contribuirán directamente con sus resultados al desarrollo de las capacidades operativas de las Fuerzas Armadas.</t>
  </si>
  <si>
    <t>No se cumplió la meta anual establecida debido fundamentalmente a los tiempos que exige el proceso de evaluación y a la limitación en la asignación de presupuesto para esta actividad.</t>
  </si>
  <si>
    <t>Se planificó para el año 2023, realizar la evaluación de impacto de 4 de un total de 23 proyectos; se evaluó un proyecto que equivale al 4,35% de lo planificado anual.</t>
  </si>
  <si>
    <t>No se programa metas</t>
  </si>
  <si>
    <t xml:space="preserve">Este indicador no presenta nudos críticos. .
</t>
  </si>
  <si>
    <t xml:space="preserve">Considerando que es un proceso que se está implementando en la Universidad, se obtuvo un resultado satisfactorio . Se presentaron 22 planes de vigilancia tecnológica de 22 Departamentos y Centros de la Universidad. 
</t>
  </si>
  <si>
    <t xml:space="preserve">Este indicador no presenta nudos críticos. Se superó la meta anual establecida, así como la del segundo semestre 2022, conforme lo planificado.
</t>
  </si>
  <si>
    <t xml:space="preserve">Se cumplió con 5 elementos fundamentales del estándar 8 y comprende principalmente las siguientes acciones:
Actualización del Plan de Desarrollo de Investigación de nivel operativo con metas para los años 2023, 2024 y 2025 
Definición de lineamientos de investigación.
Lanzamiento de la convocatoria de proyectos de investigación para el 2023.
Actualización de proyectos.
Presentación del perfil de proyecto del portafolio de proyectos de investigación convocatoria 2023
Reconocimiento al personal académico destacado en actividades de investigación.
</t>
  </si>
  <si>
    <t>Este indicador no presenta nudos críticos. Se cumplió la meta establecida para el semestre; sin embargo, la distribución de la carga horaria de docencia al personal académico, limita la producción de libros en los Departamentos.</t>
  </si>
  <si>
    <t xml:space="preserve">Se cumplió con 2 elementos fundamentales del estándar 10 que son los que aplican a las Universidades y comprende principalmente las siguientes acciones:
Se gestionó un total de 12 libros como parte de la comisión editorial, 5 libros externos y 6 capítulos de libros en el año 2022
Se remitió a la Unidad de Asesoría Jurídica un trámite para registro de propiedad intelectual
Capacitación en redacción académica y normas APA.
</t>
  </si>
  <si>
    <t>Existe un sobre cumplimiento de la meta programada, ya que el Decanato de Vinculación fortaleció 14 emprendimientos en el 2022</t>
  </si>
  <si>
    <t>Indicador: Número de emprendimientos fortalecidos, la programación de este indicador fue 
una meta de 1 emprendimiento fortalecido anual, el resultado reportado por el Decanato de 
Vinculación es de 14 emprendimientos fortalecidos, que de igual forma se puede apreciar un 
sobre cumplimiento de la meta programada.</t>
  </si>
  <si>
    <t xml:space="preserve">Existe un sobre cumplimiento de la meta con la creación de 20 empresas o emprendimientos apoyados para su creación </t>
  </si>
  <si>
    <t>Indicador: Número de empresa o emprendimientos apoyados para su creación, se programó 
una meta anual de 2 empresas o emprendimientos, se reporta por parte del Decanato de 
Vinculación el apoyo para creación de 20 empresas o emprendimientos, por lo que existe un 
sobre cumplimiento de la meta.</t>
  </si>
  <si>
    <t xml:space="preserve">A partir del segundo semestre se empezó actualizar la planificación institucional, con base a las directrices de las nuevas autoridades de la Universidad, por lo que no todos los indicadores cumplieron su meta al 100%.
</t>
  </si>
  <si>
    <t xml:space="preserve">Dentro este Indicador se ha incumplido debido a que faltó algunos criterios que cumplir, 
sin embargo, se cumplió en el 2022 con todos los requerimientos y para el año 2023 el CES ha 
acreditado cuatro nuevas carreras virtuales por lo que la UEA recibirá un mayor número de 
estudiantes para el presente año.
</t>
  </si>
  <si>
    <t>Indicador: Número de nuevas carreras aprobadas e implementadas, la meta programada de 
este indicador para el segundo semestre fue de 8 nuevas carreras, y se ha cumplido con 0</t>
  </si>
  <si>
    <t>Se reporta para el año 2022 un total de 80 publicaciones reconocidas</t>
  </si>
  <si>
    <t>Indicador: Número de publicaciones reconocidas a nivel nacional e internacional, este 
indicador tiene como meta para el 2022 de 120 publicaciones, remite el Decanato de 
Investigación un total de 80 publicaciones difundidas lo que representa el cumplimiento del 
66.66%.</t>
  </si>
  <si>
    <t>Reporta Decanato de Vinculación reporta 2 servicios ofertados los cuales son capacitaciones y encuentro de graduados</t>
  </si>
  <si>
    <t xml:space="preserve">Indicador: Número de servicios ofertados a la colectividad, este indicador tiene una meta de 
10 servicios anuales y dentro de los resultados obtenidos el Decanato de Vinculación reporta 2 
servicios ofertados los cuales son capacitaciones y encuentro de graduados, cumpliendo el 
20% de la meta programada
</t>
  </si>
  <si>
    <t>Se ha ido realizando una actualización instantánea tanto de docentes y estudiantes en el Sistema Información Académica Docente de la UEA</t>
  </si>
  <si>
    <t>Indicador: Porcentaje de docentes y estudiantes registrados con información actualizada en 
el sistema integral de información y gestión académica, mantiene un 90% de meta 
programada, según reporte del Sistema Información Académica Docente se cumple con el 
100% de información actualizada tanto de estudiantes como de docentes.</t>
  </si>
  <si>
    <t>De los 4087 estudiantes registrados en los sistemas de la Universidad, se encuentran matriculados en Practicas preprofesionales y pasantias en las carreras de tercer nivel:
Practicas laborales:
Practicas preprofesionales 1 = 374
Prácticas preprofesionales 2 = 230
Practicas del servicio comunitario = 490
un total de 1404 estudiantes reportados en la meta del presente indicador.</t>
  </si>
  <si>
    <t>Indicador: Porcentaje de estudiantes que cuentan con ambientes de aprendizaje práctico, 
experimental y autónomo de formación académica, la meta programada es el 50% para el 
segundo semestre de 2022, como resultado del reporte tenemos un cumplimiento del 26.76% 
que representa a 1094 estudiantes que están realizando prácticas preprofesionales 1, 
preprofesionales 2 y vinculación.</t>
  </si>
  <si>
    <t>En el Decanato de Vinculación se registraron cambios de personal a nivel de todo el año 2022, 
tanto de la Decana como de los funcionarios que venían desarrollando actividades, quedando 
con un número reducido de profesionales que aporten en el cumplimiento de los objetivos.
Por parte de la institución se están tomando las acciones correctivas para fortalecer esta
unidad y avanzar en el año 2023 con el cumplimiento de las metas.</t>
  </si>
  <si>
    <t xml:space="preserve">Indicador: Porcentaje de información actualizada de graduados, dentro de la programación
para el segundo semestre tenemos el 80%, reporta el Decanato de Vinculación el 21% de 
información actualizada de los graduados.
</t>
  </si>
  <si>
    <t>Se registra el cumplimiento del 39.43% en referencia a la meta anual</t>
  </si>
  <si>
    <t xml:space="preserve">Indicador: Porcentaje de profesores investigadores, tiene una programación anual de 
cumplimiento del 50% con una línea base de 30%, mediante Memorando Nro. UEA-INV-2023-
0017-M, el Decanato de Investigación remite los resultados 28 profesores investigadores de un 
total de 71 profesores titulares de la UEA lo que representa el 39.43% de cumplimiento.
</t>
  </si>
  <si>
    <t xml:space="preserve">a Universidad Estatal de Milagro registra 41 artículos publicados en revistas indexadas de alto impacto, de los cuales 12 corresponden al  Nivel 1 (Scopus Q1 o Q2, o Web of Science -WoS) y 29 artículos corresponden al Nivel 2 (Scopus Q3 o Q4) </t>
  </si>
  <si>
    <t xml:space="preserve">La Universidad Estatal de Milagro registra 60 artículos publicados en revistas indexadas de  impacto regional (Nivel 3) en el período 2022.  
</t>
  </si>
  <si>
    <t xml:space="preserve">El resultado corresponde a la diferencia entre el número de estudiantes de grado modalidad en línea  matriculados en el año 2022 menos el número de estudiantes de grado modalidad en línea matriculados en el año 2021.
</t>
  </si>
  <si>
    <t xml:space="preserve">a Universidad Estatal de Milagro registra en el 2022 un incremento de 10.388 estudiantes matriculados en la oferta académica modalidad en línea respecto del período anterior, en concordancia con la política pública de acceso a la educación superior en el país. 
</t>
  </si>
  <si>
    <t>El resultado corresponde a la diferencia entre el número de estudiantes de grado matriculados en el año 2022 menos el número de estudiantes de grado matriculados en el año 2021</t>
  </si>
  <si>
    <t xml:space="preserve">La Universidad Estatal de Milagro registra en el 2022 un incremento de 13.526 estudiantes matriculados respecto del período anterior, en concordancia con la política pública de acceso a la educación superior en el país. La Institución implementa esta política pública mediante el fortalecimiento de la oferta académica de grado en las modalidades presencial, semipresencial y en línea.
</t>
  </si>
  <si>
    <t>Procedimientos internos para la articulación de la planificación y presupuesto de investigación en lo referente a la convocatoria de proyectos de investigación.</t>
  </si>
  <si>
    <t>La UNEMI se encuentra ejecutando 32 proyectos de investigación que contribuyen a las líneas de investigación institucionales, en el período 2022 se aprobó la convocatoria de proyectos de investigación experimentales en temas priorizados, se han presentado 14 proyectos los cuales se encuentran en fase de evaluación.</t>
  </si>
  <si>
    <t>La Universidad Estatal de Milagro registra 29 proyectos de vinculación multidisciplinarios aprobados, los cuales garantizan la participación efectiva en la sociedad y la responsabilidad social de la institución con el fin de contribuir a la satisfacción de necesidades y la solución de problemáticas del entorno, desde el ámbito académico e investigativo.</t>
  </si>
  <si>
    <t>Se han identificado varios factores críticos que inciden en la deserción estudiantil entre ellos la inadecuada selección de la carrera a estudiar, los gastos incurridos por el retorno a las actividades presenciales, la situación de inseguridad a nivel nacional. Las brechas identificadas se abordan en el marco de la planificación institucional 2023.</t>
  </si>
  <si>
    <t>No se registra disminución en el indicador de deserción estudiantil del período académico 2022 respecto del año anterior.</t>
  </si>
  <si>
    <t>Procedimientos internos respecto de comunicación oportuna a la planta de profesores para realizar la solicitud,acompañamiento en la organización de la documentación y aplicación en la plataforma SENESCYT. Seguimiento del trámite.
La acreditación es un proceso de validación realizado por la SENESCYT para certificar la calidad de investigador científico, sobre la base del cumplimiento de requisitos y de una evaluación rigurosa de estándares y criterios de calidad.</t>
  </si>
  <si>
    <t>La Universidad Estatal de Milagro registra en el 2022 un incremento del 4,51% de profesores titulares acreditados como investigadores por la SENESCYT respecto del período anterior.  Siete solicitudes de profesores titulares se encuentran en proceso de validación de la documentación presentada en la plataforma de SENESCYT.</t>
  </si>
  <si>
    <t xml:space="preserve">existe 250 estudiantes graduados aun no registrados por diferentes problemas </t>
  </si>
  <si>
    <t>durante el segundo semestre del año se graduaron 648 estudiantes, dando un acumulado anual del 1211 estudiantes graduados.</t>
  </si>
  <si>
    <t xml:space="preserve">durante el año 2023 se empezará a incrementar la oferta académica de posgrado de la UNESUM, en base al trabajo realizado </t>
  </si>
  <si>
    <t>la UNESUM cuenta con 9 maestrías en oferta académica, una se encuentra en revisión por el CES y tres mas estan en fase de aprobación por el Organo Colegiado Superior de la Universidad</t>
  </si>
  <si>
    <t xml:space="preserve">se observan retrasos en la ejecución presupuestaria de los proyectos de investigación </t>
  </si>
  <si>
    <t>se ejecutaron los 27 proyectos planificados, la mayoría con un 100% de ejecución ese mismo añlo, la ejecución presupuestaria de los proyectos fue de $46.044,21</t>
  </si>
  <si>
    <t>se deberá realizar un análisis de los proyectos que deberán ser culminados en 2023</t>
  </si>
  <si>
    <t>entraron eln proceso de ejecución 19 proyectos de vinculación, la mayoría se lograron culminar en el año 2022</t>
  </si>
  <si>
    <t xml:space="preserve">se logró incrementar el número de beneficiarios gracias a la disponibilidad presupuestaria </t>
  </si>
  <si>
    <t xml:space="preserve">respndiendo a la realidad institucional y a los reglamentos internos y externos, la Universidad estatal del Sur de Manabí otorgó 762 becas estudiantiles durante el segundo semestre del año 2022, destacando las que tienen motivo de ayudas económicas y por desempeño académico </t>
  </si>
  <si>
    <t xml:space="preserve">la ejecución de proyectos de inversión, sobre otodo en obras, se presentaron con retraso por lo que su elecución se vió afectada </t>
  </si>
  <si>
    <t xml:space="preserve">la Universidad Estatal del Sur de Manabí logró llegó a tener un presupuesto de $21.928.529,22 de los cuales $20.765.181,28 que representa el 94.69%se comprometieron, se logró devengar $19.361.392,64 que representa el 88.92% dejando un valor de comprometido no devengado de  $1.403.788,64 es decir el 6.76%
</t>
  </si>
  <si>
    <t xml:space="preserve">los eventos para las capacitaciones de la población cuya tarea las tiene el área de CECADEL, cumple un rol fundamental, ya que con ellos la UNESUM logra alcanzar una mayor cobertura de enseñanza y preparación </t>
  </si>
  <si>
    <t>De acuerdo al Plan de Capacitación de Educación Continua de la UNESUM 2022, se
proyectaron 139 capacitaciones planificadas por las carreras y los CECADEL, de las cuales 64
capacitaciones fueron desarrolladas en concordancia al Plan de capacitación, también se
registran 49 capacitaciones ejecutadas que no fueron contempladas en el Plan de
capacitación anual, de las cuales 39 eventos de capacitaciones realizadas en respuestas a
requerimientos por actores locales, parroquiales, cantonales y de organizaciones sociales a
los CECADEL de Santa Ana, Paján, Puerto López, San Vicente, Jipijapa y 8 capacitaciones
realizadas por las carreras a sus docentes, contabilizando un total de 111 eventos de
capacitación desarrolladas durante el año 2022 capacitando un total de 9175, las mismas
que cuentan con sus respectivos informes de cumplimiento y que reposan en archivos del
Área de Educación Continua y CECADEL.</t>
  </si>
  <si>
    <t>la oferta académica de cuarto nivelñ guarda relación con la oferta académica de tercer nivel</t>
  </si>
  <si>
    <t>todos los programas de formación de Cuarto Nivel que oferta la Universidad Estatal del Sur de manabí son autofinanciados, es decir, se sostienene xclusivamente con los recursos captados por la matrícula y la pensión que lo estudiantes pagan</t>
  </si>
  <si>
    <t xml:space="preserve">para el 2023 esta cifra tenderá a variar ya que se planea continuar con los preceso de Becas a Docentes para su Fromación como Doctores </t>
  </si>
  <si>
    <t xml:space="preserve">existen 64 docentes en la UNESUM que tienen formación de PhD o estan en proceso de obtención del titulo </t>
  </si>
  <si>
    <t xml:space="preserve">En el Plan de capacitación se realizo dos cronogramas, distribuidos con capacitaciones que se necesitaría de disponibilidad presupuestaria para su ejecución y de capacitaciones que mediante gestión de la Unidad Administrativa de Talento Humano  </t>
  </si>
  <si>
    <t xml:space="preserve">se coordinó el desarrollo de la primer capacitación dirigida a los directores y responsables de Áreas administrativas con el tema FORMACIÓN EN GESTIÓN EMPRESARIAL PARA INSTITUCIONES DE EDUCACIÓN  SUPERIOR  CON ENFOQUE EN LA PLANIFICACIÓN ESTRATÉGICA Y ELEMENTOS ORIENTADORES PARA LA GESTIÓN DEL CAMBIO, realizada en el mes de agosto con la participación de (40) funcionarios.
También se coordino la ejecución de capacitaciones dictadas por la Dirección General de la Contraloría General del Estado con una duración de 40 y 20 horas dictadas de manera virtual, capacitaciones dictadas por el Servicio de Compras Públicas, capacitaciones dictadas por el Servicio Ecuatoriano de Capacitación Profesional (Secap), capacitaciones dictadas por personas naturales y jurídicas, donde hubo un total de (205) servidores que recibieron cursos en diferentes temas y bajo la modalidad  virtual y presencial siendo las temáticas afines a su perfil profesional y de acuerdo a su puesto de trabajo, obteniendo el siguiente resultado en el año 2022:
</t>
  </si>
  <si>
    <t>son las obras emblematicas que se pueden distinguir para el desarrollo de la Universidad</t>
  </si>
  <si>
    <t>se lobró dar manteminiento integral al campus de la Universidad, alargando así su tiempo de vida until, se ejecutó el proyecto para la ampliación y readecuación de la badega para que sea el nuevo archivo central de la Universidad, se esta ejecutando la pavimentación de las vías internas, la construcción y mejoramiento de las baterías sanitarias de la Institución.</t>
  </si>
  <si>
    <t xml:space="preserve">la ejecuciuón presupuestaria de los proyectos es menor devido a retrasos presentados en el cronograma </t>
  </si>
  <si>
    <t xml:space="preserve">En el segundo semestre del año 2022 se crearon 12 Grupos de Investigación, entre tres Facultades y el Instituto de PosgradoSe remitió para aprobación de OCS Modificación del Plan Estratégico de Investigación 2023-2026, existen 5 revistas vigentes, se publicaron 20 libros, se obtuvieron 185 ponencias, se publicaron 165 artículos indexados, los cuales 11 fueron de alto impacto en SCOPUS, se ejecutó con el 70% de los proyectos </t>
  </si>
  <si>
    <t>Ejecución del indicador de acuerdo a lo planificado</t>
  </si>
  <si>
    <t>En el 2021, se registraron 49 docentes de 311 reportados en el distributivo que corresponde a PhD el 16% y el 2022 se registró 55 docentes 323 que corresponde al 17%. Por tanto se tuvo un incremento del 1% de docentes PhD.</t>
  </si>
  <si>
    <t>Ejecución de acuerdo a lo planificado</t>
  </si>
  <si>
    <t>Hasta diciembre, se aprobaron por OCS de 7 carreras (4 híbridas y 3 presencial) y 5 programas (3 línea y 2 presencial).</t>
  </si>
  <si>
    <t>Ejecución de acuerdo a lo planificado en el año 2022</t>
  </si>
  <si>
    <t>Hasta diciembre, se culminó la evaluación de desempeño de docente del periodo 2021-2 con un promedio general de 97,83% y el periodo 2022-1 con 95,71%  de acuerdo a la resolución  RCS-SO-02-04-2022; RCS-S0-02-1 L.6-2022.</t>
  </si>
  <si>
    <t>En ejecución de acuerdo a lo planificado</t>
  </si>
  <si>
    <t>Hasta diciembre, se cuenta con 28 grupos de investigación aprobados en productos.</t>
  </si>
  <si>
    <t>Ejecución de acuerdo a lo planificación</t>
  </si>
  <si>
    <t>Hasta diciembre, se ejecutó el 100% del plan de capacitación docente. Se ejecutan 4 capacitaciones de 4 planificadas de manera virtual en el 2022.</t>
  </si>
  <si>
    <t>Hasta diciembre, se cuenta con 3 programa de vinculación aprobado por las facultades</t>
  </si>
  <si>
    <t>Ejecución de acuerdo a lo planificado en el 2022</t>
  </si>
  <si>
    <t>Hasta diciembre, se aprobaron 38 proyectos de investigación que contribuyan a la solución de problemas de la localidad y no se ejecutaron 3 proyectos</t>
  </si>
  <si>
    <t>Hasta diciembre, se cuenta con 31 proyectos de vinculación</t>
  </si>
  <si>
    <t>En ejecución  de acuerdo a lo planificado</t>
  </si>
  <si>
    <t>Hasta diciembre, se cuenta con 135 publicaciones o artículos en revistas de impacto mundial</t>
  </si>
  <si>
    <t>Hasta diciembre, se cuenta con 97 publicaciones o artículos en revistas de impacto regional</t>
  </si>
  <si>
    <t>En ejecución de acuerdo a la planificación para el 2022</t>
  </si>
  <si>
    <t>Hasta diciembre, se cuenta con 81970 beneficiarios desde los proyectos de vinculación aprobado por las carreras</t>
  </si>
  <si>
    <t xml:space="preserve">Hasta diciembre, se ejecutó el 99,29% del plan de prácticas pre profesionales   (indicador  discreto). </t>
  </si>
  <si>
    <t>Proceso de titulación de estudiantes, de acuerdo a lo planificado en el 2022</t>
  </si>
  <si>
    <t xml:space="preserve">Hasta diciembre, el 94% de trabajos de titulación aprobados contribuyen a la solución de problemas del territorio y de la profesión. De 1397 trabajos de titulación aprobados, 1307 contribuyen a la solución de problemas del territorio y la profesión. </t>
  </si>
  <si>
    <t>En ejecución de acuerdo a lo planificado en el 2022</t>
  </si>
  <si>
    <t>Hasta diciembre, se ejecutaron 12 eventos de divulgación científica por las diferentes facultades</t>
  </si>
  <si>
    <t>Hasta diciembre, la afinidad docente corresponde al 91%, de 1375 materias entre nivelación y carrera, 1248 cumplen con la afinidad docente.</t>
  </si>
  <si>
    <t>Hasta diciembre, se ejecutó el 100% de ejecución del Plan de Educación Continua (indicador  discreto), de 9 capacitaciones se ejecutaron 9.</t>
  </si>
  <si>
    <t xml:space="preserve">Durante el 2022, se implementó infraestructura tecnológica en el edificio matriz y a nivel de servicios en línea para los docentes y estudiantes. </t>
  </si>
  <si>
    <t xml:space="preserve">1. Ambiente Virtual de Aprendizaje
2. Sistema Integrado de Gestión Académica SIGA 
3. Automatización de la ficha socioeconómica
4. Implementación de la plataforma del Centro de Educación Continua CEC
5. Desarrollo de aplicativo móvil estudiantil. 
6. Creación de Mesa de Servicios Tecnológicos Yanapak. 
7. Implementación de Servicios CEDIA </t>
  </si>
  <si>
    <t>Desde el Instituto de Biodiversidad se ha gestionado el acercamiento con organizaciones pertenecientes a pueblos y nacionalidades indígenas con el fin de analizar la factibilidad de crear CUCs en sus territorios. De tal manera que se para el año 2023 se ha considerado la creación de 3 CUCs gestionados e impulsados desde el Instituto.</t>
  </si>
  <si>
    <t xml:space="preserve">Gestión de creación de CUCs. Los Centros Universitarios Comunitarios CUCs son comunidades científicas interculturales que se conformarán por sabios y sabias, docentes de la Universidad, investigadores y líderes comunitarios, quienes realizarán investigaciones a partir de la sabiduría de los propios territorios en las propias lenguas del territorio y con códigos culturales propios de cada territorio. </t>
  </si>
  <si>
    <t>Se cumple conforme lo planificado.</t>
  </si>
  <si>
    <t>Se implementó la carrera de Agroecología y Soberanía Alimentaria en modalidad Semi-Presencial, se ofertaron 60 cupos en el segundo semestre del 2022.
La carrera se orienta a formar agroecólogas y agroecólogos integrales e innovadores que, por medio de una formación del país sistémica y holística basada en el diálogo de saberes, acompañan la transformación de la realidad agraria en sus territorios, fortaleciendo prioritariamente los sistemas agroalimentarios de nacionalidades y pueblos indígenas, afroecuatoriano y montubio y sectores urbano populares en los ámbitos de producción, transformación, circulación y consumo de los alimentos, para conseguir la soberanía alimentaria.</t>
  </si>
  <si>
    <t xml:space="preserve">El Instituto de Biodiversidad Pachamamata kamak, fue creado mediante Resolución Nro. CG-044-2022 de la Comisión Gestora 
</t>
  </si>
  <si>
    <t xml:space="preserve">Instituto de Biodiversidad Pachamamata kamak 
Gestión de proyectos de investigación para el desarrollo de la agro biodiversidad de pueblos y nacionalidades mediante la implementación de técnicas sostenibles y amigables con el medio ambiente:
¿ Proyecto ¿Fortalecimiento de los sistemas alimentarios de las nacionalidades indígenas de Ecuador para la resiliencia al cambio climático¿. Desde el Instituto se ha gestionado la adjudicación del proyecto por parte del Centro de Investigación y Desarrollo de Canadá IDRC, así como la elaboración del texto narrativo del proyecto y la metodología de trabajo. Además de elaborar los estudios técnicos para la ejecución de los eventos de Inauguración del proyecto y Socialización de objetivos con representantes de las organizaciones beneficiarias del proyecto. Se ha considerado un millón de dólares canadienses financiados por IRDC. </t>
  </si>
  <si>
    <t>El Instituto Académico de Lenguas Originarias y Extranjeros fue creado mediante Resolución Nro. CG -026-2022 de la Comisión Gestora.</t>
  </si>
  <si>
    <t xml:space="preserve">Los logros alcanzados por el Instituto Académico de Lenguas Originarias y Extranjeros, en el período del segundo semestre del 2022 se detallan a continuación: 
¿ Lengua originaria Kichwa: Se ha desarrollado y presentado el diseño microcurricular de lengua Kichwa A1, A2, B1, B2, C1. 
¿ Lengua originaria Tsafiki: Con la contratación de un técnico docente se desarrolló la sistematización de la lengua Tsakiki para un A1 en referencia al Marco Común Europeo, el mismo se implementa en la oferta de académica Diciembre 2022- Marzo 2023. 
¿ Lengua originaria Siapedee: Con la contratación de un técnico docente se desarrolló la sistematización de la lengua Siapedee para un A1 en referencia al Marco Común Europeo, el mismo se implementa en la oferta de académica Diciembre 2022- Marzo 2023. 
¿ Primer Congreso Internacional Por un Estado Plurinacional e Intercultural: Se desarrolló el Primer Congreso Internacional por un Estado Plurinacional e Intercultural, durante los días 23, 24 y 25 de noviembre del 2023 con la participación de 300 participantes, ponentes nacionales e internacionales. 
¿ Lengua extranjera: Se ha desarrollado el diseño microrricular A1 de lengua extranjera en inglés, además del sílabo en base a los componentes de horas de contacto con el docente, autónomas y experimentales. 
¿ Informe técnico: Se elaboró el informe técnico para la enseñanza del inglés bajo propuesta de convenio con la empresa SMART como una plataforma para la enseñanza de lengua extranjera. 
¿ Gestión académica: Se elaboró el distributivo, sílabos y planificaciones de horas experimentales. </t>
  </si>
  <si>
    <t xml:space="preserve">Al finalizar el 2022 se completo la meta anual de 8 instrumentos normativos aprobados </t>
  </si>
  <si>
    <t>1. Reglamento Interno de Carrera y Escalafón del personal docente e investigador.
2. Reglamento de selección de personal administrativo por servicios ocasionales para la Universidad Intercultural de las Nacionalidades y Pueblos Indígenas Amawtay Wasi.
3. Instructivo para el Funcionamiento Del Consejo Académico de la Universidad Intercultural de las Nacionalidades y Pueblos Indígenas Amawtay Wasi.
4. Reglamento para la presentación de proyectos de Investigación, Innovación y Transferencia Tecnológica.
5. Creación del Centro de Investigación de Estudios de África y Afroamérica, mismo que consta a continuación de esta resolución.
6. Lineamientos del Plan de Trabajo del Vicerrectorado de Investigación y Vinculación, mismo que consta a continuación de la presente resolución.
7. Reglamento para los Directores de Carrera de la Universidad Intercultural de las Nacionalidades y Pueblos Indígenas Amawtay Wasi.
8. Instructivo para la elaboración del Distributivo del Personal Académico De La Universidad.</t>
  </si>
  <si>
    <t xml:space="preserve">El Instituto de África y Afroamérica, es creado mediante RESOLUCIÓN CG-103-20222 de la Comisión Gestora </t>
  </si>
  <si>
    <t>Los logros alcanzados por el Centro de Investigación de Estudios de África y Afroamérica de la Universidad Intercultural de las Nacionalidades y Pueblos Indígenas Amawtay Wasi, se detallan a continuación: 
Creación de la Página Web del Centro de Estudios de África y Afroamérica mediante el siguiente link: https://cea.uaw.edu.ec/ 
Redacción de los contenidos para la página web, para lo cual se redactaron 3 boletines temáticos: 
¿ En torno al Día Nacional del Pueblo Afroecuatoriano Cimarronaje en reivindicación, derechos y justicia 
¿ En torno al Día Internacional de las Personas Afrodescendientes 
¿ En torno al Día Internacional de la Mujer Afrolatina, Afrocaribeña y de la Diáspora 
Elaboración de la Cátedra responde a los bajos índices de estudios, investigación, enseñanza y divulgación sobre el fenómeno de África y Afroamérica. La Cátedra comprende un conjunto de temas y actividades pedagógicas decoloniales relativas a la cultura propia de las comunidades afroecuatorianas, afroamericanas, de la diáspora y africanas. Entre los objetivos fundamentales de la Cátedra están: conocer y exaltar los aportes histórico-culturales, ancestrales y actuales de las comunidades afrodescendientes en cada uno de sus territorios a la construcción de los Estados; a la vez, aportar al debate pedagógico nacional nuevos enfoques sobre las posibilidades conceptuales y metodológicas de asumir la multiculturalidad e interculturalidad desde el quehacer educativo.</t>
  </si>
  <si>
    <t>El análisis de la ejecución presupuestaria es en base al presupuesto de inversión asignado de $ 1.000.283,84</t>
  </si>
  <si>
    <t>Con la ejecución presupuestaria con corte a junio 2022 se ha conseguido: 
¿	Implementación de tres carreras académicas en el 2022. 
¿	Oferta académica en la plataforma de SENESCYT: 300 cupos ofertados en el primer semestre y 300 cupos ofertados en el segundo semestre. 
¿	393 estudiantes de primer, segundo y tercer ciclo de las carreras de Lengua y Cultura, Derecho con Enfoque de Pluralismo Jurídico y Gestión de Desarrollo Infantil Familiar Comunitario, matriculados en el I PAO 2022. 
¿	618 estudiantes de primer, segundo, tercer y cuarto ciclo de las carreras de Lengua y Cultura, Derecho con Enfoque de Pluralismo Jurídico, Gestión de Desarrollo Infantil Familiar Comunitario y, Agroecología y Soberanía Alimentaria matriculados en el II PAO 2022. 
¿	16 estudiantes beneficiarios de becas estudiantiles. 
¿	Póliza de seguro en accidentes personales vigente que cubre a los estudiantes de la Universidad Intercultural de las Nacionalidades y Pueblos Indígenas. 
¿	Se cuenta con una planta académica de 34 docentes, entre agregados, auxiliares y técnicos docentes bajo nombramiento provisional y contrato ocasional. 
¿	Se han desarrollado 148 aulas virtuales con el diseño de la línea gráfica respectiva. Se han realizado capacitaciones del uso del AVA tanto para el personal docente como estudiantes llegando a cubrir la totalidad de la comunidad universitaria. 
¿	7 iniciativas de investigación presentadas por los docentes. 
¿	Ejecución de 21 eventos académicos. 
¿	8 artículos publicados. 
¿	5 capítulos de libros publicados</t>
  </si>
  <si>
    <t>Agilizar los procesos de contratación pública, el resultado final de los estudios y proyecto de investigación radica en la adquisición de bienes y servicios que deben pasar por el proceso de compras públicas que deben volverse ágiles y oportunos.</t>
  </si>
  <si>
    <t>La Uleam  a través de la convocatoria de Gestión de la Ciencia, incorporó a la planificación institucional 137 proyectos que se ejecutaron en la matriz, extensiones y campus de las diferentes facultades y carreras por áreas del conocimiento y representa el 100% de la meta proyectada. 
Adicionalmente, en el 2022 la producción de investigación e innovación social y tecnológica alcanzó 592 publicaciones desagregados en: 78 artículos de impacto mundial, 409 artículos de impacto regional, 36 libros y 69 capítulos de libros, producto de la ejecución de los proyectos de investigación bajo la supervisión y trabajo de los docentes investigadores y estudiantes. 
Así mismo, la Uleam recibió del Servicio de Derechos Intelectuales (SENADI); el registro de la propiedad intelectual es un alto valor agregado para temas de evaluación institucional con fines de acreditación en el 2022, se realizó registro de propiedad intelectual de cuatro (4) softwares institucionales, siendo estos los siguientes:
1.- Sistema de tutorías académicas de la Universidad Laica Eloy Alfaro de Manabí.
2.- Sistema de Planificación Operativa Anual de la Universidad Laica Eloy Alfaro de Manabí.
3.- Sistema de Postulación de Becas de la de la Universidad Laica Eloy Alfaro de Manabí.
4.- Aplicativo móvil y web de registro de Asistencia de la Universidad Laica Eloy Alfaro de Manabí.
La inversión financiera asignada es de USD 1.160.927,63 ejecutándose USD 1.156.049,06 dólares que representa el 99.58% de las actividades programadas.</t>
  </si>
  <si>
    <t xml:space="preserve">Agilizar los procesos de contratación pública, el resultado final de los estudios y proyecto de vinculación radica en la adquisición de bienes y servicios que deben pasar por el proceso de compras públicas que deben volverse ágiles y oportunos.
</t>
  </si>
  <si>
    <t xml:space="preserve">La Uleam a través de la convocatoria de Proyectos de Intervención Social, incorporó a la planificación institucional un total de 63 proyectos que se ejecutaron en la matriz y extensiones de las diferentes facultades y carreras desagregadas en áreas del conocimiento que representa un incremento del 5% a lo programado para el 2022.
se contó con la participación de 516 docentes y 8.604 estudiantes de las diferentes facultades, carreras y extensiones, incluidas en las áreas del conocimiento de: Ciencias de la Vida y Tecnología, fundamentalmente en el tema agropecuario y biología; así como de Ciencias de la Salud en las áreas de medicina, enfermería y odontología, Ciencias Sociales, Derecho y Bienestar en el campo del fortalecimiento de la equidad y lucha contra la violencia de género y finalmente en Ingeniería, Industria y Construcción en los temas de hábitat saludable y diagnóstico de apoyo logístico territorial en periodo de contingencia, beneficiando a un total de 710.354 ciudadanos a nivel regional y cantonal. 
Se han realizado convenios y cooperación con los ministerios del estado central (Salud) y los gobiernos autónomos descentralizados de Manta, Tosagua, Pichincha, Santo Domingo de los Tsáchilas y otros para desarrollar programas de atención a la sociedad civil como: Atención ambulatoria odontológica a niños y adolescentes; Plan de vacunas; Intervención en la Salud de la población rural de Manabí clínicas móviles; Capacitación en competencias laborales para la reactivación económica post Pandemia Covid-19; Fortalecimiento de la equidad y lucha contra la violencia de género y Escuela de Liderazgo ¿Rosalía Arteaga¿ entre otras intervenciones en la sociedad manabita.
La inversión financiera asignada es de USD 1.864.300,59 ejecutándose USD 1.862.686,33 dólares que representa el 99.91% de las actividades programadas.
</t>
  </si>
  <si>
    <t>Constituye los procesos de contratación pública, al que está sujeto los bienes y servicios del Plan Anual Contratación PAC, que limita la ejecución de las actividades programadas en la planificación y el presupuesto. Se recomendaría proponer un régimen especial para las universidades. De igual manera, se procedió a la revisión de la normativa interna que permita disminuir los pasos y actividades de los procesos determinados en el tema académico, optimizando recursos y tiempos.</t>
  </si>
  <si>
    <t>La ULEAM en el 2022, alcanzó la titulación de 3.539 alumnos de tercer nivel de las facultades y carreras por áreas del conocimiento con un incremento de 29,96% que son 816 estudiantes superior a la meta programada, producto de la Resolución RPC-SE-03-No.046-2020 de 06 de mayo de 2020 del  Consejo de Educación Superior CES, que dispuso ampliar el proceso de titulación, regulación de las mallas curriculares, récord académico a fin de permitir la culminación de educación superior rezagados por la COVID-19. 
La culminación de unos por su titulación permite el inicio a otros; de ahí que, se matriculó a 23.362 estudiantes de tercer grado, carreras técnicas y tecnológicas en las áreas de conocimiento de matriz, extensiones y campus, con un aumento de 3,03% de jóvenes que accedieron a la oferta de 4.305 cupos para nivelación e ingreso al primer año.
En cuarto nivel se matriculó a 356 nuevos maestrantes y graduó a 497 profesionales registrándose 436 títulos de maestrías.
A fin de fortalecer la tasa bruta de matrícula se creó 12 carreras de tercer grado y 1 tecnológica, fortaleciendo el emprendimiento en temas agropecuarios, agroindustria, turismo y creó la especialización de medicina en Nefrología y dos maestrías. Se consiguió la acreditación de la carrera de Derecho por el CACES.  
Para cumplir la oferta académica, se contó con 1.542 servidores que laboran en las facultades, carreras y direcciones vinculadas a lo académico de los cuales 1.125 son docentes bajo la modalidad de nombramientos (741) y contratos (384).
La inversión financiera asignada fue de USD 45.137.366,76 dólares, ejecutándose USD 45.066.306,68 dólares que representa el 99.84% en el cual se incluye la infraestructura tecnológica y equipamiento necesario como pantallas táctiles, laboratorios, fincas para cumplir a cabalidad con las actividades programadas en la enseñanza-aprendizaje y atender el ingreso de los jóvenes a través de la matricula respectiva.</t>
  </si>
  <si>
    <t>Con respecto a la producción intelectual generada por los profesores de la Unach, un limitante identificado es que el docente puede registrar su producción intelectual el momento que él crea necesario por lo que los datos de un mismo periodo pueden variar dependiendo la fecha en la que se obtenga el reporte. Por otro lado, los trámites que se deben cumplir para adquirir los bienes necesarios para los proyectos retrasan la adquisición y por ende la obtención de resultados.</t>
  </si>
  <si>
    <t>51% de producción intelectual generada por los profesores de la Unach; la misma que está compuesta por 46 producciones de impacto mundial registradas, 52 producciones de impacto regional registradas, 9 libros, 20 capítulos de libros, y1 producción artística.</t>
  </si>
  <si>
    <t>La principal dificultad encontrada para alcanzar la meta sobre las herramientas de transferencia tecnológica desarrolladas por la agencia de innovación, radica en que la Institución de Educación Superior Coordinadora del HUB centro del país, no ha iniciado la gestión de legalización de la Agencia lo que ha retrasado las actividades planificadas.</t>
  </si>
  <si>
    <t>Todos los miembros del HUB ITT centro han validado los estatutos de creación de la Agencia de Innovación del centro del país, lo que ha permitido alcanzar un avance del 15% de la meta planificada, al terminar el segundo semestre del año 2022.</t>
  </si>
  <si>
    <t>Para cumplir con la atención integral de los beneficiarios se necesita mayor apoyo de la contra parte debido a que existen parroquias rurales geográficamente lejanas que impide cumplir con los programas de vinculación desde el punto de vista Logístico</t>
  </si>
  <si>
    <t>El 73%  de la tasa de cobertura de los programas y/o proyectos de vinculación con la sociedad en la atención de 34 parroquias rurales de la provincia de Chimborazo</t>
  </si>
  <si>
    <t>Gestión de parte de los Directores de los proyectos de vinculación para cumplir con el Propósito del marco lógico de los proyectos en cuanto a su cobertura es decir no solo atender beneficiarios de la Provincia de Chimborazo sino al resto de provincias que componen la zona 3</t>
  </si>
  <si>
    <t xml:space="preserve">Por medio de los proyectos de vinculación con la sociedad en su zona 3 se ha logrado atender dos parroquias rurales </t>
  </si>
  <si>
    <t>Se ha alcanzado satisfactoriamente la meta.</t>
  </si>
  <si>
    <t>La Universidad cuenta con el 80,75% de estudiantes que se mantienen cursando su carrera, luego de cinco periodos académicos.</t>
  </si>
  <si>
    <t>No se ha logrado alcanzar la meta planificada debido a dificultades que se presenta por la pandemia COVID 19</t>
  </si>
  <si>
    <t>La tasa de graduación de la Universidad, alcanza un 49,45%, para lo cual se considera la tasa de titulación de grado y posgrado.</t>
  </si>
  <si>
    <t>Se presentaron inconsistencias en el sistema para el registro de la ejecución del primer semestre, en el actual reporte se encuentran las mismas 7 carreras de grado ofertadas</t>
  </si>
  <si>
    <t>Durante el segundo semestre de 2022 se ofertaron un total de 7 carreras presenciales, correspondiente al segundo ciclo académico detallado a continuación:
1.	Educación Básica
2.	Educación Inicial
3.	Educación Especial
4.	Educación Intercultural Bilingüe
5.	Educación en Ciencias Experimentales
6.	Pedagogía de los Idiomas Nacionales y Extranjeros
7.	Pedagogía de las Artes y Humanidades</t>
  </si>
  <si>
    <t>Los resultados al finalizar el ejercicio 2022 ascienden a 82 considerándose lo reportado en el primer semestre 36 y en el segundo 46 productos académicos y científicos de la UNAE, recalcando que se presentaron inconsistencias en el sistema para el registro de la ejecución del primer semestre.</t>
  </si>
  <si>
    <t>Durante el segundo semestre de 2022, se ha obtenido el total de 46 productos académicos y científicos de la UNAE, entre libros, capítulos de libro, revistas y artículos.</t>
  </si>
  <si>
    <t>En el 2022 se ofertaron 4 programas de posgrado, aunque en el segundo semestre no se reporta oferta, se debe considerar que se presentaron  inconsistencias en el sistema para el registro de la ejecución del primer semestre.</t>
  </si>
  <si>
    <t>Durante el segundo semestre de 2022 no se ofertó programas de postgrado conforme a la programación.</t>
  </si>
  <si>
    <t>Los resultados al finalizar el ejercicio 2022 ascienden a 108% considerándose lo reportado en el primer semestre correpondiente a 5 programas equivalente a 42% y en el segundo 8 programas equivalente al  67%, recalcando que se presentaron inconsistencias en el sistema para el registro de la ejecución del primer semestre.</t>
  </si>
  <si>
    <t>En el segundo semestre de 2022, se ofertaron un total de 8 programas de educación continua que representan el 67%, los cuales se detallan a continuación:
1.	Lectura recreativa: su importancia y planificación en el contexto educativo
2.	Perspectivas de género para una educación inclusiva
3.	El arte como estrategia didáctica
4.	Formación en educación en línea y a distancia
5.	Estadística básica para investigación científica
6.	Formador de cuentacuentos
7.	Estrategias inclusivas para la práctica docente en un aula heterogénea
8.	La escuela de las ideas en innovación: Experiencias del modelo educativo de la Escuela UNAE</t>
  </si>
  <si>
    <t>Los resultados al finalizar el ejercicio 2022 ascienden a 95% con un total de 22 proyectos, considerándose lo reportado en el primer semestre, correspondiente al 20% con la ejecución de 11 proyectos y en el segundo segundo semestre la implementación de un 75% con la desarrollo de 11 proyectos, recalcando que se presentaron inconsistencias en el sistema para el registro de la ejecución del primer semestre.</t>
  </si>
  <si>
    <t xml:space="preserve">Durante el año 2022, se ha implementado el 100% de las acciones de un total de 11 proyectos de Vinculación con la Sociedad, detallado a continuación
1.	Conjugando: Leer y escribir
2.	Acompañamiento lúdico-educativo a niños, niñas y adolescentes en situación de vulnerabilidad fase II 
3.	TutoScience
4.	BRIDGING LANGUAGES AND CULTURES THROUGH PROFESSIONAL COMMUNITIES OF LEARNING
5.	CONCIERTOS DIDÁCTICOS 
6.	Educación emocional para docentes
7.	Programa de inclusión y atención a la diversidad: Yachakuna
8.	UNAE WARMIPA WASI
9.	Fortalecimiento de la educación intercultural Bilingüe 
10.	Educación emocional en contextos educativos
11.	Partnered Remote Language Improvement Project PRELIM2
</t>
  </si>
  <si>
    <t>Se planifió 150 artículos científicos para el 2022, que se incrementan a la linea base sin embargo se ha publicado, 40 artículos adicionales.</t>
  </si>
  <si>
    <t>111 artículos científicos publicados en el segundo semestre, de los cuales 68 son en Latindex, 30 scopus y 13 en otras revistas indexadas, para lo cual se ha generado cursos de redacción de artículos científicos.</t>
  </si>
  <si>
    <t>El reporte corresponde a los docentes titulares</t>
  </si>
  <si>
    <t>Cinco (5) docentes titulares obtienen el grado de doctores en nivel PhD en el período de reporte.</t>
  </si>
  <si>
    <t>(714) profesores de la institución participan en procesos de capacitación y perfeccionamiento de las capacidades en los campos del conocimiento disciplinar (18), curricular (3), pedagógico (1), Tic (1) y ejes transversales (1), en el segundo semestre</t>
  </si>
  <si>
    <t xml:space="preserve">Se realiza un evento adicional a lo planificado </t>
  </si>
  <si>
    <t>(2)  eventos de investigación: II JORNADAS DE INVESTIGACION
MUSICAL-JOIM 2022   y "La UNL investiga", evento en el que se realiza la exposicion de investigaciones; producción científica literaria y artística de la UNL</t>
  </si>
  <si>
    <t>En el año 2022 se ejecutaron 53 eventos de educación continua con lo cual se supera la meta en 23  eventos con un total de 4862 beneficiarios</t>
  </si>
  <si>
    <t xml:space="preserve">(30)  eventos de educación contínua ejecutados en el segundo semestre; en las ramas de educación, arte y cultura,otros, salud, ciencias sociales, formación docente, ingeniería, tecnología, ciencia naturales y negocios que benefician a 3.100 personas Destacándose que en las ramas de Negocios, Salu, Arte y Cultura  se capacitó a un mayor número de participantes
</t>
  </si>
  <si>
    <t>Un (1) evento desarrollado en el área de formación docente con la Empresa Pública de la Universidad Nacional de Loja, denominado Alternativas para el Proceso de Enseñanza y Aprendizaje de la Lectura y la Escritura, que contó con 31 participantes</t>
  </si>
  <si>
    <t>(1) programa  adicional a lo planificado.</t>
  </si>
  <si>
    <t>(10) programas de maestría y (1) especialidad médica, aprobados por el Órgano Colegiado Superior (OCS) y el Consejo de Educación Superior (CES) que constituyen la oferta académica de cuarto nivel para profesionales de la Región Sur y el resto del Ecuador tendentes al desarrollo de habilidades, conocimientos y capacidades para dirigir proyectos o asesorar en los campos de la educación, energía y tecnología</t>
  </si>
  <si>
    <t>Durante el 2022 la UNL continúa ejecutando 48 proyectos de investigación, promovidos mediante concurso en el 2021, el horizonte de estos proyectos culmina en el año 2023.Adicionalmente se ejecutaron 11 proyectos de investigación que proceden de programas doctorales</t>
  </si>
  <si>
    <t xml:space="preserve">48 proyectos de investigación  Convocatoria 2021 se continúan ejecutando lo que posibilita la producción científica, sin embargo no se reportan nuevos  proyectos por la temporalidad de los proyectos en ejecución (2 años)
La Convocatoria 2022 para postulación de nuevos proyectos se realizó en octubre obteniéndose 48 nuevas propuestas de investigación que se encuentran en la II fase de revisión por pares, por tano la meta de 10 proyectos adicionales ejecutándose no se pudo cumplir.
</t>
  </si>
  <si>
    <t>En el año 2022, se diseñan y aprueban en total 12 proyectos de vinculación, que se suman a la línea base, con lo que se supera la meta planteada .</t>
  </si>
  <si>
    <t>(09)  proyectos de vinculación en áreas de intervención: Educación, pedagogía y didáctica; Salud integral para el desarrollo sostenible; e Industria, innovación y desarrollo tecnológico, ejecutados en el segundo semestre, que benefician a 4309 personas.</t>
  </si>
  <si>
    <t xml:space="preserve">
Es necesario el incrementó de asignación presupuestaria para continuar con la ampliación de la oferta académica en grado, esto contribuirá al cumplimiento del Plan Nacional de Desarrollo.
</t>
  </si>
  <si>
    <t>En el 2022, se crearon 4 nuevas carreras de grado las cuales fueron aprobadas por el Consejo de Educación Superior-CES: Educación Inicial en modalidad semipresencial; Laboratorio Clínico en modalidad presencial; Ciencias de la Actividad Física y Deporte en modalidad presencial; y, Contabilidad y Auditoría en modalidad en línea. Además en este año se implementó la carrera de Educación Básica.</t>
  </si>
  <si>
    <t>La principal dificultad encontrada en la implementación de nuevos idiomas fue encontrar la empresa idónea, que con parámetros de calidad pueda ofrecer libros digitales, plataforma virtual a un precio accesible para los estudiantes.</t>
  </si>
  <si>
    <t xml:space="preserve">La UPEC  a través del Centro de Idiomas Extranjeros y Lenguas Nativas ha implementado 2 nuevos programas de suficiencia en Idiomas: italiano y francés.   </t>
  </si>
  <si>
    <t>Proceso de contratación de bienes no permiten cumplir con lo planificado.</t>
  </si>
  <si>
    <t>En términos generales, un laboratorio es un lugar equipado con diversos instrumentos de medición, entre otros, donde se realizan experimentos o investigaciones diversas, según la rama de la ciencia a la que se enfoque. Dichos espacios se utilizan tanto en el ámbito académico como en la parte científica y responden a múltiples propósitos, de acuerdo con su uso y resultados finales, sea para la enseñanza, para la investigación o para fines de innovación. 
Dando fiel cumplimiento a los lineamientos del programa de investigación formativa se han implementado tres laboratorios de investigación formativa, los cuales pretenden solventar las necesidades de las distintas carreras en términos de propiciar la generación de escenarios propicios para el desarrollo de actividades investigativas que complementan el perfil integral del educando de la UPEC. Durante el segundo semestre del 2022 se llevaron a cabo los procesos de compras que han permitido las incorporaciones de las necesidades para el normal funcionamiento de los tres laboratorios que a continuación se detallan:
¿	Laboratorio de Fabricación Digital.- Dirigido al desarrollo de actividades de investigación formativa en el campo de la innovación tecnológica.
¿	Laboratorio de Análisis Sensorial.- Orientado al desarrollo de procesos de investigación tanto a nivel formativo como a nivel aplicado en lo que concierne al campo del análisis sensorial.
¿	Laboratorio de innovación y aprendizaje de realidad virtual.- Diseñado para dar soporte a actividades de investigación formativa y docencia en el área de la logística y el transporte.</t>
  </si>
  <si>
    <t>Es necesario invertir en el contingente que permita generar estrategias comerciales efectivas para dar a conocer la oferta de posgrado de la Politécnica del Carchi a nivel local, nacional e internacional.</t>
  </si>
  <si>
    <t xml:space="preserve">El Centro de Postgrado ha venido trabajando ardua y constantemente en la implementación de programas de maestrías que se acojan a las necesidades de la localidad y del país en general; desde este panorama, durante el primer semestre del año en curso, se obtuvo la aprobación de las siguientes maestrías:
- Maestría en Agronomía con mención en Producción Agrícola Sostenible con resolución No. RCP-SO-01NO.008-2022, aprobada el 5 de enero de 2022.
- Maestría en Enfermería Familiar y Comunitaria con resolución No. RCP-SO-NO.035-2022, aprobada el 13 de enero de 2022..
En el segundo semestre del 2022, se ha continuado trabajando en el diseño de los proyectos de maestrías que den respuesta a las necesidades de la localidad y del país, como resultado del trabajo en equipo de Directivos, docentes y colaboradores se obtuvo la aprobación de 10 programas de maestría: 
Maestría en Pedagogía de los Idiomas Nacionales y Extranjeros con mención en Enseñanza de Inglés, Maestría en Educación con mención en Enseñanza de la Lengua y Literatura, Maestría en Administración de Empresas con mención en Innovación, Maestría en Ingeniería en Software, Maestría en Logística y Cadena de Suministro, Maestría en Relaciones Internacionales, Maestría en Políticas Públicas,  Maestría en Gobierno con Mención en Transparencia y Gobierno Abierto, Maestría en Sistemas de Gestión de Calidad con mención en Control Estadístico de Procesos, Maestría en Comercio Exterior.
</t>
  </si>
  <si>
    <t>Es necesario garantizar la aplicación del ¿REGLAMENTO DEL SISTEMA DE RECONOCIMIENTOS Y ESTÍMULOS PARA ACTIVIDADES DE I+D+i DE LA UPEC.</t>
  </si>
  <si>
    <t>La Dirección de Investigación propuso ante el Consejo de investigación la propuesta del ¿REGLAMENTO DEL SISTEMA DE RECONOCIMIENTOS Y ESTÍMULOS PARA ACTIVIDADES DE I+D+i DE LA UPEC¿ el mismo que fue aprobado por dicho Consejo y posteriormente de manera definitiva por el CSUP a través de la RESOLUCIÓN No. 211-CSUP-2022</t>
  </si>
  <si>
    <t>NO APLICA</t>
  </si>
  <si>
    <t>Se diseñó el estándar de medición de impacto tomando como base el ¿Manual del encuestador, el Manual para la evaluación de Impacto Social¿ del Banco Interamericano de Desarrollo (BID) y el Manual Iberoamericano de indicadores de Vinculación de la Universidad, con el entorno socioeconómico.</t>
  </si>
  <si>
    <t>La inexistencia de un procedimiento que permita realizar una valoración más objetiva de la implementación del modelo educativo en las carreras y evidenciar la aplicación del modelo educativo.  Se requiere reforzar la aplicación del modelo educativo para ponerlo en práctica en las diversas funciones sustantivas de la UPEC.</t>
  </si>
  <si>
    <t>En el año 2022, se socializó el modelo educativo con la Comunidad Universitaria, alcanzando el 20% de aplicación, en la armonización de los sílabos y planes analíticos, en donde estudiantes y docentes afianzan conocimientos sobre el modelo educativo para ponerlo en práctica en las diversas actividades de las funciones sustantivas de la UPEC.</t>
  </si>
  <si>
    <t>Es necesario continuar fortaleciendo alianzas estratégicas interinstitucionales.</t>
  </si>
  <si>
    <t>La UPEC firma un acuerdo de cooperación con la Organización Internacional para las Migraciones (OIM), para el desarrollo de actividades dirigidas a fortalecer habilidades técnicas y emprendedoras para mejorar la calidad de vida y opciones laborales a migrantes venezolanos, con una participación de 160 personas en situación de movilidad, procurando la adaptación de esta población de una forma humanizada.</t>
  </si>
  <si>
    <t>Desde enero hasta diciembre del 2022 la unidad de Vinculación con la Sociedad consta como administrador de 9 convenios legalizados en este año por la Universidad Politécnica Estatal del Carchi y las siguientes instituciones: Cooperación Internacional Italiana, Fundación para el Fomento Productivo Tierra Linda, Fundación Tierra Viva, Gobierno autónomo Descentralizado Municipal de San Cristóbal, Gobierno autónomo Descentralizado Parroquial Rural del Playón de San Francisco, Federación de Comunidades y Organizaciones Negras de Imbabura y Carchi, Fundación Carchi en Acción, Organización no Gubernamental Internacional HIAS y Fundación de acción social Padre Luis Clemente de la Vega.</t>
  </si>
  <si>
    <t>Los procesos de contratación pública no permiten ejecutar el plan de capacitación en los tiempos planificados.</t>
  </si>
  <si>
    <t>Diseño del Plan de Capacitación y Formación del Talento Humano
aprobado mediante Resolución Nro. 035-CSUP-2022, del Consejo
Superior Universitario Politécnico (CSUP) y Resolución No. 019-SVO-CA-
2022, del Consejo Académico; y, la reforma al Plan de Capacitación
del Talento Humano Docente 2022 mediante Resolución Nro. 125-
CSUP-2022, del CSUP y Resolución No. 084-SE-CA-2022 del Consejo
Académico.
Ejecución de la Capacitación en Liderazgo Transformacional para el
Cuerpo Directivo de la UPEC, se Certifican 30 docentes (Autoridades,
Decanos, Directores de Carrera, Directores de Funciones Sustantivas)
con 40 horas de capacitación, esto representa el 100% del cuerpo
directivo conformado por personal docente para el 2022; y, el 20% del
total del personal docente universitario.
Aprobación de la Segunda Reforma al Plan de Capacitación
Docente 2022 mediante Resolución No. 132-S.O-CA-2022, del Consejo
Académico y Resolución No. 206-CSUP-2022 del Consejo Superior
Universitario Politécnico, esta reforma no se ejecuta en el año 2022 sin
embargo se considera para la planificación de capacitación de año
2023.</t>
  </si>
  <si>
    <t>Falta de espacios para la formación de docentes en una segunda
lengua.
Falta de motivación a los docentes para que accedan a certificarse
en una segunda lengua.</t>
  </si>
  <si>
    <t xml:space="preserve">En el primer semestre, a nivel de la Facultad de Comercio Internacional, Integración, Administración y Economía Empresarial FCIIAEE, se contó con 13,80% de docentes certificados en una segunda lengua. Para la Facultad de Industrias Agropecuarias y ciencias Ambientales FIACA, se reporta el 13,20% de docentes certificados en una segunda lengua, representando un 13,50% docentes a nivel institucional. Mediante la obtención de una certificación en una segunda lengua permite que el docente pueda implementar nuevas estrategias de aprendizaje.
Para el segundo semestre la Facultad de Industrias Agropecuarias y Ciencias Ambientales cuenta con el 27,90% de docentes certificados en una segunda
lengua; la Facultad de Comercio Internacional, Integración,
Administración y Economía Empresarial cuenta con el 8,93% de
docentes certificados en una segunda lengua, logrando que el 36,83% de docentes cuenten con una certificación un una segunda lengua.  
Con estos antecedentes, durante el 2022 el 50,33% de docentes están certificados en una segunda lengua.
</t>
  </si>
  <si>
    <t>No se articula los contenidos en los sílabos de las carreras con los contenidos que se imparten en los Centros de Complementación Académica.</t>
  </si>
  <si>
    <t>El Centro de Ciencias Básicas está implementado y funcionando, cuenta con 925 estudiantes de todas las carreras de la UPEC legalmente matriculados en el periodo académico 2022B.  
El Centro de Ciencias Sociales y Humanas está implementado y funcionando, cuenta con 788 estudiantes de todas las carreras de la UPEC legalmente matriculados en el periodo académico 2022B.</t>
  </si>
  <si>
    <t>Es necesario que el modelo sea aprobado para validar su implementación.</t>
  </si>
  <si>
    <t>Se cuenta con el diseño del Modelo de Gestión de Vinculación con la Sociedad.</t>
  </si>
  <si>
    <t>Es necesario continuar fortaleciendo la implementación del portafolio de servicios.</t>
  </si>
  <si>
    <t>Se presenta el portafolio de servicios de educación continua y el portafolio de servicios de los graduados, los cuales se orientan en incrementar el conocimiento en áreas técnicas y en el emprendimiento, para que cada persona sea un generador de fuentes de trabajo.</t>
  </si>
  <si>
    <t>Procesos de contratación pública en la adquisición de bienes y 
servicios no permiten una eficiente ejecución de lo planificado.</t>
  </si>
  <si>
    <t>El CEC UPEC (Centro de Educación Continua ¿ Universidad Politécnica Estatal del Carchi) desde enero hasta diciembre desarrolló 19 capacitaciones, 1 congreso internacional, 1 congreso nacional y 3 seminarios internacionales, todos ellos dirigidos a los estudiantes de la Universidad Politécnica Estatal del Carchi.</t>
  </si>
  <si>
    <t>Procesos de contratación de talento humano y adquisición de bienes y 
servicios  no permiten fluidez en el proceso,
retrasando lo planificado.</t>
  </si>
  <si>
    <t>El CEC ¿ UPEC (Centro de Educación Continua ¿ Universidad Politécnica Estatal del Carchi) desde enero hasta diciembre desarrollo 19 capacitaciones, 1 congreso internacional, 1 congreso nacional y 3 seminarios internacionales, todos ellos dirigidos a los estudiantes de la Universidad Politécnica Estatal del Carchi.</t>
  </si>
  <si>
    <t xml:space="preserve">Las actividades propias del Sistema de Investigación, Desarrollo e Innovación son múltiples y requieren de particular tratamiento por parte de un equipo técnico y especializado que permita brindar el soporte necesario para el desarrollo normal de las mismas. </t>
  </si>
  <si>
    <t>La Unidad de Producción y Difusión Académica y Científica con la finalidad de cumplir con su objetivo principal que es la difusión del conocimiento científico hacia la sociedad y, en función de obtener los resultados a los indicadores que exigen las bases de datos científicas con el apoyo de la Dirección de Investigación, dentro de sus actividades elabora y gestiona la legalización de la actualización de la normativa de publicaciones, como una estrategia de mejorar en la cientificidad y la expansión del rigor científico de las publicaciones institucionales.
Mediante RESOLUCIÓN: RCI-SVE-008-N°104-2022 del Consejo de Investigación de la UPEC, resuelve aprobar la propuesta del ¿Programa de Publicaciones¿ presentada por la Unidad de Producción y Difusión Científica y Académica.</t>
  </si>
  <si>
    <t>La Unidad de Producción y Difusión Académica y Científica en su compromiso con la calidad y mejoramiento de las actividades concernientes a la protección de la propiedad intelectual de la UPEC, una vez cubierto el diseño de los procesos y procedimientos en el 2022, ha generado una hoja de ruta que se enfocará en la elaboración del Programa de registro de la producción intelectual de la Universidad Politécnica Estatal del Carchi en el presente año</t>
  </si>
  <si>
    <t>Según RESOLUCIÓN No. 099-CSUP-2022 del CONSEJO SUPERIOR UNIVERSITARIO POLITÉCNICO, se da por conocida la propuesta para la generación del Manual de Registro de la Producción Intelectual de la Universidad Politécnica Estatal del Carchi.
.</t>
  </si>
  <si>
    <t>El proceso de admisión no está definido completamente por la SENESCYT.</t>
  </si>
  <si>
    <t>El Centro de Nivelación está implementado y funcionando, cuenta con 813 estudiantes de todas las carreras de la UPEC legalmente matriculados en el periodo académico 2022B.</t>
  </si>
  <si>
    <t>Implementación de servicios dirigidos a los graduados de la UPEC, entre los cuales se desarrolló la sistematización y automatización del módulo de la bolsa de empleo.</t>
  </si>
  <si>
    <t>Existen estudiantes que han culminado su malla curricular que han
descuidado los procesos finales para la titulación. Se requiere establecer e implementar estrategias que aseguren la titulación efectiva.</t>
  </si>
  <si>
    <t>La tasa de titulación de la Facultad de Industrias Agropecuarias y Ciencias Ambientales incrementa en un 10,69%. La Facultad de Comercio Internacional, Integración y Economía Empresarial registra una disminución en la tasa de titulación del 31%.  A nivel institucional se logró el 7,98 % de mejora en la tasa de titulación de grado en todas las carreras. El Centro de Posgrado registra una tasa de titulación del 55,48% en todos sus programas.</t>
  </si>
  <si>
    <t>Es necesario el incrementó de asignación presupuestaria para asegurar procesos de transferencia de conocimientos.</t>
  </si>
  <si>
    <t>Aprobación de 19 proyectos de Vinculación con la Sociedad por Consejo Superior Politécnico de la convocatoria 2022 ¿ 2023, en los cuales participan todas las carreras de la Universidad Politécnica Estatal del Carchi con una inversión 46726,07 dólares americanos, los proyectos principalmente se enfocan a potencializar el sector productivo de la zona de influencia de la Universidad, mediante la transferencia de conocimientos y priorizando el sector rural.</t>
  </si>
  <si>
    <t xml:space="preserve">Sin una normativa que canalice de manera adecuada las actividades propias de movilidad es  complicado efectivizar el objetivo planteado, por lo que se espera que una vez aprobado el documento consensuado por todas las funciones sustantivas, el indicador pueda incrementarse de manera significativa.
</t>
  </si>
  <si>
    <t>La Dirección de Investigación ha diseñado la propuesta de internacionalización de la investigación, la misma que fue entregada oficialmente al Departamento de Relaciones Interinstitucionales con el fin de que este departamento evalúe dicha propuesta que busca generar estrategias que faciliten la movilidad de los docentes investigadores a instituciones internacionales.</t>
  </si>
  <si>
    <t>Los resultados alcanzados en este periodo fueron del 57,74% del 63% no se cumplió el 100% porque no se ejecutó el proyecto de carreras dual, el retraso del proyecto de carreras online, y con referencia a la movilidad del personal académico se incluyó actividades de estudiantes, administrativos y otros aspectos cuya aprobación no estuvo en el tiempo establecido, y la falta de seguimiento a los procesos de permanencia y titulación del estudiantado.</t>
  </si>
  <si>
    <t>El objetivo estratégico de Academia al 2022, ofertó 33 carreras vigentes y 39 carreras no vigentes habilitadas para registro de títulos, con una población estudiantil de 16875 entre nivelación y grado, de las cuales se obtuvo una tasa de titulación del 49,02% y una tasa de permanencia del 82,29%; en cuanto a la oferta académica de posgrado se contó con 18 Programas de posgrado, 667 estudiantes y una tasa de titulación del 86.93%. Se capacitó al 99% de docentes en áreas generales y específicas, y se ofertó becas a docentes para la formación de cuarto nivel.</t>
  </si>
  <si>
    <t>Con una meta del 33% de lo cual se cumplió con el 31,94%, en esta valoración básicamente influyó el bajo porcentaje de titulados de los programas de posgrado, que han disminuido por algunas razones: a situación económica de las familias, no dispone de varios tipos de financiamiento y la competencia en general.</t>
  </si>
  <si>
    <t>Eficiencia académica terminal de posgrado 31,94% de 33% planificado, se obtuvieron dos resultados con respecto a la tasa de titulación de posgrado:  86,93% (# estudiantes matriculados de la cohorte 2019: 505 y el total de graduados: 439) y 92,50% (# estudiantes matriculados de la cohorte 2020: 40 y el total de graduados: 37).</t>
  </si>
  <si>
    <t xml:space="preserve">De la meta del 15% se cumplió el 17,75% debido a que la evidencia documental no justifica en su totalidad con las actividades desarrolladas en cada proyecto.
El tiempo muy extenso para el registro de patentes y activos intangibles que son obstáculos para cumplir con lo planificado.
En la Institución existe pocos incentivos entre las Unidades Sustantivas para generar productos que permitirán la dinamización de la relación Universidad-sociedad y Universidad-Empresa.
</t>
  </si>
  <si>
    <t>En el desarrollo del objetivo estratégico de Innovación, la Universidad logró obtener 47 certificados de registro otorgado por el Servicio Nacional de Derechos Intelectuales-SENADI, 2 certificados de registro de marca de servicios, 4 certificados de registro ISBN otorgado por la Cámara Ecuatoriana del Libro, con lo que se superó la meta planificada para este año.</t>
  </si>
  <si>
    <t>Cuya meta planificada fue del 18% y se obtuvo un resultado del 17,50% esto se debió a que las evidencias documentales de los proyectos no sustentan el cumplimiento.</t>
  </si>
  <si>
    <t xml:space="preserve">La Universidad Técnica de Ambato en el 2022 en cumplimiento al objetivo estratégico relacionado a investigación, presenta los siguientes logros: 380 artículos de producción académico-científica, 306 artículos de producción regional, 9 libros, 4 capítulos de libros, 200 ponencias. Se obtiene el 8.75% de publicaciones de impacto como resultado del proceso investigativo, se ejecutó el 48.39% de proyectos de investigación alineados a los dominios institucionales aplicables a solucionar problemas del país. La producción de artículos científicos ha superado ampliamente lo establecido en las metas programadas. </t>
  </si>
  <si>
    <t>Se cumplió con el 16,94%, cuyo resultado es el producto de la ejecución de los proyectos de las unidades de producción y los CTT, sin embargo, presentan informes de ejecución que no están articulados al plan sino son actividades diarias, la evaluación por parte de la DIVISO no está articulada a una planificación previa y no registran evidencias de la ejecución del  Plan de Vinculación y Evaluación del impacto de los programas de los proyectos de vinculación.</t>
  </si>
  <si>
    <t>Con relación al objetivo de Vinculación con la Sociedad, la institución desarrollo 179 proyectos de vinculación aprobados, con la participación de 198 docentes, 2.904 estudiantes, en 46 entidades cooperantes, beneficiando a 19.975 personas aproximadamente; en lo concerniente a prácticas laborales fueron insertados 2.022 estudiantes en 443 instituciones; en cuanto a seguimiento a graduados la universidad desarrolló gestiones para apoyar la inserción a graduados en el ámbito laboral.</t>
  </si>
  <si>
    <t xml:space="preserve">Acorde a los informes del Instituto de Investigación se sobrepasó la meta programada </t>
  </si>
  <si>
    <t xml:space="preserve">La meta ejecutada fue superior a la meta programada </t>
  </si>
  <si>
    <t>Se sobrepasó la meta programada</t>
  </si>
  <si>
    <t xml:space="preserve">Acorde a los reportes remitidos por el Instituto de Investigación, se tuvieron 79 articulos científicos publicados </t>
  </si>
  <si>
    <t xml:space="preserve">Acorde al Plan de Autoevaluación Institucional 2019-2023, en el que se aplica la autoevaluación a las 20 carreras, los resultados generaron un Plan de Mejoras de las 20 carreras, el cual se  planificó y ejecutó, obteniendo resultados al diciembre del 2022. Sin embargo el proceso completo de autoevaluación no esta culminado, razón por la cual no hay programació ni ejecución como meta.  </t>
  </si>
  <si>
    <t xml:space="preserve">Al ser un proceso con varias fases no se programaron metas para el 2022, sin embargo existieron acciones encaminadas al cumplimiento d elas fases de la autoevaluación </t>
  </si>
  <si>
    <t>Acorde a lo programado se sobrepasó la meta planteada</t>
  </si>
  <si>
    <t xml:space="preserve">La meta programada acorde al PEDI fue de 4 para el segundo semestre del 2022. Se ejecutaron 15 </t>
  </si>
  <si>
    <t xml:space="preserve">La Universidad Técnica de Babahoyo al no estar acreditada no puede ofertar nuevas carreras </t>
  </si>
  <si>
    <t xml:space="preserve">La meta no fue cumplida. </t>
  </si>
  <si>
    <t xml:space="preserve">No existió programación </t>
  </si>
  <si>
    <t xml:space="preserve">No existió programación para este semestre </t>
  </si>
  <si>
    <t xml:space="preserve">La meta ejecutada sobrepasó lo programado </t>
  </si>
  <si>
    <t xml:space="preserve">Acorde al PEDI la meta programada en este indicador es de 20 en el segundo semestre. </t>
  </si>
  <si>
    <t>Acorde a los informes del Instituto de Investigación se sobrepasó la meta programada</t>
  </si>
  <si>
    <t>Maestría en Administración Pública, Maestría en Educación Básica, Maestría en Agronomía, mención Protección Vegetal y Maestría en Tecnología e Innovación Educativa</t>
  </si>
  <si>
    <t>En el segundo semestre del 2022, se tuvieron 4 maestrías en ejecución</t>
  </si>
  <si>
    <t>De acuerdo a la Convocatoria de Proyectos de VCS-2022 del 25/02/2022, se aprobaron 19 proyectos de servicio comunitario, los cuales empezaron su ejecución en el período académico abril-septiembre del 2022</t>
  </si>
  <si>
    <t xml:space="preserve">Se ejecutaron 14 proyectos sociales </t>
  </si>
  <si>
    <t xml:space="preserve">De acuerdo a la Convocatoria de Proyectos de VCS -2022 del 25 de febrero del 2022, se aprobaron 19 proyectos de servicio comunitario, los cuales empezaron su ejecución en el período académico abril - septiembre del 2022. </t>
  </si>
  <si>
    <t>Se ejecutaron 2 proyectos que solucionan problemas ambientales.</t>
  </si>
  <si>
    <t xml:space="preserve">Se ejecutaron 3 proyectos productivos </t>
  </si>
  <si>
    <t>Este indicador no se ha cumplido por varias limitantes: retraso en la actualización de normativa, inadecuado control de la producción científica de profesores y limitado presupuesto institucional para proyectos y publicaciones.</t>
  </si>
  <si>
    <t>Se cuenta con dos propuestas de creación de Centros de Investigación: "Centro Universitario de Investigación sobre Sociedad, Arte y Cultura" de la facultad de CSAYE y "Centro de Investigación Botánica Integrativa CIBIA" de la facultad de CAREN.</t>
  </si>
  <si>
    <t>Este indicador se programará en el 2023.</t>
  </si>
  <si>
    <t>Este indicador no se programó al 2022. Sin embargo, se describe los principales  logros: tres programas de transferencia tecnológica y conocimientos: Centros de Vinculación y Transferencia de Saberes y, Energía y tecnologías apropiadas para fortalecer la producción, los servicios y el desarrollo sostenible, y comunitario en Guaytacama, José Guango Bajo y Tanicuchí. En educación continua se realiza: 23 cursos abiertos, 12 webinars, 4 cursos realizados por las facultades con aval de Educación Continua. En difusión cultural: 3975 presentaciones.</t>
  </si>
  <si>
    <t>Este indicador se programará en el 2023. De las 9 líneas de investigación, 8 líneas cuentan con dos o más proyectos y apenas 1 línea cuenta con un proyecto.</t>
  </si>
  <si>
    <t xml:space="preserve">Este indicador no se programó al 2022. Sin embargo, institucionalmente existen 44 proyectos en 9 líneas de investigación, de los cuales 8 líneas cuentan con dos o más proyectos, desglosados de la siguiente manera: ocho proyectos para ejecutarse en el 2023, 12 proyectos en proceso de evaluación de pares externos y 24 proyectos de arrastre en proceso de cierre. </t>
  </si>
  <si>
    <t>La implementación del mecanismos de titulación: artículo académico contribuye a una mayor participación estudiantil en la producción científica.</t>
  </si>
  <si>
    <t>De la producción científica institucional 21 son con participación de 43 estudiantes, equivalente a 0,26 de participación estudiantil. Se ejecuta el taller de las herramientas para la elaboración de artículos científicos dirigida a estudiantes.</t>
  </si>
  <si>
    <t>Retraso en la actualización de la normativa.</t>
  </si>
  <si>
    <t>Implementación de Investigación formativa en un 25% en las carreras.  Asignaturas de diferentes carreras impartidas en segundo idioma. Aprobación por parte del CES la carrera de Ciencias Experimentales y Animación Digital. En Posgrado se encuentra para análisis en Consejo Universitario la Maestría en Producción y Operaciones Industriales.</t>
  </si>
  <si>
    <t>Este indicador no se programó al 2022. Sin embargo, se describe los principales logros: tres secretos industriales carrera Agroindustria. Dos derechos de autor-La Maná (Sistemas software). Gaceta de propiedad intelectual: Mashka Danza y Costumbres de mi Tierra (Humanas-Diseño Gráfico registro de marca más logotipo) equivalente al 1%. II Congreso de vinculación con la Sociedad: Impactos, enseñanzas y aprendizajes en el contexto COVID y pos COVID de las IES.</t>
  </si>
  <si>
    <t xml:space="preserve"> En ejecución el programa de Tutorías académicas y científicas.</t>
  </si>
  <si>
    <t>Para los estudiantes de segundas y terceras matrículas se establece un programa de Tutorías académicas y científicas, al igual que se desarrolla conferencias de motivación estudiantil y charlas profesionales con docentes y/o profesionales del área específica.</t>
  </si>
  <si>
    <t>Un instructivo de tutorías de acompañamiento e instructivo de tutorías de titulación para estudiantes de posgrado presentado a Consejo Académico.</t>
  </si>
  <si>
    <t xml:space="preserve">De los estudiantes matriculados en los programas de maestría, se retiró apenas un estudiante. </t>
  </si>
  <si>
    <t>No se ha convocado a concurso de méritos y oposición.</t>
  </si>
  <si>
    <t>A nivel institucional se cuenta con 448 docentes, de los cuales 174 cuentan con titularidad, equivalente a una tasa de titularidad de 0.38; 23 docentes becarios en formación doctoral; 82 docentes con dos maestrías y 95 docentes con título de P.hD</t>
  </si>
  <si>
    <t>No se cumplió este indicador por Inadecuado control de la producción científica de profesores y limitado presupuesto institucional para publicaciones.</t>
  </si>
  <si>
    <t>Producción científica 79 entre artículos, libros, capítulos de libro; con 173 participantes, equivalente a una tasa de 0,22 per cápita. Se ejecuta el Seminario Intercambio Científico Colombia-Ecuador (primera etapa) y el Congreso Internacional de Difusión de  Metodologías de la Investigación y Vinculación.</t>
  </si>
  <si>
    <t>Con respecto a los cursos de educación continua reportados:
Primer Semestre 2022: 26 cursos
Segundo Semestre 2022: 24 cursos
Total de cursos de educación continua 2022: 50 cursos.</t>
  </si>
  <si>
    <t>De acuerdo con Memorando nro. UTMACH-DFP-2023-0010-M la Dirección de Formación Profesional da a conocer que en cuanto a los procesos de evaluación integral de desempeño docente ejecutados en el periodo 2022-D1, corresponde a 1. 
En cuanto  a los logros alcanzados, se menciona que el 100% de la población docente fue evaluada en el periodo 2022-1. Además de que una vez finalizado el proceso se llevan a cabo los planes de mejora.
En cuanto al indicador, Número de cursos de educación continua ejecutados, la Dirección de Educación Continua con Memorando nro. UTMACH-DEC-2023-0014-M da a conocer que se han ejecutado en el segundo semestre del 2022, 24 cursos. 
Como logro se reporta que se ha atendido la demanda de 600 personas con un incremento del 20% con relación al Primer trimestre de 2022.
Con respecto al año 2022 se especifica que la totalidad de cursos impartidas corresponde a 50.</t>
  </si>
  <si>
    <t>Para el año 2022 se reporta la ejecución de programas y/o proyectos de vinculación gestionados. 
I Semestre 2022: 28 proyectos
II Semestre 2022: 37 proyectos
Total número de programas y/o proyectos de vinculación gestionados: 65</t>
  </si>
  <si>
    <t xml:space="preserve">De acuerdo con Memorando nro. UTMACH-DVIN-2023-0059-M remitido por la Dirección de Vinculación se gestionan 37 proyectos dentro del segundo semestre del año 2022, con el siguiente detalle: 
08 Proyectos de cogestión (investigación - vinculación). 
09 Proyectos vinculación social, vigente a la presente fecha pero de convocatorias anteriores. 
20 proyectos de vinculación social, convocatoria de noviembre de 2022.
En la gestión de proyectos de vinculación se identifica como logro la articulación de las funciones sustantivas y el aporte desde la academia en pro de la atención de problemáticas de los grupos sociales prioritarios y/o en condiciones de vulnerabilidad que son los beneficiarios; así como, las alianzas estratégicas con el sector público y privado.
Se considera un nudo crítico la asignación horaria en distributivo al personal académico que dirige o participa en los proyectos, mayormente en la fase de levantamiento de información y elaboración, puesto que la asignación de horas de vinculación se formaliza con el proyecto aprobado.
</t>
  </si>
  <si>
    <t>El número de proyectos de investigación gestionados en el I Semestre corresponde a 223.
El número de proyectos de investigación gestionados en el II Semestre corresponde a 179
El número de proyectos de investigación gestionados en el año 2022 corresponde a 402, cumpliendose la meta anual establecida.
El número reportado corresponde a los proyectos: finalizados, en ejecución y en proceso de cierre, durante el periodo reportado.</t>
  </si>
  <si>
    <t>De acuerdo con Memorando nro. UTMACH-DIDI-2023-0032-M para el segundo semestre del 2022, el número de proyectos de investigación gestionados corresponde a 179 proyectos.
Con el cumplimiento de este indicador se está tributando al objetivo estratégico INCREMENTAR LA PRODUCCIÓN CIENTÍFICA Y TECNOLÓGICA, a través de los siguientes logros:
1. Gestión del cierre académico y administrativo de 3 proyectos de investigación de carteras anteriores en el periodo reportado.
2. Gestión de la aprobación académica y administrativa de 15 proyectos de investigación de carteras anteriores en el periodo reportado.
3. Cumplimiento con la gestión académica y administrativa de 161 proyectos de investigación vigentes en los que además se contemplaban actividades de formación y vinculación.
4. Gestión de 49 procesos de adquisiciones de bienes y servicios a fin de priorizar las necesidades institucionales y atender los requerimientos.
5. Gestión de la ejecución académica y administrativa de 38 eventos de difusión y divulgación de conocimiento científico que contribuyen a la generalización y acceso del conocimiento científico con relevancia social.
6. Gestión de la ejecución académica y administrativa de 21 cursos de formación y actualización en competencias investigativas.
7. Gestión del desarrollo de la ¿Semana de la Ciencia 2022¿ y todos sus componentes
8. Gestión del Programa de Reconocimiento a la Investigación Científica dirigido al personal académico con el objetivo de regular los procesos de reconocimiento a la investigación científica en la Universidad Técnica de Machala, siendo aplicable al personal académico involucrado en los procesos de producción de conocimiento a través de la investigación e innovación y que son constatados mediante la presentación de productos académicos.</t>
  </si>
  <si>
    <t>El total de estudiantes anual es el resultado de estudiantes entre los dos periodos académicos que lo contienen.</t>
  </si>
  <si>
    <t>Número de estudiantes de grado a diciembre 2022 se cuenta con 30777  Para efecto de registro anual 2022 del Número de Estudiante de Grado se incluye la matrícula de estudiantes de internado, que dentro del proceso las cohortes son de carácter anual, que se complementa su acreditación entre períodos regulares. Siendo el total anual de estudiantes 35599</t>
  </si>
  <si>
    <t xml:space="preserve"> Al finalizar el 2022 un total de 20  grupos de investigación activos.</t>
  </si>
  <si>
    <t>. Partiendo de una evaluación previa y de la jornada de difusión de los grupos de investigación, se ha logrado seguir fortaleciendo a los grupos de investigación activos, y que cumplan con los parámetros establecidos en la ficha de Evaluación que considera aspectos relacionados a producción científica, colaboración  interinstitucional e internacional logrando al finalizar el 2022 un total de 20  grupos de investigación activos.</t>
  </si>
  <si>
    <t>Falta de presupuesto, movilización institucional</t>
  </si>
  <si>
    <t>Hasta diciembre 2022 se registran 17  proyectos artísticos y/o culturales dirigidos a grupos vulnerables y/o de atención prioritaria.</t>
  </si>
  <si>
    <t xml:space="preserve">El número de proyectos de investigación integrales (D+V) ejecutados o cofinanciados con sectores externos hasta el 31 de diciembre del 2022 es de 2, teniendo como limitación que al ser un proceso nuevo no todavía no se cuenta con los resultados esperados. Actualmente se han dado las directrices para que en el 2023 contemos con más proyectos que permitan la integración de las funciones sustantivas.
</t>
  </si>
  <si>
    <t>El número de proyectos de investigación integrales (D+V) ejecutados o cofinanciados con sectores externos hasta el 31 de diciembre del 2022 es de 2, lo que se considera un gran avance en la integración de las funciones sustantivas para la formación de nuestros profesionales</t>
  </si>
  <si>
    <t>Limitante en trabajar con proyectos integradores, multidisciplinarios debido al tipo de proyecto de Vinculación, Partida presupuestaria para la realización de estos Proyectos de Vinculación.</t>
  </si>
  <si>
    <t>Hasta Diciembre del 2022 se han culminado 65 proyectos de vinculación que incorporan transferencia de conocimiento, técnica y/o tecnológica.</t>
  </si>
  <si>
    <t>Se supera la meta estipulada</t>
  </si>
  <si>
    <t>Hasta diciembre  2022 se han culminado 80 proyectos de vinculación que dan solución a sectores o grupos vulnerables o de atención prioritaria</t>
  </si>
  <si>
    <t>Notándose una disminución porcentual mínima entre el primer y segundo corte, influyendo el número de profesores jubilados y la optimización de recursos de contratos docentes.</t>
  </si>
  <si>
    <t>El Porcentaje de profesores con título de PhD a diciembre 2022 es de 30,39%  La meta del indicador Porcentaje de profesores con título de PhD, fue superada sin dificultades, con proyecciones de incremento al porcentaje planteado, notándose una disminución porcentual mínima entre el primer y segundo corte, influyendo el número de profesores jubilados y la optimización de recursos de contratos docentes. Se proyecta incrementar el porcentaje estableciendo que hay un grupo de docentes que se encuentran en proceso de registro El nudo crítico que pudiera presentarse está en relación al presupuesto institucional que limitaría la ayuda económica para los planes de formación doctoral.</t>
  </si>
  <si>
    <t>A pesar que el número de artículos en revistas Q1 es mayor en el 2022 al publicado en el 2021, la Universidad ha elevado significativamente sus publicaciones en los demás cuartiles y al estar considerado este indicador a nivel de porcentaje, se refleja como que no existiera ningún avance en este indicador, lo que no es real.</t>
  </si>
  <si>
    <t>):   El número de publicaciones científicas con factor de impacto SJR/JCR en revistas Q1 ha aumentado en relación al año 2021 por lo que se traduce como una fortaleza institucional y que permite contribuir científicamente con mayor impacto logrando un 23,60%</t>
  </si>
  <si>
    <t>A pesar que el número de artículos en revistas indexadas en SCOPUS/WOS es mayor en el 2022 al publicado en el 2021, la Universidad ha elevado significativamente sus publicaciones en artículos regionales y al estar considerado este indicador a nivel de porcentaje, se refleja como que no existiera ningún avance en este indicador, lo que no es real</t>
  </si>
  <si>
    <t xml:space="preserve"> El número de publicaciones científicas indexadas en SCOPUS/WOS ha aumentado en relación al año 2021 por lo que se traduce como una fortaleza institucional y que permite contribuir científicamente con mayor impacto logrando 40%</t>
  </si>
  <si>
    <t>La institución superó en 7 capacitaciones de lo planificado.</t>
  </si>
  <si>
    <t>Se realizaron 27 capacitaciones de las cuales 9 fueron dirigidas a estudiantes desde la Unidad de Educación Continua en temas relacionados a la gestión de micro, pequeñas y medianas empresas con la participación de 2151 estudiantes. Así también Talento Humano ejecutó el plan de capacitación con un total de 18 capacitaciones dirigido a 10 docentes y 96 participantes del personal administrativo, en temas relacionados a Emprendimiento e Innovación Social de las Américas, en Ingeniería Mecatrónica y Automática dirigida a docentes y en gestión pública dirigido al personal administrativo.</t>
  </si>
  <si>
    <t>La institución supera el indicador planificado en 25 proyectos de vinculación.</t>
  </si>
  <si>
    <t xml:space="preserve">La Universidad Técnica del Norte superó el 100% de lo planificado, en razón de que, se tiene como resultado 45 proyectos de vinculación, ejecutados por las diferentes facultades. FACAE con 8 proyectos, FECYT con 13 proyectos, FICAYA con 10 proyectos, FICA con 9 proyectos y Facultad Ciencias de la Salud con 5, los cuales están relacionados con: Fortalecimiento de las micro, pequeñas y medianas empresas, Capacitación en comunicación visual para el desarrollo productivo local, a través de estrategias de innovación, Fortalecimiento de Comunicación asertiva Intrafamiliar durante el proceso de reintegración escolar, Fortalecimiento de los conocimientos teóricos ¿ prácticos del Entrenamiento Deportivo,  Capacitación para el desarrollo de huertos orgánicos domiciliarios en la provincia de Imbabura; Gestión, producción, productividad, innovación, tecnología, eficiencia y eficacia de los agentes económicos y sociales.  </t>
  </si>
  <si>
    <t>El 5.5% de no cumplimiento, se debe a que la Convocatoria Investiga 2022 no se evidencia resultados porque se encuentra en ejecución debido a que su lanzamiento fue a mediados del 2022.</t>
  </si>
  <si>
    <t>En el segundo semestre 2022 se alcanzaron 89 publicaciones científicas, de las cuales 28 publicaciones son de alto impacto, 17 con impacto regional, 6 libros incrementados, 12 capítulos de libros y 26 ponencias científicas.</t>
  </si>
  <si>
    <t>El indicador supera en 13.34% de la meta planificada.</t>
  </si>
  <si>
    <t>Para determinar la tasa de eficiencia terminal en posgrado se realizó el mismo cálculo matemático, estudiantes matriculados 1494, estudiantes graduados 64; alcanzando un porcentaje del 23,34%. la Maestría que registra el mayor número de graduados es: Derecho: Mención Derecho Penal.</t>
  </si>
  <si>
    <t>El indicador supera la meta planificada en 9.23.</t>
  </si>
  <si>
    <t>La tasa neta de eficiencia terminal de grado con cierre al segundo semestre del 2022 es del 13,23%; porcentaje alcanzado de la relación de estudiantes matriculados con el total de graduados. 12.829 matriculados y 969 graduados.  Dentro de las carreras que registran mayor número de graduados son: Contabilidad y Auditoría, Enfermería, Psicología, Mantenimiento Automotriz y Agroindustrial.</t>
  </si>
  <si>
    <t>Se ha cumplido con éxito la meta planteda de éste indicador del objetivo estratégico de la función sustantiva de investigación.</t>
  </si>
  <si>
    <t>La divulgación de la investigación científica, mediante artículos, ponencias y conferencias, entre otros mecanismos, es escencial pues comúnmente se reconoce, investigación que no se publica no existe. La investigación culminada al ser publicada en una revista científica es reconocida por la comunidad académica, sus resultados son discutidos y su contribución hará parte del conocimiento científico universal. Es así que entre los logros más relevantes del área de investigación con la participación de 131 investigadores, se publicaron 150 artículos científicos en revistas de Impacto Mundial.</t>
  </si>
  <si>
    <t>La divulgación de la investigación científica, mediante artículos, ponencias y conferencias, entre otros mecanismos, es escencial pues comúnmente se reconoce, investigación que no se publica no existe. La investigación culminada al ser publicada en una revista científica es reconocida por la comunidad académica, sus resultados son discutidos y su contribución hará parte del conocimiento científico universal. Es así que entre los logros más relevantes del área de investigación con la participación de 131 investigadores se publicaron 234 artículos científicos en revistas de Impacto Regional.</t>
  </si>
  <si>
    <t>Se ha cumplido satisfactoriamente con éste indicador alineados al objetivo estratégico institucional de la función sustantiva vinculación con la sociedad.</t>
  </si>
  <si>
    <t xml:space="preserve">Con el fin de proporcionar experiencia acerca del proceso de construcción del conocimiento, apreciación de perspectivas múltiples, y favorecer la participación en el proceso de aprendizaje, permitiendo insertar los conocimientos en la experiencia social, se firmaron y ejecutaron aproximadamente 61 convenios de vinculación y 97 convenios para prácticas preprofesionales. </t>
  </si>
  <si>
    <t>Con respecto a la meta planteada se ha cumplido lo programado, por cuánto se realizaron dos planes de capacitaciones para los dos períodos académicos 2021-2022, beneficiándo con conocimientos a los docentes titulares y contratados.</t>
  </si>
  <si>
    <t>En el año 2022 se aprobó y ejecutó el plan de capacitación para los profesores titulares y contratados de la institución, teniendo como objetivo establecer o definir institucionalmente las áreas básicas de capacitación, actualización y complementación educativa, para el desarrollo docente, estableciendo prioridades y estimando las necesidades de inversión para su cumplimiento, dentro del plan de capacitación se establecieron temas como: Gestión Curricular, Redacción y Publicaciones de artículos científicos en Ciencias Administrativas y Empresariales, Metodología de la Ciencia e Investigación, Visibilidad científica del docente universitario, Uso de herramientas de Tics en la Educación superior, La Educación Superior en un ambiente post COVID, Redacción de artículos científicos, Escrituras de textos académicos y científicos, Diseño, ejecución y análisis estadístico de experimentos científicos; atendiéndose al 98% de la población de académicos entre titulares y no titulares.</t>
  </si>
  <si>
    <t>La divulgación de la investigación científica, mediante artículos, ponencias y conferencias, entre otros mecanismos, es escencial pues comúnmente se reconoce, investigación que no se publica no existe. La investigación culminada al ser publicada en una revista científica es reconocida por la comunidad académica, sus resultados son discutidos y su contribución hará parte del conocimiento científico universal. Es así que entre los logros más relevantes del área de investigación se cuenta con la participación de 131 investigadores.</t>
  </si>
  <si>
    <t>Durante el año 2022, se siguieron dando ciertas limitaciones en las actividades presenciales, una de las mayores afectadas fue vinculación con la sociedad y por ende los proyectos que se vinculan directamente con las personas, muchas actividades fueron desarrolladas aún virtualmente, ocasionando esto que no se cumpla con la meta establecida.</t>
  </si>
  <si>
    <t xml:space="preserve">La UTEQ ejecutó 33 proyectos de vinculación, desarrollados por las diferentes carreras beneficiando aproximadamente a 5500 personas de distintas asociaciones e instituciones de las zonas de influencia. </t>
  </si>
  <si>
    <t>Con relación a la meta planteada sobre la tasa de titulación se debe indicar que se cumplió la meta esteblecida dentro del objetivo estratégico de la función sustantiva de docencia.</t>
  </si>
  <si>
    <t xml:space="preserve">La UTEQ siempre en busca de cumplir eficientemente los indicadores, en el año 2022 se desarrollaron dos procesos de titulación. De un total de 2.340 estudiantes matriculados en el primer y segundo período académico de la cohorte 2016-2017 se graduaron 1.449 alumnos, dando como resultado una tasa de titulación de 61,92%. </t>
  </si>
  <si>
    <t>La aplicación del Manual de Gestión Integral por Procesos de la Funciones Sustantivas de la Universidad esta en plena ejecución y anclado al manejo de los recursos asignados por el Estado.</t>
  </si>
  <si>
    <t>Para el segundo semestre podemos mencionar que este programa tiene una ejecución del 50,0 % de lo planificado en la aplicación del Manual Integral por Procesos de las funciones sustantivas de la Universidad. Fuente: Coordinación de Gestión y Vicerectorado Académico.</t>
  </si>
  <si>
    <t>Cabe mencionar que la meta planteada de este indicador es muy conservadora tomando en cuenta que todos los profesores de la universidad tienen la categoría de docentes investigadores.</t>
  </si>
  <si>
    <t>En el segundo semestre se planifico contratar 8 profesores investigadores, y se logro que la universidad cuente con 38 profesores investigadores con grado de PhD entre profesores titulares y ocasionales. 
Existen al momento 5 profesores/ investigadores con  grado de PhD, que efectúan el registro de sus títulos en la SENECYT.  Fuente: Talento Humano</t>
  </si>
  <si>
    <t>Se puntualiza que  los estudiantes graduados corresponde a las cohortes de años anteriores al 2017.</t>
  </si>
  <si>
    <t>Para el segundo semestre del año 2022, de 1370 estudiantes matriculados correspondientes a las cohortes anteriores al 2017, se graduaron 63,05% estudiantes equivalente al 46,5%; Dirección de Tecnología e Información.</t>
  </si>
  <si>
    <t>Del total de encuestados, el 50 % indicó que se tituló en el periodo regular de graduación- Director de Vinculación</t>
  </si>
  <si>
    <t>En el segundo semestre del año 2022, se realizo el seguimiento a los graduados y se obtuvieron los siguientes resultados el 50% del tamaño de los graduados correspondió a individuos con mas de 6 años de graduado y el 50%b restante distribuidos el 20% de 0 a 2 años el; de 2 a 4 años el 10%; y de 4 a 6 años el 20% restante.Director de Vinculación.</t>
  </si>
  <si>
    <t xml:space="preserve">Se logra alcanzar la meta programada para el segundo semestre </t>
  </si>
  <si>
    <t>El CNIMH ha remitido respuesta a pedidos de información para la elaboración de informes a organismos internacionales, Relatores Especiales y respuestas de aportes para diálogos e iniciativas en materia de derechos humanos. En los cuales se ha visibilizado las acciones que viene implementando el CNIMH, en el marco de sus atribuciones de formulación, transversalización, observancia, evaluación y seguimiento de la política pública de movilidad humana, a fin de asegurar el ejercicio y protección de los derechos de las personas en movilidad humana.</t>
  </si>
  <si>
    <t>Hasta diciembre de 2022 se identificaron 212 situaciones sistemáticas, generalizadas y de relevancia social y se implementaron acciones estratégicas para el mejoramiento del ejercicio de derechos, que garantizaron su prevención, promoción y protección a 186 situaciones identificadas.</t>
  </si>
  <si>
    <t>La implementación de la estación de monitoreo permitirá poner en práctica las Variables Escenciales de Biodiversidad. (VEB).</t>
  </si>
  <si>
    <t xml:space="preserve">En el segundo semestre se cuenta con la Estrategia Nacional de Monitoreo de la Biodiversidad, instrumento que permitirá realizar política pública para la estandarización de procesos de monitoreo. Además se cuenta con la implementación de la primera estación de Monitoreo en la Reserva de Producción de Fauna Cuyabeno, área en la que ya se han realizado la toma de los primeros datos.
</t>
  </si>
  <si>
    <t>Meta propuesta no consideró el desabastecimiento que se viene acarreando de años anteriores. La meta solo considera a establecimientos de salud que cuenten con un promedio de abastecimiento de todos sus medicamentos vitales, esencales y no esenciales del 95%, se planteará ajuste de la meta.  Las entidades de la RPIS no mantienen, sistemas de inventarios homologados por lo que no se puede verificar la calidad de la información reportada.</t>
  </si>
  <si>
    <t>No Aplica</t>
  </si>
  <si>
    <t>En el 2023 se incrementará la elaboración y aprobación de proyectos por carrera</t>
  </si>
  <si>
    <t>Se aprobó el nuevo reglamento de vinculación
Se automatizó la reportería de proyectos de vinculación</t>
  </si>
  <si>
    <t>Se debe contratar un Médico Ocupacional, ya que la Dra. está encargada de otra unidad.</t>
  </si>
  <si>
    <t>Se lograron instaurar convocatorias de movilidad de personal, se completaron sistemas de control con MDT.
Se implementaron actividades y atenciones en temas de seguridad y salud ocupacional</t>
  </si>
  <si>
    <t>Se espera tener un proyecto de investigación para medir dichos indicadores</t>
  </si>
  <si>
    <t>Se realizó informe para la actualización del Plan Prospectivo</t>
  </si>
  <si>
    <t>Se espera consolidar en el 2023 la normativa de propiedad intelectual</t>
  </si>
  <si>
    <t>Se realizaron 104 producciones artísticas, 78 obras relevantes, 12 publicaciones indexadas, 34 procesos creativos y 28 participaciones en eventos académicos</t>
  </si>
  <si>
    <t>Operador Nacional de Electricidad</t>
  </si>
  <si>
    <t>Ministerio de Defensa Nacional</t>
  </si>
  <si>
    <t>Secretaría Nacional de Planificación</t>
  </si>
  <si>
    <t>Secretaría Técnica de Gestión Inmobiliaria del Sector Público</t>
  </si>
  <si>
    <t>Servicio Nacional de Aduana del Ecuador</t>
  </si>
  <si>
    <t>14. OEI 4. Incrementar los niveles de disponibilidad y seguridad de la infraestructura y servicios tecnológicos de la entidad, innovando las plataformas tecnológicas que se brinda a las instituciones del estado, organizaciones y ciudadanía en general, que facilite la simplificación de trámites, el gobierno electrónico y la transformación digital</t>
  </si>
  <si>
    <t>15. Incrementar la evaluación de los componentes del sistema nacional de educación en el marco de un modelo integral confiable, técnicamente riguroso, objetivo y oportuno</t>
  </si>
  <si>
    <t>16. Incrementar la pertinencia de las evaluaciones de acuerdo a los principios de inclusión y excelencia</t>
  </si>
  <si>
    <t>17. Fomentar la producción y gestión del conocimiento en evaluación educativa aportando a la retroalimentación del Sistema Nacional de Educación</t>
  </si>
  <si>
    <t>18. Promover el uso de los resultados de las evaluaciones contribuyendo a la retroalimentación efectiva del Sistema Nacional de Educación</t>
  </si>
  <si>
    <t>23. Incrementar la calidad y eficiencia de los servicios portuarios a las cargas</t>
  </si>
  <si>
    <t>13. Incrementar la eficacia y eficiencia en la certificación de productos y establecimientos bajo su ámbito de competencia contribuyendo a la salud de la población</t>
  </si>
  <si>
    <t>23. 4.Reducir la prevalencia de actividad física insuficiente en la población.</t>
  </si>
  <si>
    <t>24. 5.Reducir el tiempo de comportamiento sedentario en un día normal.</t>
  </si>
  <si>
    <t>42. Fortalecer al estado con medidas de seguridad de la información y ciberseguridad que respondan a amenazas y preserven la confidencialidad, integridad y disponibilidad de los activos de información.</t>
  </si>
  <si>
    <t>27. Reducir la siniestralidad y mortalidad en la infraestructura vial nacional.</t>
  </si>
  <si>
    <t>18. Incrementar las capacidades regulatorias y de control en el marco de la seguridad operacional del Estado Ecuatoriano.</t>
  </si>
  <si>
    <t>40. Fomentar el gobierno electrónico, la prestación y digitalización de servicios públicos</t>
  </si>
  <si>
    <t>22. Incrementar la calidad y eficiencia de los servicios portuarios a los buques.</t>
  </si>
  <si>
    <t>14. Incrementar los niveles de seguridad eléctrica y energética en el abastecimiento de energía en el Sistema Nacional Interconectado e interconexiones internacionales.</t>
  </si>
  <si>
    <t>37. Mantener el apoyo de la Institución Defensa a las instituciones del Estado en seguridad integral.</t>
  </si>
  <si>
    <t>12. OEI 2. Incrementar la calidad de la prestación de servicios registrales e institucionales; y, vigilar que los mismos sean correctamente administrados, tanto a nivel nacional como internacional.</t>
  </si>
  <si>
    <t>13. Reducir el riesgo de introducción y dispersión de especies exóticas a las Islas Galápagos</t>
  </si>
  <si>
    <t>23. Incrementar las buenas prácticas de regulación y control en el ámbito energético y minero.</t>
  </si>
  <si>
    <t>11. OEI 1. Incrementar el nivel de seguridad de la información que circula en el Sistema Nacional de Registros Públicos cuyo control, vigilancia y rectoría está a cargo de la DINARP, en especial la atinente a datos personales de los ciudadanos; así como regular el acceso a la misma, de una forma ágil y transparente, y creando el marco normativo necesario</t>
  </si>
  <si>
    <t>22. Incrementar la Eficiencia en la Administración y Control de los Fideicomisos</t>
  </si>
  <si>
    <t>39. Incrementar las relaciones internacionales del sector defensa en los niveles multilateral, binacional y vecinal.</t>
  </si>
  <si>
    <t>27. Incrementar la producción, integración, difusión, uso y puesta en valor de la información generada por las entidades del Sistema Nacional de Cultura</t>
  </si>
  <si>
    <t>38. Incrementar el apoyo al desarrollo nacional desde el ámbito de la defensa, contribuyendo a la investigación, desarrollo, innovación, producción y tecnología para la Defensa.</t>
  </si>
  <si>
    <t>38. Fomentar la calidad y cobertura de los servicios postales a nivel nacional</t>
  </si>
  <si>
    <t>41. Fortalecer la publicación y uso de datos abiertos</t>
  </si>
  <si>
    <t>20. Incrementar el control eficiente del Gestor Privado por Delegación de Servicios Portuarios</t>
  </si>
  <si>
    <t>21. Reducir la contaminación ambiental</t>
  </si>
  <si>
    <t>16. Incrementar la eficiencia de la administración comercial de las transacciones de bloques energéticos y las transacciones internacionales de electricidad.</t>
  </si>
  <si>
    <t>27. OE2.- Incrementar la infraestructura portuaria disponible que permita atender a la flota pesquera que opera en el Terminal Pesquero y de Cabotaje del Puerto de Manta.</t>
  </si>
  <si>
    <t>29. Incrementar el acceso y calidad de los servicios de inclusión social con énfasis en los grupos de atención prioritaria y la población que se encuentra en pobreza o vulnerabilidad, para reducir las brechas existentes.</t>
  </si>
  <si>
    <t>20. Incrementar los niveles de control de cumplimiento de los contratos de concesión delegación de prestación de servicios y los operadores portuarios.</t>
  </si>
  <si>
    <t>23. OEI 2: Incrementar la eficiencia en la optimización de la gestión del Sistema Nacional de Salud (SNS) para la administración transparente que mejore las prestaciones de la red pública integral de salud.</t>
  </si>
  <si>
    <t>22. Incrementar la eficiencia y eficacia de los procedimientos de contratación pública</t>
  </si>
  <si>
    <t>5. Incrementar la efectividad de la gestión de los procesos del ciclo de la planificación nacional contribuyendo al cumplimiento de los objetivos nacionales.</t>
  </si>
  <si>
    <t>19. Incrementar el cumplimiento de la gestión de la información, de la normativa vigente, marcos legales en particular su capacidad de fiscalización para la donación y el trasplante de órganos, tejidos y células.</t>
  </si>
  <si>
    <t>25. Incrementar la aplicación de conceptos de triple impacto para las compras públicas sostenibles</t>
  </si>
  <si>
    <t>9. Incrementar la eficiencia en la gestión de la información del sector hídrico en el Ecuador.</t>
  </si>
  <si>
    <t>9. Incrementar la regularización y comercialización de los bienes a cargo de la Secretaría Técnica de Gestión Inmobiliaria del Sector Público.</t>
  </si>
  <si>
    <t>36. Incrementar la capacidad de control del territorio nacional para la defensa de la soberanía e integridad territorial.</t>
  </si>
  <si>
    <t>23. Incrementar los conocimientos y el desarrollo de capacidades en la ciudadanía en el marco de sus deberes y derechos fiscales.</t>
  </si>
  <si>
    <t>15. Incrementar la eficiencia de la programación en la producción de energía eléctrica en el Sistema Nacional Interconectado e interconexiones internacionales.</t>
  </si>
  <si>
    <t>18. Incrementar el posicionamiento del INDOT a través de la promoción de la donación voluntaria y el acceso equitativo al trasplante de órganos, tejidos y células en los establecimientos del Sistema Nacional de Salud</t>
  </si>
  <si>
    <t>24. Incrementar los niveles de seguridad integral en los puertos</t>
  </si>
  <si>
    <t>E3.O9.P2.M2. Reducir la tasa de accidentes en la operación de transporte aéreo comercial de 1,91 a 1,26</t>
  </si>
  <si>
    <t>20. Incrementar el posicionamiento e incidencia del Ecuador en el sistema internacional de Propiedad Intelectual que promueva un sistema de protección equilibrado y eficaz.</t>
  </si>
  <si>
    <t>8. Incrementar la eficacia en la atención a requerimientos de infraestructura física presentadas por las entidades del Sector Público.</t>
  </si>
  <si>
    <t>6. Incrementar la disponibilidad de datos e información relevante para los procesos del ciclo de la planificación en el marco del Sistema Nacional Descentralizado de Planificación Participativa.</t>
  </si>
  <si>
    <t>18. Incrementar la calidad y eficiencia de los servicios portuarios directos e indirectos</t>
  </si>
  <si>
    <t>21. Incrementar la confianza y transparencia en las compras públicas</t>
  </si>
  <si>
    <t>12. Incrementar la calidad en la prestación del servicio de atención de emergencias a nivel nacional</t>
  </si>
  <si>
    <t>7. Generar metodologías, lineamientos, procesamiento y análisis de las bases de datos, que permitan obtener la información social, económica y demográfica a nivel de: hogares, núcleos familiares y personas relacionadas al Registro Social.</t>
  </si>
  <si>
    <t>16. Establecer una gestión eficiente del espectro radioeléctrico y los servicios de telecomunicaciones que permita atender a todos los sectores de la población ecuatoriana</t>
  </si>
  <si>
    <t>21. Incrementar la cobertura y mejorar de la calidad de procesos de formación, capacitación y especialización de vigilantes y agentes civiles de tránsito</t>
  </si>
  <si>
    <t>19. Incrementar los niveles de seguridad integral en los puertos</t>
  </si>
  <si>
    <t>9. Incrementar la eficiencia de la gestión de la información mediante la recopilación, procesamiento, validación, consolidación y provisión de la información del Registro Social</t>
  </si>
  <si>
    <t>20. Incrementar la eficacia y eficiencia en la Investigación de Accidentes de Tránsito</t>
  </si>
  <si>
    <t>22. 3.Incrementar la infraestructura deportiva con condiciones óptimas a nivel nacional.</t>
  </si>
  <si>
    <t>E2.O7.P5. Impulsar la excelencia deportiva con igualdad de oportunidades, pertinencia territorial e infraestructura deportiva de calidad.</t>
  </si>
  <si>
    <t>8. Incrementar la calidad y oportunidad de recopilación de información permanente a nivel nacional y/o local.</t>
  </si>
  <si>
    <t>7. Incrementar la eficiencia y eficacia en la administración y gestión de los bienes a cargo de la Secretaría Técnica de Gestión Inmobiliaria del Sector Público.</t>
  </si>
  <si>
    <t>13. OEI 3. Incrementar los productos y servicios que presta la entidad con el uso de la analítica de datos procedentes del Sistema Nacional de Registros Públicos o de cualquier otra fuente, aplicando medidas que garanticen el derecho a la protección de datos personales.</t>
  </si>
  <si>
    <t>25. 6.Incrementar la generación de información oportuna y transparente por parte de los actores del sector deportivo.</t>
  </si>
  <si>
    <t>31. Incrementar las acciones estratégicas para el ejercicio de los derechos de las personas en movilidad humana.</t>
  </si>
  <si>
    <t>24. Incrementar la dinamización de la economía con herramientas e instrumentos que faciliten la pluralidad y concurrencia en los procedimientos de contratación pública</t>
  </si>
  <si>
    <t>21. Incrementar las recaudaciones por concepto de servicios de sobrevuelos.</t>
  </si>
  <si>
    <t>23. Reducir la brecha de los principios básicos de los seguros de depósitos eficaces</t>
  </si>
  <si>
    <t>16. Incrementar el nivel de satisfacción del usuario de comercio exterior.</t>
  </si>
  <si>
    <t>30. Incrementar la calidad de la infraestructura de obra pública estatal</t>
  </si>
  <si>
    <t>26. Incrementar la calidad en la infraestructura del transporte</t>
  </si>
  <si>
    <t>19. Incrementar la calidad y eficiencia de los servicios portuarios</t>
  </si>
  <si>
    <t>ODS_M3.4 DE AQUÍ A 2030, REDUCIR EN UN TERCIO LA MORTALIDAD PREMATURA POR ENFERMEDADES NO TRANSMISIBLES MEDIANTE SU PREVENCIÓN Y TRATAMIENTO, Y PROMOVER LA SALUD MENTAL Y EL BIENESTAR</t>
  </si>
  <si>
    <t>ODS_M7.b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</si>
  <si>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ODS_M2.4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</si>
  <si>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ODS_M16.6 CREAR A TODOS LOS NIVELES INSTITUCIONES EFICACES Y TRANSPARENTES QUE RINDAN CUENTAS</t>
  </si>
  <si>
    <t>"Porcentaje de Incidencias por disponibilidad del dato"</t>
  </si>
  <si>
    <t>1.1.1 Porcentaje de diseño del modelo integral (aprendizaje, desempeño profesional y gestión educativa) de evaluación del Sistema Nacional de Educación.</t>
  </si>
  <si>
    <t>1.1.2 Porcentaje de diseño de modelos generales asociados al modelo integral de evaluación del Sistema Nacional de Educación.</t>
  </si>
  <si>
    <t>1.1.3 Porcentaje de componentes del Sistema Nacional de Educación evaluados en función al modelo integral de evaluación.</t>
  </si>
  <si>
    <t>1.2.1 Número de instrumentos de evaluación de tipo diagnóstico - formativa generados.</t>
  </si>
  <si>
    <t>1.3.1 Número de instrumentos de habilidades no cognitivas (socioemocionales y digitales) desarrollados.</t>
  </si>
  <si>
    <t>1.4.1 Número de modelos de evaluación desarrollados o actualizados.</t>
  </si>
  <si>
    <t>1.4.2 Número de estructuras de evaluación desarrolladas o actualizadas.</t>
  </si>
  <si>
    <t>1.4.3 Porcentaje de ítems producidos en función del cronograma anual de evaluación.</t>
  </si>
  <si>
    <t>1.4.4 Porcentaje de instrumentos generados en función del cronograma anual de evaluación.</t>
  </si>
  <si>
    <t>1.4.5 Porcentaje de instrumentos analizados psicométricamente en función del cronograma anual de evaluación.</t>
  </si>
  <si>
    <t>1.4.6 Porcentaje de instrumentos calificados en función del cronograma anual de evaluación.</t>
  </si>
  <si>
    <t>1.5.1 Porcentaje de insumos técnicos recibidos de manera oficial por parte de la Autoridad Educativa Nacional en función al cronograma anual de evaluaciones.</t>
  </si>
  <si>
    <t>1.6.1 Porcentaje de implementación de las evaluaciones internacionales, en función de la planificación anual de evaluaciones.</t>
  </si>
  <si>
    <t>2.1.1 Número de metodologías o procesos actualizados o innovados.</t>
  </si>
  <si>
    <t>2.2.1 Porcentaje de instrumentos para evaluaciones adaptadas o inclusivas, generados en función de la priorización realizada en el cronograma anual de evaluaciones.</t>
  </si>
  <si>
    <t>3.1.1 Porcentaje de investigaciones, estudios y análisis realizados con base a los resultados de las evaluaciones educativas.</t>
  </si>
  <si>
    <t>3.5.1 Porcentaje de informes de política elaborados.</t>
  </si>
  <si>
    <t>3.6.1 Porcentaje de informes de transferencia de conocimientos.</t>
  </si>
  <si>
    <t>4.1.1 Número de talleres, seminarios, webinars, entre otros para orientar sobre el uso de resultados de evaluaciones del instituto realizados.</t>
  </si>
  <si>
    <t>4.2.1 Número de espacios de socialización de investigación, estudios o análisis realizados.</t>
  </si>
  <si>
    <t>4.3.1 Porcentaje de avance de la implementación del modelo de gestión integral.</t>
  </si>
  <si>
    <t>4.4.1 Porcentaje de avance de la implementación del sistema dinámico de consulta de la información de los resultados de la evaluación educativa.</t>
  </si>
  <si>
    <t>Brecha de presentación</t>
  </si>
  <si>
    <t>Carga Granel liquido Movilizado por Hora(Ton./HrsOpe)</t>
  </si>
  <si>
    <t>E1.02.P4.I1. Porcentaje de contribución de las actividades culturales al PIB</t>
  </si>
  <si>
    <t>E1.02.P4.I2. Número de nuevas obras artísticas culturales certificadas al año, en derechos de autor y derechos conexos</t>
  </si>
  <si>
    <t>E1.02.P4.I3. Porcentaje de contribución de importaciones en bienes de uso artístico y cultural en las importaciones totales del país</t>
  </si>
  <si>
    <t>E1.O1.P1.I3. Porcentaje de personas empleadas mensualmente en actividades artísticas y culturales</t>
  </si>
  <si>
    <t>E1.O2.P1.I2.Participación de las Exportaciones no tradicionales</t>
  </si>
  <si>
    <t>E1.O2.P2.2.I7. Volumen de producción de hidrocarburos</t>
  </si>
  <si>
    <t>E2.O5.P1.I1. Número de usuarios habilitados al pago de las transferencias monetarias no contributivas</t>
  </si>
  <si>
    <t>E2.O6.P4.I1. Porcentaje de menores de 2 años con desnutrición crónica infantil</t>
  </si>
  <si>
    <t>E2.O6.P6.2 Porcentaje de Emisión del Certificado de Liberación de Lote de productos Biológicos en el tiempo óptimo establecido</t>
  </si>
  <si>
    <t>E2.O6.P6.2. Porcentaje de certificaciones emitidas de alimentos</t>
  </si>
  <si>
    <t>E2.O6.P6.2. Porcentaje de certificaciones emitidas de productos cosméticos, de higiene doméstica (PHD) y absorbentes de higiene personal (PAHP) en un tiempo menor o igual al óptimo establecido</t>
  </si>
  <si>
    <t>E2.O6.P6.2. Porcentaje de informes de análisis laboratoriales emitidos, Gestión de Alimentos</t>
  </si>
  <si>
    <t>E2.O6.P6.2. Porcentaje de informes de análisis laboratoriales emitidos, Gestión de Medicamentos</t>
  </si>
  <si>
    <t>E2.O6.P6.2. Porcentaje de solicitudes de inscripciones y modificaciones para medicamentos en general, nacionales y extranjeros, con riesgo y complejidad bajo, aprobadas</t>
  </si>
  <si>
    <t>E2.O6.P7.I1 Prevalencia de actividad física insuficiente en niños y jóvenes (5-17 años)</t>
  </si>
  <si>
    <t>E2.O6.P7.I2 Prevalencia de actividad física insuficiente en la población adulta (18-69 años)</t>
  </si>
  <si>
    <t>E2.O6.P7.I3 Mediana (en minutos) de comportamiento sedentario durante un día normal en niños y jóvenes (5-17 años)</t>
  </si>
  <si>
    <t>E2.O6.P7.I4 Mediana (en minutos) de comportamiento sedentario durante un día normal en adultos (18-69 años)</t>
  </si>
  <si>
    <t>E2.O7.P4.I2. Número de cupos disponibles para el acceso a la Educación Superior en cada período académico.</t>
  </si>
  <si>
    <t>E2.O7.P4.I2. Porcentaje de estudiantes que aceptan un cupo asignado por el Sistema Nacional de Educación Superior.</t>
  </si>
  <si>
    <t>E2.O7.P4.I2. Tasa de variación de personas inscritas en el programa de nivelación general.</t>
  </si>
  <si>
    <t>E2.O8.P2.I1. Tasa bruta de matrícula EGB en el área rural</t>
  </si>
  <si>
    <t>E2.O8.P2.I2. Tasa bruta de matrícula Bachillerato en el área rural</t>
  </si>
  <si>
    <t>E3.O10.P1.I1. Índice de Ciberseguridad Global</t>
  </si>
  <si>
    <t>E3.O9.P2.I1.Tasa de mortalidad por siniestros de tránsito por cada 100.000 habitantes (in situ)</t>
  </si>
  <si>
    <t>E3.O9.P2.I2. Tasa de accidentes en operaciones de transporte aéreo comercial.</t>
  </si>
  <si>
    <t>E4.O12.P12.3.I1. Consumo estimado de energía en kBEP por la implementación del Plan Nacional de Eficiencia Energética.</t>
  </si>
  <si>
    <t>E4.O12.P12.3.I2. Porcentaje de pérdidas de energía eléctrica en los sistemas de distribución.</t>
  </si>
  <si>
    <t>E4.O12.P12.3.I4. Potencia instalada para atender el crecimiento de la demanda de los sectores residencial y productivos: sector camaronero, petrolero, etc</t>
  </si>
  <si>
    <t>E5.O15.P2.I1. Índice de Gobierno Electrónico</t>
  </si>
  <si>
    <t>E5.O16.P16.1.I2 Porcentaje de avance en la inserción estratégica del Ecuador en la Antártida</t>
  </si>
  <si>
    <t>E5.O16.P16.1.I3 Porcentaje de avance en la implementación de los compromisos binacionales con los países vecinos.</t>
  </si>
  <si>
    <t>Evaluación de cumplimiento de volúmenes de carga de petrolera refinerías.</t>
  </si>
  <si>
    <t>Gestión de cartera en firme</t>
  </si>
  <si>
    <t>Granel Líquido movilizado por Buque (Ton/Buq)</t>
  </si>
  <si>
    <t>Índice de atención y oportunidad del Sistema de Monitoreo de Área Extendida</t>
  </si>
  <si>
    <t>Índice de decomiso de control de armas, municiones y explosivos.</t>
  </si>
  <si>
    <t>Índice de duración de interrupciones de servicio debido a incidentes</t>
  </si>
  <si>
    <t>Índice de establecimiento y/o propagación de especies introducidas</t>
  </si>
  <si>
    <t>Índice de ingreso de especies introducidas a las islas Galápagos</t>
  </si>
  <si>
    <t>Índice de nivel de madurez de ciudades inteligentes y sostenibles</t>
  </si>
  <si>
    <t>Índice de regulación y control de las actividades y prácticas que utilizan radiación ionizante</t>
  </si>
  <si>
    <t>Índice de Servicio de Interoperabilidad</t>
  </si>
  <si>
    <t>Nivel de concentración ponderado de los portafolios de inversión de los Fideicomisos del Seguro de Depósitos y Seguros Privados</t>
  </si>
  <si>
    <t>Nivel de confiabilidad</t>
  </si>
  <si>
    <t>Nivel de relacionamiento internacional</t>
  </si>
  <si>
    <t>Número de actores o entidades del Sistema Nacional de Cultura (SNC), que reportan y/o actualizan información en el Sistema Integral de Información Cultural (SIIC).</t>
  </si>
  <si>
    <t>Número de beneficiarios en apoyo al desarrollo.</t>
  </si>
  <si>
    <t>Número de cantones que cuentan con servicio postal</t>
  </si>
  <si>
    <t>Número de conjuntos de datos abiertos publicados</t>
  </si>
  <si>
    <t>Número de documentos con propuestas de mejora o innovaciones para las operaciones estadísticas</t>
  </si>
  <si>
    <t>Número de incidentes de protección</t>
  </si>
  <si>
    <t>Número de informes de análisis de cumplimiento y ejecución de proyectos, programas y lineamientos producto de la gestión de la cooperación y representación de la Vicepresidencia de la República</t>
  </si>
  <si>
    <t>Número de informes técnicos relativos a la representación de la Vicepresidencia de la República (VPR) ante los organismos internacionales de salud presentados</t>
  </si>
  <si>
    <t>Número de kilogramos de recolección de desechos sólidos no peligrosos</t>
  </si>
  <si>
    <t>Número de liquidaciones diarias del mercado publicadas fuera de plazo</t>
  </si>
  <si>
    <t>Número de mecanismos de coordinación y articulación estratégica interinstitucional e intersectorial para el desarrollo de políticas públicas que fortalezcan el Sistema Nacional de Salud.</t>
  </si>
  <si>
    <t>Número de metros lineales disponibles para atraque de la flota pesquera</t>
  </si>
  <si>
    <t>Número de niñas y niños de 0 a 3 años de edad y mujeres gestantes que participan en los servicios de desarrollo infantil integral a nivel nacional</t>
  </si>
  <si>
    <t>Número de observaciones presentadas por los participantes del sector eléctrico previo a la liquidación comercial</t>
  </si>
  <si>
    <t>Número de participaciones en eventos nacionales e internacionales, de deportistas de alto rendimiento</t>
  </si>
  <si>
    <t>Número de personas adultas mayores en situación de pobreza, extrema pobreza y vulnerabilidad que acceden a servicios y centros de atención gerontológica</t>
  </si>
  <si>
    <t>Número de personas con discapacidad, enfermedades catastróficas y menores de 18 años con VIH - SIDA incluidas en el BJGL</t>
  </si>
  <si>
    <t>Número de personas que aceden a las modalidades de atención para personas con discapacidad del MIES</t>
  </si>
  <si>
    <t>Número de productos de consolidación de información operativa publicados fuera de plazo</t>
  </si>
  <si>
    <t>Número de programa de controles implementados de servicios públicos portuarios delegados.</t>
  </si>
  <si>
    <t>Número de prototipos y/o aplicaciones tecnológicas con potencial de implementación industrial desarrolladas</t>
  </si>
  <si>
    <t>Número de rutas internacionales en operación</t>
  </si>
  <si>
    <t>Número de servicios ofertados en línea</t>
  </si>
  <si>
    <t>Número de titulares mineros inspeccionados a nivel nacional.</t>
  </si>
  <si>
    <t>Número de usuarios de archivos históricos y bibliotecas</t>
  </si>
  <si>
    <t>Número de visitas nacionales y extranjeras a museos y sitios arqueológicos.</t>
  </si>
  <si>
    <t>Número informes técnicos de gestión para la mejora en las prestaciones en materia de salud a partir de la información de seguimiento a la gestión del Sistema Nacional de Salud para la administración eficiente y transparente.</t>
  </si>
  <si>
    <t>Número promedio de días acumulados utilizados para la atención del pago de seguro de depósitos de bases de datos originales y modificadas</t>
  </si>
  <si>
    <t>OEI 3.3: Número de voluntarios calificados en materia de gestión de riesgos de desastres y/o asistencia humanitaria.</t>
  </si>
  <si>
    <t>OEI1.5: Nivel de eficiencia en la gestión de identificación del riesgo ejecutada por el Sistema Nacional Descentralizado de Gestión de Riesgos (SNDGR).</t>
  </si>
  <si>
    <t>OEI2.8: Tasa de muertes por desastres por cada 100.000 habitantes.</t>
  </si>
  <si>
    <t>OEI3.11: Nivel de eficiencia en la gestión de manejo de desastre del riesgo ejecutada por el Sistema Nacional Descentralizado de Gestión de Riesgos (SNDGR)</t>
  </si>
  <si>
    <t>OEI3.7: Porcentaje de requerimientos de Asistencia Humanitaria durante emergencias y desastres atendidos</t>
  </si>
  <si>
    <t>Porcentaje cumplimiento de las acciones de seguimiento programadas para la ejecución de acuerdos y compromisos generados.</t>
  </si>
  <si>
    <t>Porcentaje de acciones ejecutadas e implementadas respecto a la reforma de los instrumentos normativos que regulan el Sistema Nacional de contratación Pública</t>
  </si>
  <si>
    <t>Porcentaje de actividades ejecutadas en las Comisiones para mejorar el cumplimiento del calendario estadístico</t>
  </si>
  <si>
    <t>Porcentaje de alertas de mal uso de la línea 911</t>
  </si>
  <si>
    <t>Porcentaje de alertas efectivas que se emiten por instrumentos.</t>
  </si>
  <si>
    <t>Porcentaje de análisis de políticas financieras, de mercado de valores y de seguros elaborados</t>
  </si>
  <si>
    <t>Porcentaje de atenciones en casos vinculados con Autoridad Central</t>
  </si>
  <si>
    <t>Porcentaje de auditorías realizadas a los establecimientos de salud y coordinaciones zonales INDOT sobre el cumplimiento de documentos normativos</t>
  </si>
  <si>
    <t>Porcentaje de avance de las acciones implementadas para el desarrollo de compras públicas sostenibles.</t>
  </si>
  <si>
    <t>Porcentaje de bases de datos con información sistematizada</t>
  </si>
  <si>
    <t>Porcentaje de bienes adjudicados</t>
  </si>
  <si>
    <t>Porcentaje de bienes inmuebles transferidos a las instituciones públicas</t>
  </si>
  <si>
    <t>Porcentaje de bienes legalizados a nombre de SETEGISP</t>
  </si>
  <si>
    <t>Porcentaje de capacidades estratégicas.</t>
  </si>
  <si>
    <t>Porcentaje de ciberdefensa.</t>
  </si>
  <si>
    <t>Porcentaje de ciudadanos efectivamente capacitados en el ámbito del Plan de Cumplimiento Tributario</t>
  </si>
  <si>
    <t>Porcentaje de cobertura en la consolidación de Estados Financieros del Sector Público no Financiero</t>
  </si>
  <si>
    <t>Porcentaje de conservación e intervención de documentos registrales</t>
  </si>
  <si>
    <t>Porcentaje de contaminación sonora (dBA)</t>
  </si>
  <si>
    <t>Porcentaje de control territorial.</t>
  </si>
  <si>
    <t>Porcentaje de cumplimento de plan de control técnico, administrativo, operativo y financiero.</t>
  </si>
  <si>
    <t>Porcentaje de cumplimiento a las actividades de control relacionadas a la utilización y aprovechamiento de los recursos hidrocarburíferos.</t>
  </si>
  <si>
    <t>Porcentaje de cumplimiento de acciones de planeamiento energético tendientes a la minimización de los costos operativos</t>
  </si>
  <si>
    <t>Porcentaje de cumplimiento de acciones para el cálculo del factor de emisión de CO2 del Sistema Nacional Interconectado</t>
  </si>
  <si>
    <t>Porcentaje de cumplimiento de actividades de capacitación de la actividad trasplantológica</t>
  </si>
  <si>
    <t>Porcentaje de cumplimiento de actividades de sensibilización para la cultura de la donación</t>
  </si>
  <si>
    <t>Porcentaje de cumplimiento de compromisos adoptados en las reuniones nacionales de coordinación interinstitucional</t>
  </si>
  <si>
    <t>Porcentaje de cumplimiento de la planificación del mantenimiento de equipos</t>
  </si>
  <si>
    <t>Porcentaje de cumplimiento de los estándares internacionales del código PBIP.</t>
  </si>
  <si>
    <t>Porcentaje de cumplimiento del envío de informes ejecutivos referidos al Comité de Análisis de Fallas</t>
  </si>
  <si>
    <t>Porcentaje de cumplimiento en la producción del documento de viaje (Pasaportes Ordinarios)</t>
  </si>
  <si>
    <t>Porcentaje de depósitos voluntarios registrados por la Unidad de Gestión de Conocimientos Tradicionales</t>
  </si>
  <si>
    <t>Porcentaje de derechos de autor atendidos</t>
  </si>
  <si>
    <t>Porcentaje de dictámenes, autorizaciones o pronunciamientos emitidos</t>
  </si>
  <si>
    <t>Porcentaje de Disponibilidad de la Información</t>
  </si>
  <si>
    <t>Porcentaje de disponibilidad de las Ayudas a la Navegación</t>
  </si>
  <si>
    <t>Porcentaje de disponibilidad de los servicios para la navegación aérea</t>
  </si>
  <si>
    <t>Porcentaje de disponibilidad del Sistema Oficial De Contratación del Estado.</t>
  </si>
  <si>
    <t>Porcentaje de disponibilidad operativa de la plataforma tecnológica</t>
  </si>
  <si>
    <t>Porcentaje de documentos con metodologías, lineamientos que permitan obtener la información social, económica y demográfica a nivel de: hogares, núcleos familiares y personas, del Registro Social presentados.</t>
  </si>
  <si>
    <t>Porcentaje de documentos normativos elaborados y/o actualizados</t>
  </si>
  <si>
    <t>Porcentaje de efectividad de los medios de promoción digital en capacitación</t>
  </si>
  <si>
    <t>Porcentaje de efectividad de los medios de promoción digital en certificación</t>
  </si>
  <si>
    <t>Porcentaje de efectividad de los procesos de la Dirección Nacional Jurídica</t>
  </si>
  <si>
    <t>Porcentaje de eficiencia en el otorgamiento de Títulos Habilitantes</t>
  </si>
  <si>
    <t>Porcentaje de eficiencia en la administración de Títulos Habilitantes</t>
  </si>
  <si>
    <t>Porcentaje de emisión y/o reformas de normativas de regulación y control aprobadas, en el ámbito energético y minero.</t>
  </si>
  <si>
    <t>Porcentaje de emprendimientos sostenibles, surgidos del Crédito de Desarrollo Humano</t>
  </si>
  <si>
    <t>Porcentaje de errores detectados en el ingreso de la información suministrada</t>
  </si>
  <si>
    <t>Porcentaje de estudiantes que aprobaron los cursos de formación, capacitación y especialización</t>
  </si>
  <si>
    <t>Porcentaje de evaluaciones efectivas generadas</t>
  </si>
  <si>
    <t>Porcentaje de exportaciones no petroleras a países con acuerdos comerciales en relación a las exportaciones no petroleras</t>
  </si>
  <si>
    <t>Porcentaje de fichas catastrales de los bienes inmuebles levantados</t>
  </si>
  <si>
    <t>Porcentaje de incidentes atendidos en el área no concesionada</t>
  </si>
  <si>
    <t>Porcentaje de indicadores procesados de la cobertura del paquete priorizado y el estado nutricional de la población objetivo de la Estrategia Nacional Ecuador Crece sin Desnutrición Infantil</t>
  </si>
  <si>
    <t>Porcentaje de información (base de datos) consolidada y entregada sobre requerimientos de usuarios internos y externos.</t>
  </si>
  <si>
    <t>Porcentaje de informes de cumplimiento de obligaciones internacionales</t>
  </si>
  <si>
    <t>Porcentaje de informes generados en el tiempo estándar definido</t>
  </si>
  <si>
    <t>Porcentaje de informes o reportes de procesamiento estadístico de las bases de datos que permitan obtener la información social, económica y demográfica a nivel de: hogares, núcleos familiares y personas del Registro Social presentados.</t>
  </si>
  <si>
    <t>Porcentaje de informes realizados con determinación de causas de siniestro de tránsito investigados</t>
  </si>
  <si>
    <t>Porcentaje de informes técnicos y/o certificados de avalúo de bienes inmuebles elaborados</t>
  </si>
  <si>
    <t>Porcentaje de infraestructura deportiva en condiciones óptimas</t>
  </si>
  <si>
    <t>Porcentaje de iniciativas de innovación ejecutadas</t>
  </si>
  <si>
    <t>Porcentaje de inspecciones regulares realizadas a los sujetos de control de CLDH y GLP.</t>
  </si>
  <si>
    <t>Porcentaje de instituciones que cumplen metodológicamente con los instrumentos de planificación</t>
  </si>
  <si>
    <t>Porcentaje de intervenciones ejecutadas con personal interno de la institución</t>
  </si>
  <si>
    <t>Porcentaje de la actualización de información del Registro Social</t>
  </si>
  <si>
    <t>Porcentaje de las instituciones de la Administración Pública Central con un nivel de madurez "GESTIONADO" de seguridad de la Información.</t>
  </si>
  <si>
    <t>Porcentaje de levantamientos topográficos de bienes inmuebles</t>
  </si>
  <si>
    <t>Porcentaje de Licencias de Aprovechamiento Forestal emitidas</t>
  </si>
  <si>
    <t>Porcentaje de mipyme que utilizan las tecnologías de la información y comunicación (TIC)</t>
  </si>
  <si>
    <t>Porcentaje de muebles incautados subastados</t>
  </si>
  <si>
    <t>Porcentaje de naves de transporte de carga hacia Galápagos inspeccionadas.</t>
  </si>
  <si>
    <t>Porcentaje de niñas y niños de 0 a 3 años de edad que alcanzan los Índices de Desarrollo Infantil Integral</t>
  </si>
  <si>
    <t>Porcentaje de núcleos familiares en extrema pobreza usuarios del BDH Variable atendidos por el servicio de acompañamiento familiar, que alcanzan sus Condiciones Básicas de Desarrollo Familiar</t>
  </si>
  <si>
    <t>Porcentaje de nuevos perfiles de certificaciones por competencias laborales ofertadas</t>
  </si>
  <si>
    <t>Porcentaje de nuevos productos</t>
  </si>
  <si>
    <t>Porcentaje de operatividad del mantenimiento de pista en los aeropuertos nacionales e internacionales bajo la administración de la DGAC</t>
  </si>
  <si>
    <t>Porcentaje de operatividad del mantenimiento de pista en los aeropuertos nacionales e internacionales bajo la administración de la DGAC.</t>
  </si>
  <si>
    <t>Porcentaje de organizaciones deportivas que cuentan con directorio vigente</t>
  </si>
  <si>
    <t>Porcentaje de participación de las inversiones a plazo dentro de los portafolio del Seguro de Depósitos del Sector Financiero Privado, popular y solidario y fondo de seguros privados</t>
  </si>
  <si>
    <t>Porcentaje de partículas de gases disueltas presentes en el aire (ppm)</t>
  </si>
  <si>
    <t>Porcentaje de partículas de hidrocarburos disueltas en el agua (ppm)</t>
  </si>
  <si>
    <t>Porcentaje de personas con competencias digitales avanzadas</t>
  </si>
  <si>
    <t>Porcentaje de personas con competencias digitales básicas</t>
  </si>
  <si>
    <t>Porcentaje de personas con competencias digitales medias</t>
  </si>
  <si>
    <t>Porcentaje de prestación de servicios en movilidad humana</t>
  </si>
  <si>
    <t>Porcentaje de procedimientos publicados en el Catálogo Dinámico Inclusivo en relación a los planificados</t>
  </si>
  <si>
    <t>Porcentaje de procedimientos publicados en el Catalogo Electrónico General en relación a los planificados.</t>
  </si>
  <si>
    <t>Porcentaje de producción científica</t>
  </si>
  <si>
    <t>Porcentaje de propuestas de política económica en los sectores estratégicos, real y externo, presentadas.</t>
  </si>
  <si>
    <t>Porcentaje de realización de estudios energéticos asociados a las transferencias internacionales de electricidad</t>
  </si>
  <si>
    <t>Porcentaje de recuperación de cartera de sobrevuelos</t>
  </si>
  <si>
    <t>Porcentaje de reducción de la brecha de cumplimiento de los principios básicos de seguros de depósitos eficaces en lo aplicable al mandato de la COSEDE</t>
  </si>
  <si>
    <t>Porcentaje de regulaciones técnicas y exenciones a las RDAC emitidas</t>
  </si>
  <si>
    <t>Porcentaje de rendimiento ponderado del portafolio de los 3 fideicomisos</t>
  </si>
  <si>
    <t>Porcentaje de requerimientos atendidos de sucesiones intestadas</t>
  </si>
  <si>
    <t>Porcentaje de resoluciones de permisos en aviación menor emitidas</t>
  </si>
  <si>
    <t>Porcentaje de satisfacción de la calidad de tejido implantado</t>
  </si>
  <si>
    <t>Porcentaje de satisfacción de la percepción de la calidad del servicio de escuelas de conducción profesionales y no profesionales</t>
  </si>
  <si>
    <t>Porcentaje de satisfacción de la percepción de la calidad del servicio de transporte terrestre público</t>
  </si>
  <si>
    <t>Porcentaje de satisfacción de los servicios recibidos por la aduana</t>
  </si>
  <si>
    <t>Porcentaje de satisfacción de los usuarios de los servicios de certificación por competencias laborales</t>
  </si>
  <si>
    <t>Porcentaje de satisfacción de los usuarios del servicio de capacitación</t>
  </si>
  <si>
    <t>Porcentaje de seguimiento y control a las operaciones de producción de Hidrocarburos.</t>
  </si>
  <si>
    <t>Porcentaje de simplificación y digitalización de los servicios críticos de las entidades de la Administración Pública Central</t>
  </si>
  <si>
    <t>Porcentaje de supervisión de obra pública estatal en construcción coejecutada</t>
  </si>
  <si>
    <t>Porcentaje de supervisión para el control y cumplimiento de los contratos de delegación al sector privado</t>
  </si>
  <si>
    <t>Porcentaje de supervisiones a los proyectos de construcción</t>
  </si>
  <si>
    <t>Porcentaje de usuarias/os (mujeres gestantes y familias de niñas y niños de 0 a 36 meses de edad) que reciben consejerías en los temas del paquete priorizado</t>
  </si>
  <si>
    <t>Porcentaje de usuarios del Sistema Portuario Nacional atendidos en el Programa de Concientización Ambiental para enfrentar el cambio climático.</t>
  </si>
  <si>
    <t>Porcentaje de verificaciones del contenido neto en los productos empacados o envasados.</t>
  </si>
  <si>
    <t>Porcentaje de visitas de control a los establecimientos de salud acreditados</t>
  </si>
  <si>
    <t>Porcentaje de visitas sorpresa in situ de operativos de donación y trasplante</t>
  </si>
  <si>
    <t>Porcentaje del ejercicio de la Autoridad Marítima Nacional.</t>
  </si>
  <si>
    <t>Porcentaje Mensual de Disponibilidad del Sistema de Administración de Energía</t>
  </si>
  <si>
    <t>Porcentaje satisfacción de los usuarios en los edificios, parques e infraestructuras pesqueras</t>
  </si>
  <si>
    <t>Porcentaje semestral de abastecimiento continuo de la demanda de energía eléctrica del Sistema Nacional Interconectado</t>
  </si>
  <si>
    <t>Productividad de Carga por TEU</t>
  </si>
  <si>
    <t>Productividad media de buque atracado</t>
  </si>
  <si>
    <t>Promedio ponderado de cumplimiento de las entidades financieras del sector financiero privado, asegurador y COACs del segmento 1, 2,3 que contribuyen a tiempo</t>
  </si>
  <si>
    <t>Satisfacción del Cliente Externo</t>
  </si>
  <si>
    <t>Subíndice de impacto de datos abiertos regional</t>
  </si>
  <si>
    <t>Tasa bruta de matrícula Inicial en el área rural</t>
  </si>
  <si>
    <t>Tasa de abandono escolar en Bachillerato en el área rural</t>
  </si>
  <si>
    <t>Tasa de abandono escolar nacional</t>
  </si>
  <si>
    <t>Tasa de donantes de órganos por millón de habitantes</t>
  </si>
  <si>
    <t>Tasa de espera relativa buques</t>
  </si>
  <si>
    <t>Tasa de no promoción en Bachillerato en el área rural</t>
  </si>
  <si>
    <t>Tasa de no promoción nacional</t>
  </si>
  <si>
    <t>Tasa de ocupación de muelles</t>
  </si>
  <si>
    <t>Tasa de trasplante de órganos sólidos por millón de habitante</t>
  </si>
  <si>
    <t>Tasa de variación promedio de los resultados de aprendizaje en el área de Lengua y Literatura en 10mo de EGB</t>
  </si>
  <si>
    <t>Tasa de variación promedio de los resultados de aprendizaje en el área de Lengua y Literatura en 3ro de BG</t>
  </si>
  <si>
    <t>Tasa de variación promedio de los resultados de aprendizaje en el área de Matemática en 10mo de EGB</t>
  </si>
  <si>
    <t>Tasa de variación promedio de los resultados de aprendizaje en el área de Matemática en 3ro de BG</t>
  </si>
  <si>
    <t>Tiempo de Atención de la Alerta (TAA)</t>
  </si>
  <si>
    <t>Tiempo de Atención de la Alerta para Violencia Intrafamiliar</t>
  </si>
  <si>
    <t>Tiempo de espera buques</t>
  </si>
  <si>
    <t>Tiempo en horas de para de las lanchas que prestan el "Servicio de Transporte en Lanchas a Prácticos y Transporte Eventual de Personal en Lancha" en estación Data.</t>
  </si>
  <si>
    <t>Variación porcentual en volumen de exportaciones de productos NO tradicionales (toneladas)</t>
  </si>
  <si>
    <t>Variación porcentual en volumen de exportaciones de productos tradicionales (toneladas)</t>
  </si>
  <si>
    <t>Sin Información</t>
  </si>
  <si>
    <t>frecuencia</t>
  </si>
  <si>
    <t>Total Meta</t>
  </si>
  <si>
    <t>Total Resultado</t>
  </si>
  <si>
    <t>ODS 16 Paz, justicia e instituciones sólidas</t>
  </si>
  <si>
    <t>ODS 15 Vida de ecosistemas terrestres</t>
  </si>
  <si>
    <t>ODS 13 Acción por el clima</t>
  </si>
  <si>
    <t>ODS 12 Producción y consumo responsables</t>
  </si>
  <si>
    <t>ODS 9 Industria, innovación e infraestructura</t>
  </si>
  <si>
    <t>ODS 8 Trabajo decente y crecimiento económico</t>
  </si>
  <si>
    <t>ODS 6 Agua limpia y saneamiento</t>
  </si>
  <si>
    <t>ODS 5 Igualdad de género</t>
  </si>
  <si>
    <t>ODS 4 Educación de calidad</t>
  </si>
  <si>
    <t>ODS 3 Salud y bienestar</t>
  </si>
  <si>
    <t>ODS 2 Hambre cero</t>
  </si>
  <si>
    <t xml:space="preserve">Fortalecer las capacidades institucionales </t>
  </si>
  <si>
    <t xml:space="preserve">FORTALECER LAS CAPACIDADES INSTITUCIONALES DE LA UNIVERSIDAD TÉCNICA DE BABAHOYO </t>
  </si>
  <si>
    <t>OEI4 Incrementar la generación de condiciones y recursos esenciales para el funcionamiento de la universidad y la implementación de sus funciones sustantivas / Fortalecimiento institucional</t>
  </si>
  <si>
    <t xml:space="preserve">Fortalecer las capacidades Institucionales._x000D_
</t>
  </si>
  <si>
    <t xml:space="preserve">Fortalecer las capacidades Institucionales </t>
  </si>
  <si>
    <t xml:space="preserve">. Incrementar las capacidades institucionales. </t>
  </si>
  <si>
    <t xml:space="preserve">Fortalecimiento de las capacidades institucionales </t>
  </si>
  <si>
    <t>OE.4. Fortalecer la gestión institucional enfocados en la calidad, eficiencia y la transparencia.</t>
  </si>
  <si>
    <t>Fortalecer las capacidades institucionales - Reinstitucionalizar la SB</t>
  </si>
  <si>
    <t xml:space="preserve"> Fortalecer las Capacidades Institucionales </t>
  </si>
  <si>
    <t>1. Fortalecer las capacidades institucionales.</t>
  </si>
  <si>
    <t>Fortalecer las capacidades institucionales, mediante el desarrollo integral del talento humano, así como, de la administración eficaz de los bienes, y recursos financieros, tecnológicos y jurídicos.</t>
  </si>
  <si>
    <t>1 Fin de la pobreza</t>
  </si>
  <si>
    <t>Fortalecer las capacidades Instituciones</t>
  </si>
  <si>
    <t>OEI 5. Fortalecer las capacidades institucionales</t>
  </si>
  <si>
    <t>OEI4: Fortalecer las capacidades institucionales.</t>
  </si>
  <si>
    <t>ODS 1 Fin de la pobreza</t>
  </si>
  <si>
    <t>ODS 11 Ciudades y comunidades sostenibles</t>
  </si>
  <si>
    <t>ODS 17 Alianzas para lograr los objetivos</t>
  </si>
  <si>
    <t>ODS 7 Energía asequible y no contaminante</t>
  </si>
  <si>
    <t>ODS 10 Reducción de las desigualdades</t>
  </si>
  <si>
    <t>ODS 14 Vida submarina</t>
  </si>
  <si>
    <t>Ministerio de la Mujer y Derechos Humanos</t>
  </si>
  <si>
    <t xml:space="preserve">SECRETARÍA NACIONAL DE PLANIFICACIÓN 
SUBSECRETARÍA DE SEGUIMIENTO 
SEGUIMIENTO A LOS PLANES INSTITUCIONALES AL II SEMESTRE 2022 </t>
  </si>
  <si>
    <t xml:space="preserve">SECRETARÍA NACIONAL DE PLANIFICACIÓN 
SUBSECRETARÍA DE SEGUIMIENTO 
SEGUIMIENTO A LOS PLANES INSTITUCIONALES (GPR)
AL II SEMESTRE 2022 </t>
  </si>
  <si>
    <r>
      <rPr>
        <b/>
        <sz val="11"/>
        <color theme="1"/>
        <rFont val="Calibri Light"/>
        <family val="2"/>
        <scheme val="major"/>
      </rPr>
      <t>Fuente:</t>
    </r>
    <r>
      <rPr>
        <sz val="11"/>
        <color theme="1"/>
        <rFont val="Calibri Light"/>
        <family val="2"/>
        <scheme val="major"/>
      </rPr>
      <t xml:space="preserve"> Módulo de Seguimiento a la Planificación Institucional (Submodulo de Seguimiento a Planes Institucionales) SIPeIP de la Secretaría Nacional de Planificación , corte al 31 de diciembre de 2022. Base e-SIGEF del Ministerio de Economía y Finanzas, corte al 31 de diciembre de 2022.</t>
    </r>
  </si>
  <si>
    <r>
      <rPr>
        <b/>
        <sz val="11"/>
        <color theme="1"/>
        <rFont val="Calibri Light"/>
        <family val="2"/>
        <scheme val="major"/>
      </rPr>
      <t xml:space="preserve">(1) </t>
    </r>
    <r>
      <rPr>
        <sz val="11"/>
        <color theme="1"/>
        <rFont val="Calibri Light"/>
        <family val="2"/>
        <scheme val="major"/>
      </rPr>
      <t xml:space="preserve">De 156 entidades que forman parte del Presupuesto General del Estado (Excluyendo Tesoro Nacional),únicamente 148 entidades estuvieron sujetas a reportar el seguimiento, dado que 8 (ocho) entidades por ser de reciente creación o unidades administrativas de otras entidades rectoras no ingresan en el análisis de cumplimiento de metas. </t>
    </r>
  </si>
  <si>
    <r>
      <rPr>
        <b/>
        <sz val="11"/>
        <color theme="1"/>
        <rFont val="Calibri Light"/>
        <family val="2"/>
        <scheme val="major"/>
      </rPr>
      <t>(2)</t>
    </r>
    <r>
      <rPr>
        <sz val="11"/>
        <color theme="1"/>
        <rFont val="Calibri Light"/>
        <family val="2"/>
        <scheme val="major"/>
      </rPr>
      <t xml:space="preserve">  El monto del Presupuesto codificado de USD  13.674.815,469,32 y devengado de USD 13,331,528,557,14 de las entidades del PGE al 31 de diciembre de 2022 excluuendo Tesoro Nacional, incluye todas las fuentes de financiamiento  y los grupos de gasto 51, 53, 56, 57, 58 y 63; así como los grupos de gasto 84, 96, 97, 99  no atado a proyectos.</t>
    </r>
  </si>
  <si>
    <r>
      <rPr>
        <b/>
        <sz val="11"/>
        <color theme="1"/>
        <rFont val="Calibri Light"/>
        <family val="2"/>
        <scheme val="major"/>
      </rPr>
      <t>Fuente</t>
    </r>
    <r>
      <rPr>
        <sz val="11"/>
        <color theme="1"/>
        <rFont val="Calibri Light"/>
        <family val="2"/>
        <scheme val="major"/>
      </rPr>
      <t>: Módulo de Seguimiento a la Planificación Institucional (Submodulo de Seguimiento a Planes Institucionales) SIPeIP de la Secretaría Nacional de Planificación , corte al 31 de diciembre de 2022</t>
    </r>
  </si>
  <si>
    <r>
      <rPr>
        <b/>
        <sz val="11"/>
        <color theme="1"/>
        <rFont val="Calibri Light"/>
        <family val="2"/>
        <scheme val="major"/>
      </rPr>
      <t>Elaboración:</t>
    </r>
    <r>
      <rPr>
        <sz val="11"/>
        <color theme="1"/>
        <rFont val="Calibri Light"/>
        <family val="2"/>
        <scheme val="major"/>
      </rPr>
      <t xml:space="preserve">  Secretaría Nacional de Planificación </t>
    </r>
  </si>
  <si>
    <r>
      <rPr>
        <b/>
        <sz val="10"/>
        <color indexed="8"/>
        <rFont val="Calibri"/>
        <family val="2"/>
      </rPr>
      <t xml:space="preserve">Fuente: </t>
    </r>
    <r>
      <rPr>
        <sz val="10"/>
        <color indexed="8"/>
        <rFont val="Calibri"/>
        <family val="2"/>
      </rPr>
      <t xml:space="preserve">Sistema Gobierno por Resultados GPR de la Secretaría Nacional de Planificación , corte al 31 de diciembre de 2022. </t>
    </r>
  </si>
  <si>
    <r>
      <rPr>
        <b/>
        <sz val="10"/>
        <color indexed="8"/>
        <rFont val="Calibri"/>
        <family val="2"/>
      </rPr>
      <t>Elaboración:</t>
    </r>
    <r>
      <rPr>
        <sz val="10"/>
        <color indexed="8"/>
        <rFont val="Calibri"/>
        <family val="2"/>
      </rPr>
      <t xml:space="preserve">  Secretaría Nacional de Planificación </t>
    </r>
  </si>
  <si>
    <r>
      <rPr>
        <b/>
        <sz val="10"/>
        <color indexed="8"/>
        <rFont val="Calibri"/>
        <family val="2"/>
      </rPr>
      <t xml:space="preserve">Fuente: </t>
    </r>
    <r>
      <rPr>
        <sz val="10"/>
        <color indexed="8"/>
        <rFont val="Calibri"/>
        <family val="2"/>
      </rPr>
      <t xml:space="preserve">Sistema Gobierno por Resultados GPR de la Secretaría Nacional de Planificación , corte al 31 de diciembre de 2022; Módulo de Seguimiento a la Planificación Institucional (Submodulo de Seguimiento a Planes Institucionales) SIPeIP de la Secretaría Nacional de Planificación , corte al 31 de diciembre de 2022 </t>
    </r>
  </si>
  <si>
    <t xml:space="preserve">Programa Presupuestario </t>
  </si>
  <si>
    <t>Codificado USD</t>
  </si>
  <si>
    <t>Devengado USD</t>
  </si>
  <si>
    <t>Meta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</si>
</sst>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6" x14ac:knownFonts="1">
    <font>
      <sz val="11"/>
      <color theme="1"/>
      <name val="Calibri"/>
      <family val="2"/>
      <scheme val="minor"/>
    </font>
    <font>
      <sz val="10"/>
      <color indexed="8"/>
      <name val="Arial"/>
      <family val="2"/>
    </font>
    <font>
      <b/>
      <sz val="10"/>
      <color indexed="8"/>
      <name val="Arial"/>
      <family val="2"/>
    </font>
    <font>
      <sz val="11"/>
      <color indexed="8"/>
      <name val="Calibri"/>
      <family val="2"/>
      <scheme val="minor"/>
    </font>
    <font>
      <b/>
      <sz val="11"/>
      <color indexed="8"/>
      <name val="Calibri"/>
      <family val="2"/>
      <scheme val="minor"/>
    </font>
    <font>
      <b/>
      <sz val="12"/>
      <color indexed="8"/>
      <name val="Arial"/>
      <family val="2"/>
    </font>
    <font>
      <sz val="8"/>
      <name val="Calibri"/>
      <family val="2"/>
      <scheme val="minor"/>
    </font>
    <font>
      <b/>
      <sz val="14"/>
      <color indexed="8"/>
      <name val="Arial"/>
      <family val="2"/>
    </font>
    <font>
      <b/>
      <sz val="14"/>
      <color theme="1"/>
      <name val="Calibri"/>
      <family val="2"/>
      <scheme val="minor"/>
    </font>
    <font>
      <sz val="11"/>
      <color theme="1"/>
      <name val="Calibri Light"/>
      <family val="2"/>
      <scheme val="major"/>
    </font>
    <font>
      <b/>
      <sz val="11"/>
      <color theme="1"/>
      <name val="Calibri Light"/>
      <family val="2"/>
      <scheme val="major"/>
    </font>
    <font>
      <sz val="10"/>
      <color indexed="8"/>
      <name val="Calibri"/>
      <family val="2"/>
    </font>
    <font>
      <b/>
      <sz val="10"/>
      <color indexed="8"/>
      <name val="Calibri"/>
      <family val="2"/>
    </font>
    <font>
      <sz val="10"/>
      <color indexed="8"/>
      <name val="Calibri"/>
      <family val="2"/>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6"/>
        <bgColor theme="6"/>
      </patternFill>
    </fill>
    <fill>
      <patternFill patternType="solid">
        <fgColor theme="7" tint="0.79998168889431442"/>
        <bgColor indexed="64"/>
      </patternFill>
    </fill>
    <fill>
      <patternFill patternType="solid">
        <fgColor theme="8" tint="0.79998168889431442"/>
        <bgColor indexed="64"/>
      </patternFill>
    </fill>
  </fills>
  <borders count="6">
    <border>
      <left/>
      <right/>
      <top/>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43" fontId="14" fillId="0" borderId="0" applyFont="0" applyFill="0" applyBorder="0" applyAlignment="0" applyProtection="0"/>
  </cellStyleXfs>
  <cellXfs count="29">
    <xf numFmtId="0" fontId="0" fillId="0" borderId="0" xfId="0"/>
    <xf numFmtId="0" fontId="0" fillId="0" borderId="3" xfId="0" applyBorder="1" applyAlignment="1">
      <alignment wrapText="1"/>
    </xf>
    <xf numFmtId="0" fontId="0" fillId="3" borderId="0" xfId="0" applyFill="1"/>
    <xf numFmtId="0" fontId="0" fillId="4" borderId="0" xfId="0" applyFill="1"/>
    <xf numFmtId="0" fontId="9" fillId="0" borderId="0" xfId="0" applyFont="1"/>
    <xf numFmtId="4" fontId="0" fillId="0" borderId="0" xfId="0" applyNumberFormat="1"/>
    <xf numFmtId="0" fontId="2" fillId="2" borderId="5" xfId="1" applyFont="1" applyFill="1" applyBorder="1" applyAlignment="1">
      <alignment horizontal="center" vertical="center" wrapText="1"/>
    </xf>
    <xf numFmtId="0" fontId="1" fillId="0" borderId="5" xfId="1" applyBorder="1" applyAlignment="1">
      <alignment vertical="center" wrapText="1"/>
    </xf>
    <xf numFmtId="49" fontId="1" fillId="0" borderId="5" xfId="1" applyNumberFormat="1" applyBorder="1" applyAlignment="1">
      <alignment horizontal="center" vertical="center" wrapText="1"/>
    </xf>
    <xf numFmtId="4" fontId="1" fillId="0" borderId="5" xfId="1" applyNumberFormat="1" applyBorder="1" applyAlignment="1">
      <alignment vertical="center" wrapText="1"/>
    </xf>
    <xf numFmtId="43" fontId="15" fillId="0" borderId="5" xfId="3" applyFont="1" applyBorder="1" applyAlignment="1">
      <alignment vertical="center"/>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5" xfId="0" applyBorder="1"/>
    <xf numFmtId="0" fontId="4" fillId="2" borderId="5"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0" fillId="0" borderId="0" xfId="0" applyBorder="1"/>
    <xf numFmtId="0" fontId="8"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7" fillId="0" borderId="0" xfId="1" applyFont="1" applyAlignment="1">
      <alignment horizontal="center" vertical="center" wrapText="1"/>
    </xf>
    <xf numFmtId="0" fontId="11" fillId="0" borderId="0" xfId="0" applyFont="1" applyAlignment="1">
      <alignment horizontal="left" wrapText="1"/>
    </xf>
    <xf numFmtId="0" fontId="13" fillId="0" borderId="0" xfId="0" applyFont="1" applyAlignment="1">
      <alignment horizontal="left" wrapText="1"/>
    </xf>
    <xf numFmtId="0" fontId="0" fillId="0" borderId="0" xfId="0" applyAlignment="1">
      <alignment horizontal="left" wrapText="1"/>
    </xf>
    <xf numFmtId="0" fontId="5" fillId="0" borderId="0" xfId="1" applyFont="1" applyAlignment="1">
      <alignment horizontal="center" vertical="center" wrapText="1"/>
    </xf>
    <xf numFmtId="0" fontId="11" fillId="0" borderId="1" xfId="0" applyFont="1" applyBorder="1" applyAlignment="1">
      <alignment horizontal="left" wrapText="1"/>
    </xf>
    <xf numFmtId="0" fontId="11" fillId="0" borderId="0" xfId="0" applyFont="1" applyBorder="1" applyAlignment="1">
      <alignment horizontal="left" wrapText="1"/>
    </xf>
  </cellXfs>
  <cellStyles count="4">
    <cellStyle name="Millares" xfId="3" builtinId="3"/>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1584735</xdr:colOff>
      <xdr:row>6</xdr:row>
      <xdr:rowOff>17551</xdr:rowOff>
    </xdr:to>
    <xdr:pic>
      <xdr:nvPicPr>
        <xdr:cNvPr id="2" name="Imagen 1">
          <a:extLst>
            <a:ext uri="{FF2B5EF4-FFF2-40B4-BE49-F238E27FC236}">
              <a16:creationId xmlns:a16="http://schemas.microsoft.com/office/drawing/2014/main" id="{7B4C9E07-7AD9-41E1-98C8-A8866FE304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75" t="15266" r="63034" b="14381"/>
        <a:stretch/>
      </xdr:blipFill>
      <xdr:spPr>
        <a:xfrm>
          <a:off x="0" y="0"/>
          <a:ext cx="4013342" cy="1173394"/>
        </a:xfrm>
        <a:prstGeom prst="rect">
          <a:avLst/>
        </a:prstGeom>
      </xdr:spPr>
    </xdr:pic>
    <xdr:clientData/>
  </xdr:twoCellAnchor>
  <xdr:twoCellAnchor editAs="oneCell">
    <xdr:from>
      <xdr:col>9</xdr:col>
      <xdr:colOff>10702</xdr:colOff>
      <xdr:row>0</xdr:row>
      <xdr:rowOff>0</xdr:rowOff>
    </xdr:from>
    <xdr:to>
      <xdr:col>10</xdr:col>
      <xdr:colOff>1071081</xdr:colOff>
      <xdr:row>5</xdr:row>
      <xdr:rowOff>159942</xdr:rowOff>
    </xdr:to>
    <xdr:pic>
      <xdr:nvPicPr>
        <xdr:cNvPr id="3" name="Imagen 2">
          <a:extLst>
            <a:ext uri="{FF2B5EF4-FFF2-40B4-BE49-F238E27FC236}">
              <a16:creationId xmlns:a16="http://schemas.microsoft.com/office/drawing/2014/main" id="{4FD1A56D-47C2-4D08-9709-B6D78E1D6E5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769" r="3445" b="27778"/>
        <a:stretch/>
      </xdr:blipFill>
      <xdr:spPr>
        <a:xfrm>
          <a:off x="26156292" y="0"/>
          <a:ext cx="2369800" cy="1123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2252420</xdr:colOff>
      <xdr:row>5</xdr:row>
      <xdr:rowOff>57150</xdr:rowOff>
    </xdr:to>
    <xdr:pic>
      <xdr:nvPicPr>
        <xdr:cNvPr id="2" name="Imagen 1">
          <a:extLst>
            <a:ext uri="{FF2B5EF4-FFF2-40B4-BE49-F238E27FC236}">
              <a16:creationId xmlns:a16="http://schemas.microsoft.com/office/drawing/2014/main" id="{4901E18C-D0D6-44C1-B7F1-8DA922D8DE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75" t="15266" r="63034" b="14381"/>
        <a:stretch/>
      </xdr:blipFill>
      <xdr:spPr>
        <a:xfrm>
          <a:off x="0" y="0"/>
          <a:ext cx="3495675" cy="1009650"/>
        </a:xfrm>
        <a:prstGeom prst="rect">
          <a:avLst/>
        </a:prstGeom>
      </xdr:spPr>
    </xdr:pic>
    <xdr:clientData/>
  </xdr:twoCellAnchor>
  <xdr:twoCellAnchor editAs="oneCell">
    <xdr:from>
      <xdr:col>18</xdr:col>
      <xdr:colOff>2083547</xdr:colOff>
      <xdr:row>2</xdr:row>
      <xdr:rowOff>8906</xdr:rowOff>
    </xdr:from>
    <xdr:to>
      <xdr:col>18</xdr:col>
      <xdr:colOff>3661709</xdr:colOff>
      <xdr:row>5</xdr:row>
      <xdr:rowOff>181184</xdr:rowOff>
    </xdr:to>
    <xdr:pic>
      <xdr:nvPicPr>
        <xdr:cNvPr id="3" name="Imagen 2">
          <a:extLst>
            <a:ext uri="{FF2B5EF4-FFF2-40B4-BE49-F238E27FC236}">
              <a16:creationId xmlns:a16="http://schemas.microsoft.com/office/drawing/2014/main" id="{89E1E51F-DFD0-44DF-892B-DE3FCE75E1E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769" r="3445" b="27778"/>
        <a:stretch/>
      </xdr:blipFill>
      <xdr:spPr>
        <a:xfrm>
          <a:off x="39442714" y="402001"/>
          <a:ext cx="1578162" cy="7619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1923894</xdr:colOff>
      <xdr:row>5</xdr:row>
      <xdr:rowOff>57150</xdr:rowOff>
    </xdr:to>
    <xdr:pic>
      <xdr:nvPicPr>
        <xdr:cNvPr id="2" name="Imagen 1">
          <a:extLst>
            <a:ext uri="{FF2B5EF4-FFF2-40B4-BE49-F238E27FC236}">
              <a16:creationId xmlns:a16="http://schemas.microsoft.com/office/drawing/2014/main" id="{92628C00-9E2A-49D9-A551-40B7EB5A630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75" t="15266" r="63034" b="14381"/>
        <a:stretch/>
      </xdr:blipFill>
      <xdr:spPr>
        <a:xfrm>
          <a:off x="0" y="0"/>
          <a:ext cx="3495675" cy="1009650"/>
        </a:xfrm>
        <a:prstGeom prst="rect">
          <a:avLst/>
        </a:prstGeom>
      </xdr:spPr>
    </xdr:pic>
    <xdr:clientData/>
  </xdr:twoCellAnchor>
  <xdr:twoCellAnchor editAs="oneCell">
    <xdr:from>
      <xdr:col>0</xdr:col>
      <xdr:colOff>0</xdr:colOff>
      <xdr:row>0</xdr:row>
      <xdr:rowOff>0</xdr:rowOff>
    </xdr:from>
    <xdr:to>
      <xdr:col>2</xdr:col>
      <xdr:colOff>116073</xdr:colOff>
      <xdr:row>5</xdr:row>
      <xdr:rowOff>172696</xdr:rowOff>
    </xdr:to>
    <xdr:pic>
      <xdr:nvPicPr>
        <xdr:cNvPr id="4" name="Imagen 3">
          <a:extLst>
            <a:ext uri="{FF2B5EF4-FFF2-40B4-BE49-F238E27FC236}">
              <a16:creationId xmlns:a16="http://schemas.microsoft.com/office/drawing/2014/main" id="{92563F07-8E7C-41DC-8E98-1F3D1DCE25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75" t="15266" r="63034" b="14381"/>
        <a:stretch/>
      </xdr:blipFill>
      <xdr:spPr>
        <a:xfrm>
          <a:off x="0" y="0"/>
          <a:ext cx="3895725" cy="1125196"/>
        </a:xfrm>
        <a:prstGeom prst="rect">
          <a:avLst/>
        </a:prstGeom>
      </xdr:spPr>
    </xdr:pic>
    <xdr:clientData/>
  </xdr:twoCellAnchor>
  <xdr:twoCellAnchor editAs="oneCell">
    <xdr:from>
      <xdr:col>52</xdr:col>
      <xdr:colOff>310964</xdr:colOff>
      <xdr:row>0</xdr:row>
      <xdr:rowOff>98052</xdr:rowOff>
    </xdr:from>
    <xdr:to>
      <xdr:col>53</xdr:col>
      <xdr:colOff>1310581</xdr:colOff>
      <xdr:row>6</xdr:row>
      <xdr:rowOff>72872</xdr:rowOff>
    </xdr:to>
    <xdr:pic>
      <xdr:nvPicPr>
        <xdr:cNvPr id="5" name="Imagen 4">
          <a:extLst>
            <a:ext uri="{FF2B5EF4-FFF2-40B4-BE49-F238E27FC236}">
              <a16:creationId xmlns:a16="http://schemas.microsoft.com/office/drawing/2014/main" id="{329A38F2-E33C-44F3-A2B5-A6979AA4616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769" r="3445" b="27778"/>
        <a:stretch/>
      </xdr:blipFill>
      <xdr:spPr>
        <a:xfrm>
          <a:off x="79900743" y="98052"/>
          <a:ext cx="2414360" cy="1151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2</xdr:col>
      <xdr:colOff>671270</xdr:colOff>
      <xdr:row>5</xdr:row>
      <xdr:rowOff>161925</xdr:rowOff>
    </xdr:to>
    <xdr:pic>
      <xdr:nvPicPr>
        <xdr:cNvPr id="4" name="Imagen 3">
          <a:extLst>
            <a:ext uri="{FF2B5EF4-FFF2-40B4-BE49-F238E27FC236}">
              <a16:creationId xmlns:a16="http://schemas.microsoft.com/office/drawing/2014/main" id="{47B00480-A89C-4F79-951A-F8AF9D99E7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75" t="15266" r="63034" b="14381"/>
        <a:stretch/>
      </xdr:blipFill>
      <xdr:spPr>
        <a:xfrm>
          <a:off x="9525" y="104775"/>
          <a:ext cx="3509720" cy="1009650"/>
        </a:xfrm>
        <a:prstGeom prst="rect">
          <a:avLst/>
        </a:prstGeom>
      </xdr:spPr>
    </xdr:pic>
    <xdr:clientData/>
  </xdr:twoCellAnchor>
  <xdr:twoCellAnchor editAs="oneCell">
    <xdr:from>
      <xdr:col>3</xdr:col>
      <xdr:colOff>7172325</xdr:colOff>
      <xdr:row>1</xdr:row>
      <xdr:rowOff>0</xdr:rowOff>
    </xdr:from>
    <xdr:to>
      <xdr:col>3</xdr:col>
      <xdr:colOff>8886825</xdr:colOff>
      <xdr:row>5</xdr:row>
      <xdr:rowOff>55666</xdr:rowOff>
    </xdr:to>
    <xdr:pic>
      <xdr:nvPicPr>
        <xdr:cNvPr id="5" name="Imagen 4">
          <a:extLst>
            <a:ext uri="{FF2B5EF4-FFF2-40B4-BE49-F238E27FC236}">
              <a16:creationId xmlns:a16="http://schemas.microsoft.com/office/drawing/2014/main" id="{DC691CAD-EA79-4F81-A693-D510D63389E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769" r="3445" b="27778"/>
        <a:stretch/>
      </xdr:blipFill>
      <xdr:spPr>
        <a:xfrm>
          <a:off x="14258925" y="190500"/>
          <a:ext cx="1714500" cy="8176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eb/OneDrive/Escritorio/Informe%20PGE%202%20Semestre/Bases%20de%20datos/Bases%20para%20alinear/Base%20para%20alinear%20GPR/JJ2%20reporte%20resultados%2017-ene-2023%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steb/OneDrive/Escritorio/Informe%20PGE%202%20Semestre/Bases%20de%20datos/Base%20para%20Anexo%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6"/>
      <sheetName val="Hoja2"/>
      <sheetName val="Fraccional"/>
      <sheetName val="No fraccional"/>
      <sheetName val="Base total"/>
    </sheetNames>
    <sheetDataSet>
      <sheetData sheetId="0">
        <row r="5">
          <cell r="K5" t="str">
            <v>Índice de ingreso de especies introducidas a las islas Galápagos</v>
          </cell>
          <cell r="L5" t="str">
            <v>C</v>
          </cell>
          <cell r="M5">
            <v>13.1</v>
          </cell>
          <cell r="N5">
            <v>553305</v>
          </cell>
        </row>
        <row r="6">
          <cell r="K6" t="str">
            <v>Índice de establecimiento y/o propagación de especies introducidas</v>
          </cell>
          <cell r="L6" t="str">
            <v>C</v>
          </cell>
          <cell r="M6">
            <v>13.2</v>
          </cell>
          <cell r="N6">
            <v>553306</v>
          </cell>
        </row>
        <row r="7">
          <cell r="K7" t="str">
            <v>E3.O9.P2.I1.Tasa de mortalidad por siniestros de tránsito por cada 100.000 habitantes (in situ)</v>
          </cell>
          <cell r="L7" t="str">
            <v>C</v>
          </cell>
          <cell r="M7">
            <v>27.2</v>
          </cell>
          <cell r="N7">
            <v>542901</v>
          </cell>
        </row>
        <row r="8">
          <cell r="K8" t="str">
            <v>Porcentaje de satisfacción de la percepción de la calidad del servicio de escuelas de conducción profesionales y no profesionales</v>
          </cell>
          <cell r="L8" t="str">
            <v>C</v>
          </cell>
          <cell r="M8">
            <v>28.3</v>
          </cell>
          <cell r="N8">
            <v>542905</v>
          </cell>
        </row>
        <row r="9">
          <cell r="K9" t="str">
            <v>Porcentaje de satisfacción de la percepción de la calidad del servicio de transporte terrestre público</v>
          </cell>
          <cell r="L9" t="str">
            <v>C</v>
          </cell>
          <cell r="M9">
            <v>28.4</v>
          </cell>
          <cell r="N9">
            <v>542906</v>
          </cell>
        </row>
        <row r="10">
          <cell r="K10" t="str">
            <v>Porcentaje de avance en la implementación en el modelo de gestión de transporte terrestre, tránsito y seguridad vial</v>
          </cell>
          <cell r="L10" t="str">
            <v>C</v>
          </cell>
          <cell r="M10">
            <v>28.5</v>
          </cell>
          <cell r="N10">
            <v>543144</v>
          </cell>
        </row>
        <row r="11">
          <cell r="K11" t="str">
            <v>Granel Líquido movilizado por Buque (Ton/Buq)</v>
          </cell>
          <cell r="L11" t="str">
            <v>C</v>
          </cell>
          <cell r="M11">
            <v>22.1</v>
          </cell>
          <cell r="N11">
            <v>537175</v>
          </cell>
        </row>
        <row r="12">
          <cell r="K12" t="str">
            <v>Carga Granel liquido Movilizado por Hora(Ton./HrsOpe)</v>
          </cell>
          <cell r="L12" t="str">
            <v>C</v>
          </cell>
          <cell r="M12">
            <v>23.1</v>
          </cell>
          <cell r="N12">
            <v>537185</v>
          </cell>
        </row>
        <row r="13">
          <cell r="K13" t="str">
            <v>Porcentaje de cumplimiento de los estándares internacionales del código PBIP.</v>
          </cell>
          <cell r="L13" t="str">
            <v>C</v>
          </cell>
          <cell r="M13">
            <v>24.2</v>
          </cell>
          <cell r="N13">
            <v>546634</v>
          </cell>
        </row>
        <row r="14">
          <cell r="K14" t="str">
            <v>Volumen de carga</v>
          </cell>
          <cell r="L14" t="str">
            <v>C</v>
          </cell>
          <cell r="M14">
            <v>28.1</v>
          </cell>
          <cell r="N14">
            <v>537205</v>
          </cell>
        </row>
        <row r="15">
          <cell r="K15" t="str">
            <v>Porcentaje de errores detectados en el ingreso de la información suministrada</v>
          </cell>
          <cell r="L15" t="str">
            <v>C</v>
          </cell>
          <cell r="M15">
            <v>18.5</v>
          </cell>
          <cell r="N15">
            <v>561633</v>
          </cell>
        </row>
        <row r="16">
          <cell r="K16" t="str">
            <v>Tiempo en horas de para de las lanchas que prestan el "Servicio de Transporte en Lanchas a Prácticos y Transporte Eventual de Personal en Lancha" en estación Data.</v>
          </cell>
          <cell r="L16" t="str">
            <v>C</v>
          </cell>
          <cell r="M16">
            <v>18.600000000000001</v>
          </cell>
          <cell r="N16">
            <v>561634</v>
          </cell>
        </row>
        <row r="17">
          <cell r="K17" t="str">
            <v>Porcentaje de disponibilidad de las Ayudas a la Navegación</v>
          </cell>
          <cell r="L17" t="str">
            <v>C</v>
          </cell>
          <cell r="M17">
            <v>18.7</v>
          </cell>
          <cell r="N17">
            <v>561635</v>
          </cell>
        </row>
        <row r="18">
          <cell r="K18" t="str">
            <v>Porcentaje de incidentes atendidos en el área no concesionada</v>
          </cell>
          <cell r="L18" t="str">
            <v>C</v>
          </cell>
          <cell r="M18">
            <v>19.3</v>
          </cell>
          <cell r="N18">
            <v>561636</v>
          </cell>
        </row>
        <row r="19">
          <cell r="K19" t="str">
            <v>Número de programa de controles implementados de servicios públicos portuarios delegados.</v>
          </cell>
          <cell r="L19" t="str">
            <v>C</v>
          </cell>
          <cell r="M19">
            <v>20.399999999999999</v>
          </cell>
          <cell r="N19">
            <v>561637</v>
          </cell>
        </row>
        <row r="20">
          <cell r="K20" t="str">
            <v>Porcentaje de cumplimento de plan de control técnico, administrativo, operativo y financiero.</v>
          </cell>
          <cell r="L20" t="str">
            <v>C</v>
          </cell>
          <cell r="M20">
            <v>20.5</v>
          </cell>
          <cell r="N20">
            <v>561638</v>
          </cell>
        </row>
        <row r="21">
          <cell r="K21" t="str">
            <v>Número de metros lineales disponibles para atraque de la flota pesquera</v>
          </cell>
          <cell r="L21" t="str">
            <v>C</v>
          </cell>
          <cell r="M21">
            <v>27.1</v>
          </cell>
          <cell r="N21">
            <v>553916</v>
          </cell>
        </row>
        <row r="22">
          <cell r="K22" t="str">
            <v>Porcentaje de cumplimiento del Plan de Manejo Ambiental Institucional y Social</v>
          </cell>
          <cell r="L22" t="str">
            <v>C</v>
          </cell>
          <cell r="M22">
            <v>28.1</v>
          </cell>
          <cell r="N22">
            <v>553970</v>
          </cell>
        </row>
        <row r="23">
          <cell r="K23" t="str">
            <v>Número de reportes del cumplimiento del contrato de delegación</v>
          </cell>
          <cell r="L23" t="str">
            <v>C</v>
          </cell>
          <cell r="M23">
            <v>29.1</v>
          </cell>
          <cell r="N23">
            <v>554352</v>
          </cell>
        </row>
        <row r="24">
          <cell r="K24" t="str">
            <v>Tiempo de espera buques</v>
          </cell>
          <cell r="L24" t="str">
            <v>C</v>
          </cell>
          <cell r="M24">
            <v>19.2</v>
          </cell>
          <cell r="N24">
            <v>554328</v>
          </cell>
        </row>
        <row r="25">
          <cell r="K25" t="str">
            <v>Tasa de ocupación de muelles</v>
          </cell>
          <cell r="L25" t="str">
            <v>C</v>
          </cell>
          <cell r="M25">
            <v>19.3</v>
          </cell>
          <cell r="N25">
            <v>554588</v>
          </cell>
        </row>
        <row r="26">
          <cell r="K26" t="str">
            <v>Productividad media de buque atracado</v>
          </cell>
          <cell r="L26" t="str">
            <v>C</v>
          </cell>
          <cell r="M26">
            <v>19.399999999999999</v>
          </cell>
          <cell r="N26">
            <v>554592</v>
          </cell>
        </row>
        <row r="27">
          <cell r="K27" t="str">
            <v>Tasa de espera relativa buques</v>
          </cell>
          <cell r="L27" t="str">
            <v>C</v>
          </cell>
          <cell r="M27">
            <v>19.5</v>
          </cell>
          <cell r="N27">
            <v>554598</v>
          </cell>
        </row>
        <row r="28">
          <cell r="K28" t="str">
            <v>Productividad de Carga por TEU</v>
          </cell>
          <cell r="L28" t="str">
            <v>C</v>
          </cell>
          <cell r="M28">
            <v>20.100000000000001</v>
          </cell>
          <cell r="N28">
            <v>540787</v>
          </cell>
        </row>
        <row r="29">
          <cell r="K29" t="str">
            <v>Número de incidentes de protección</v>
          </cell>
          <cell r="L29" t="str">
            <v>C</v>
          </cell>
          <cell r="M29">
            <v>20.2</v>
          </cell>
          <cell r="N29">
            <v>554846</v>
          </cell>
        </row>
        <row r="30">
          <cell r="K30" t="str">
            <v>Número de kilogramos de recolección de desechos sólidos no peligrosos</v>
          </cell>
          <cell r="L30" t="str">
            <v>C</v>
          </cell>
          <cell r="M30">
            <v>21.1</v>
          </cell>
          <cell r="N30">
            <v>544308</v>
          </cell>
        </row>
        <row r="31">
          <cell r="K31" t="str">
            <v>Porcentaje de partículas de hidrocarburos disueltas en el agua (ppm)</v>
          </cell>
          <cell r="L31" t="str">
            <v>C</v>
          </cell>
          <cell r="M31">
            <v>21.2</v>
          </cell>
          <cell r="N31">
            <v>544341</v>
          </cell>
        </row>
        <row r="32">
          <cell r="K32" t="str">
            <v>Porcentaje de contaminación sonora (dBA)</v>
          </cell>
          <cell r="L32" t="str">
            <v>C</v>
          </cell>
          <cell r="M32">
            <v>21.3</v>
          </cell>
          <cell r="N32">
            <v>544350</v>
          </cell>
        </row>
        <row r="33">
          <cell r="K33" t="str">
            <v>Porcentaje de partículas de gases disueltas presentes en el aire (ppm)</v>
          </cell>
          <cell r="L33" t="str">
            <v>C</v>
          </cell>
          <cell r="M33">
            <v>21.4</v>
          </cell>
          <cell r="N33">
            <v>544353</v>
          </cell>
        </row>
        <row r="34">
          <cell r="K34" t="str">
            <v>Porcentaje de cumplimiento del Plan Regulatorio Institucional.</v>
          </cell>
          <cell r="L34" t="str">
            <v>C</v>
          </cell>
          <cell r="M34">
            <v>7.2</v>
          </cell>
          <cell r="N34">
            <v>554224</v>
          </cell>
        </row>
        <row r="35">
          <cell r="K35" t="str">
            <v>Índice de Implementación de la Mejora Regulatoria.</v>
          </cell>
          <cell r="L35" t="str">
            <v>C</v>
          </cell>
          <cell r="M35">
            <v>7.3</v>
          </cell>
          <cell r="N35">
            <v>554250</v>
          </cell>
        </row>
        <row r="36">
          <cell r="K36" t="str">
            <v>Porcentaje de usuarios de riego productivo que han iniciado el proceso de regularización.</v>
          </cell>
          <cell r="L36" t="str">
            <v>C</v>
          </cell>
          <cell r="M36">
            <v>8.3000000000000007</v>
          </cell>
          <cell r="N36">
            <v>554244</v>
          </cell>
        </row>
        <row r="37">
          <cell r="K37" t="str">
            <v>Porcentaje de usuarios controlados por la ARCA que han implementado aparatos de medición de flujo de agua cruda, a nivel nacional</v>
          </cell>
          <cell r="L37" t="str">
            <v>C</v>
          </cell>
          <cell r="M37">
            <v>8.4</v>
          </cell>
          <cell r="N37">
            <v>554245</v>
          </cell>
        </row>
        <row r="38">
          <cell r="K38" t="str">
            <v>Porcentaje de Planes de Mejora controlados en su implementación por los GADM.</v>
          </cell>
          <cell r="L38" t="str">
            <v>C</v>
          </cell>
          <cell r="M38">
            <v>8.5</v>
          </cell>
          <cell r="N38">
            <v>554246</v>
          </cell>
        </row>
        <row r="39">
          <cell r="K39" t="str">
            <v>Porcentaje de certificados de disponibilidad del agua emitidos.</v>
          </cell>
          <cell r="L39" t="str">
            <v>C</v>
          </cell>
          <cell r="M39">
            <v>8.6</v>
          </cell>
          <cell r="N39">
            <v>554247</v>
          </cell>
        </row>
        <row r="40">
          <cell r="K40" t="str">
            <v>Porcentaje de denuncias por la afectación a la cantidad y/o calidad del recurso hídrico, atendidas por la Agencia de Regulación y Control del Agua a nivel nacional.</v>
          </cell>
          <cell r="L40" t="str">
            <v>C</v>
          </cell>
          <cell r="M40">
            <v>8.6999999999999993</v>
          </cell>
          <cell r="N40">
            <v>554281</v>
          </cell>
        </row>
        <row r="41">
          <cell r="K41" t="str">
            <v>Porcentaje de cumplimiento del Plan de Control.</v>
          </cell>
          <cell r="L41" t="str">
            <v>C</v>
          </cell>
          <cell r="M41">
            <v>8.8000000000000007</v>
          </cell>
          <cell r="N41">
            <v>554316</v>
          </cell>
        </row>
        <row r="42">
          <cell r="K42" t="str">
            <v>Porcentaje de bases de datos con información sistematizada</v>
          </cell>
          <cell r="L42" t="str">
            <v>C</v>
          </cell>
          <cell r="M42">
            <v>9.1999999999999993</v>
          </cell>
          <cell r="N42">
            <v>554243</v>
          </cell>
        </row>
        <row r="43">
          <cell r="K43" t="str">
            <v>índice de normativa elaborada en el sector energético</v>
          </cell>
          <cell r="L43" t="str">
            <v>C</v>
          </cell>
          <cell r="M43">
            <v>4.0999999999999996</v>
          </cell>
          <cell r="N43">
            <v>547490</v>
          </cell>
        </row>
        <row r="44">
          <cell r="K44" t="str">
            <v>Índice de cumplimiento de los planes de control del Sector Eléctrico.</v>
          </cell>
          <cell r="L44" t="str">
            <v>C</v>
          </cell>
          <cell r="M44">
            <v>4.2</v>
          </cell>
          <cell r="N44">
            <v>547494</v>
          </cell>
        </row>
        <row r="45">
          <cell r="K45" t="str">
            <v>Porcentaje de inspecciones regulares realizadas a los sujetos de control de CLDH y GLP.</v>
          </cell>
          <cell r="L45" t="str">
            <v>C</v>
          </cell>
          <cell r="M45">
            <v>4.3</v>
          </cell>
          <cell r="N45">
            <v>547519</v>
          </cell>
        </row>
        <row r="46">
          <cell r="K46" t="str">
            <v>Porcentaje de cumplimiento a las actividades de control relacionadas a la utilización y aprovechamiento de los recursos hidrocarburíferos.</v>
          </cell>
          <cell r="L46" t="str">
            <v>C</v>
          </cell>
          <cell r="M46">
            <v>4.4000000000000004</v>
          </cell>
          <cell r="N46">
            <v>547523</v>
          </cell>
        </row>
        <row r="47">
          <cell r="K47" t="str">
            <v>Porcentaje de seguimiento y control a las operaciones de producción de Hidrocarburos.</v>
          </cell>
          <cell r="L47" t="str">
            <v>C</v>
          </cell>
          <cell r="M47">
            <v>4.5</v>
          </cell>
          <cell r="N47">
            <v>547527</v>
          </cell>
        </row>
        <row r="48">
          <cell r="K48" t="str">
            <v>Evaluación de cumplimiento de volúmenes de carga de petrolera refinerías.</v>
          </cell>
          <cell r="L48" t="str">
            <v>C</v>
          </cell>
          <cell r="M48">
            <v>4.5999999999999996</v>
          </cell>
          <cell r="N48">
            <v>547533</v>
          </cell>
        </row>
        <row r="49">
          <cell r="K49" t="str">
            <v>Número de titulares mineros inspeccionados a nivel nacional.</v>
          </cell>
          <cell r="L49" t="str">
            <v>C</v>
          </cell>
          <cell r="M49">
            <v>4.7</v>
          </cell>
          <cell r="N49">
            <v>547535</v>
          </cell>
        </row>
        <row r="50">
          <cell r="K50" t="str">
            <v>Número de operativos de minería ilícita efectuados a nivel nacional</v>
          </cell>
          <cell r="L50" t="str">
            <v>C</v>
          </cell>
          <cell r="M50">
            <v>5.0999999999999996</v>
          </cell>
          <cell r="N50">
            <v>547544</v>
          </cell>
        </row>
        <row r="51">
          <cell r="K51" t="str">
            <v>[IA] Número de centros de faenamiento habilitados a nivel nacional</v>
          </cell>
          <cell r="L51" t="str">
            <v>C</v>
          </cell>
          <cell r="M51">
            <v>8.5</v>
          </cell>
          <cell r="N51">
            <v>545668</v>
          </cell>
        </row>
        <row r="52">
          <cell r="K52" t="str">
            <v>[IA] Porcentaje de UPAs certificadas en BPA Nacional- Ecuador</v>
          </cell>
          <cell r="L52" t="str">
            <v>C</v>
          </cell>
          <cell r="M52">
            <v>8.6</v>
          </cell>
          <cell r="N52">
            <v>545681</v>
          </cell>
        </row>
        <row r="53">
          <cell r="K53" t="str">
            <v>[IA] Porcentaje de UPAs certificadas en BPA con equivalencia de esquemas a nivel nacional</v>
          </cell>
          <cell r="L53" t="str">
            <v>C</v>
          </cell>
          <cell r="M53">
            <v>8.6999999999999993</v>
          </cell>
          <cell r="N53">
            <v>545698</v>
          </cell>
        </row>
        <row r="54">
          <cell r="K54" t="str">
            <v>[IA] Porcentaje de litros de leche cruda inocua a nivel nacional</v>
          </cell>
          <cell r="L54" t="str">
            <v>C</v>
          </cell>
          <cell r="M54">
            <v>8.8000000000000007</v>
          </cell>
          <cell r="N54">
            <v>545699</v>
          </cell>
        </row>
        <row r="55">
          <cell r="K55" t="str">
            <v>[RIA] Porcentaje de muestras que cumplen con estándares de calidad</v>
          </cell>
          <cell r="L55" t="str">
            <v>C</v>
          </cell>
          <cell r="M55">
            <v>9.6999999999999993</v>
          </cell>
          <cell r="N55">
            <v>548733</v>
          </cell>
        </row>
        <row r="56">
          <cell r="K56" t="str">
            <v>[LAB] Índice de capacidad analítica de los laboratorios</v>
          </cell>
          <cell r="L56" t="str">
            <v>C</v>
          </cell>
          <cell r="M56">
            <v>9.8000000000000007</v>
          </cell>
          <cell r="N56">
            <v>549087</v>
          </cell>
        </row>
        <row r="57">
          <cell r="K57" t="str">
            <v>[SV] Porcentaje de notificaciones internacionales de incumplimiento recibidas</v>
          </cell>
          <cell r="L57" t="str">
            <v>C</v>
          </cell>
          <cell r="M57">
            <v>10.3</v>
          </cell>
          <cell r="N57">
            <v>545722</v>
          </cell>
        </row>
        <row r="58">
          <cell r="K58" t="str">
            <v>[SA] Porcentaje de notificaciones de enfermedades de animales terrestres priorizadas cerradas (supervisadas)</v>
          </cell>
          <cell r="L58" t="str">
            <v>C</v>
          </cell>
          <cell r="M58">
            <v>10.4</v>
          </cell>
          <cell r="N58">
            <v>545723</v>
          </cell>
        </row>
        <row r="59">
          <cell r="K59" t="str">
            <v>[SA]Número de protocolos zoosanitarios establecidos para exportación de mercancías pecuarias.</v>
          </cell>
          <cell r="L59" t="str">
            <v>C</v>
          </cell>
          <cell r="M59">
            <v>10.5</v>
          </cell>
          <cell r="N59">
            <v>548730</v>
          </cell>
        </row>
        <row r="60">
          <cell r="K60" t="str">
            <v>[SV] Número de requisitos fitosanitarios establecidos para productos de origen vegetal.</v>
          </cell>
          <cell r="L60" t="str">
            <v>C</v>
          </cell>
          <cell r="M60">
            <v>10.6</v>
          </cell>
          <cell r="N60">
            <v>548824</v>
          </cell>
        </row>
        <row r="61">
          <cell r="K61" t="str">
            <v>Porcentaje de eficiencia en el otorgamiento de Títulos Habilitantes</v>
          </cell>
          <cell r="L61" t="str">
            <v>C</v>
          </cell>
          <cell r="M61">
            <v>16.100000000000001</v>
          </cell>
          <cell r="N61">
            <v>546201</v>
          </cell>
        </row>
        <row r="62">
          <cell r="K62" t="str">
            <v>Porcentaje de eficiencia en la administración de Títulos Habilitantes</v>
          </cell>
          <cell r="L62" t="str">
            <v>C</v>
          </cell>
          <cell r="M62">
            <v>16.2</v>
          </cell>
          <cell r="N62">
            <v>546208</v>
          </cell>
        </row>
        <row r="63">
          <cell r="K63" t="str">
            <v>Porcentaje de eficiencia en la ejecución del Plan Regulatorio</v>
          </cell>
          <cell r="L63" t="str">
            <v>C</v>
          </cell>
          <cell r="M63">
            <v>17.100000000000001</v>
          </cell>
          <cell r="N63">
            <v>546289</v>
          </cell>
        </row>
        <row r="64">
          <cell r="K64" t="str">
            <v>Porcentaje de información estadística generada oportunamente</v>
          </cell>
          <cell r="L64" t="str">
            <v>C</v>
          </cell>
          <cell r="M64">
            <v>17.2</v>
          </cell>
          <cell r="N64">
            <v>546293</v>
          </cell>
        </row>
        <row r="65">
          <cell r="K65" t="str">
            <v>Porcentaje de implementación de un sistema único de información del sector</v>
          </cell>
          <cell r="L65" t="str">
            <v>C</v>
          </cell>
          <cell r="M65">
            <v>17.3</v>
          </cell>
          <cell r="N65">
            <v>546298</v>
          </cell>
        </row>
        <row r="66">
          <cell r="K66" t="str">
            <v>Porcentaje de eficiencia en el ejercicio del control técnico a través del Plan anual de Control Técnico</v>
          </cell>
          <cell r="L66" t="str">
            <v>C</v>
          </cell>
          <cell r="M66">
            <v>18.100000000000001</v>
          </cell>
          <cell r="N66">
            <v>546265</v>
          </cell>
        </row>
        <row r="67">
          <cell r="K67" t="str">
            <v>E2.O6.P6.2. Porcentaje de informes de análisis laboratoriales emitidos, Gestión de Alimentos</v>
          </cell>
          <cell r="L67" t="str">
            <v>C</v>
          </cell>
          <cell r="M67">
            <v>12.2</v>
          </cell>
          <cell r="N67">
            <v>553647</v>
          </cell>
        </row>
        <row r="68">
          <cell r="K68" t="str">
            <v>E2.O6.P6.2. Porcentaje de informes de análisis laboratoriales emitidos, Gestión de Medicamentos</v>
          </cell>
          <cell r="L68" t="str">
            <v>C</v>
          </cell>
          <cell r="M68">
            <v>12.3</v>
          </cell>
          <cell r="N68">
            <v>553648</v>
          </cell>
        </row>
        <row r="69">
          <cell r="K69" t="str">
            <v>E2.O6.P6.2. Porcentaje de control de establecimientos sujetos a vigilancia y control Posterior</v>
          </cell>
          <cell r="L69" t="str">
            <v>C</v>
          </cell>
          <cell r="M69">
            <v>12.5</v>
          </cell>
          <cell r="N69">
            <v>553805</v>
          </cell>
        </row>
        <row r="70">
          <cell r="K70" t="str">
            <v>E2.O6.P6.2. Porcentaje de certificaciones emitidas de productos cosméticos, de higiene doméstica (PHD) y absorbentes de higiene personal (PAHP) en un tiempo menor o igual al óptimo establecido</v>
          </cell>
          <cell r="L70" t="str">
            <v>C</v>
          </cell>
          <cell r="M70">
            <v>13.2</v>
          </cell>
          <cell r="N70">
            <v>553643</v>
          </cell>
        </row>
        <row r="71">
          <cell r="K71" t="str">
            <v>E2.O6.P6.2. Porcentaje de solicitudes de inscripciones y modificaciones para medicamentos en general, nacionales y extranjeros, con riesgo y complejidad bajo, aprobadas</v>
          </cell>
          <cell r="L71" t="str">
            <v>C</v>
          </cell>
          <cell r="M71">
            <v>13.3</v>
          </cell>
          <cell r="N71">
            <v>553644</v>
          </cell>
        </row>
        <row r="72">
          <cell r="K72" t="str">
            <v>E2.O6.P6.2 Porcentaje de Emisión del Certificado de Liberación de Lote de productos Biológicos en el tiempo óptimo establecido</v>
          </cell>
          <cell r="L72" t="str">
            <v>C</v>
          </cell>
          <cell r="M72">
            <v>13.4</v>
          </cell>
          <cell r="N72">
            <v>553645</v>
          </cell>
        </row>
        <row r="73">
          <cell r="K73" t="str">
            <v>E2.O6.P6.2. Porcentaje de certificaciones emitidas de alimentos</v>
          </cell>
          <cell r="L73" t="str">
            <v>C</v>
          </cell>
          <cell r="M73">
            <v>13.5</v>
          </cell>
          <cell r="N73">
            <v>553646</v>
          </cell>
        </row>
        <row r="74">
          <cell r="K74" t="str">
            <v>E2.O6.P6.1. Porcentaje de normativa técnica sanitaria aprobada</v>
          </cell>
          <cell r="L74" t="str">
            <v>C</v>
          </cell>
          <cell r="M74">
            <v>14.2</v>
          </cell>
          <cell r="N74">
            <v>553708</v>
          </cell>
        </row>
        <row r="75">
          <cell r="K75" t="str">
            <v>Cumplimiento de plan de capacitación</v>
          </cell>
          <cell r="L75" t="str">
            <v>RH</v>
          </cell>
          <cell r="M75">
            <v>29.1</v>
          </cell>
          <cell r="N75">
            <v>559422</v>
          </cell>
        </row>
        <row r="76">
          <cell r="K76" t="str">
            <v>Capacidad para producción</v>
          </cell>
          <cell r="L76" t="str">
            <v>RH</v>
          </cell>
          <cell r="M76">
            <v>29.2</v>
          </cell>
          <cell r="N76">
            <v>559431</v>
          </cell>
        </row>
        <row r="77">
          <cell r="K77" t="str">
            <v>Procesos empresariales bajo control</v>
          </cell>
          <cell r="L77" t="str">
            <v>P</v>
          </cell>
          <cell r="M77">
            <v>30.1</v>
          </cell>
          <cell r="N77">
            <v>559432</v>
          </cell>
        </row>
        <row r="78">
          <cell r="K78" t="str">
            <v>Mejora de gestión sustentable</v>
          </cell>
          <cell r="L78" t="str">
            <v>P</v>
          </cell>
          <cell r="M78">
            <v>30.2</v>
          </cell>
          <cell r="N78">
            <v>559433</v>
          </cell>
        </row>
        <row r="79">
          <cell r="K79" t="str">
            <v>Cobertura para la necesidades de Carenamiento, Mantenimiento y Repotenciación Naval para el sector privado</v>
          </cell>
          <cell r="L79" t="str">
            <v>C</v>
          </cell>
          <cell r="M79">
            <v>31.1</v>
          </cell>
          <cell r="N79">
            <v>559437</v>
          </cell>
        </row>
        <row r="80">
          <cell r="K80" t="str">
            <v>Cobertura para la necesidades de Sistemas de Defensa, Carenamiento, Mantenimiento, Repotenciación Naval para el sector defensa y público</v>
          </cell>
          <cell r="L80" t="str">
            <v>C</v>
          </cell>
          <cell r="M80">
            <v>31.2</v>
          </cell>
          <cell r="N80">
            <v>559452</v>
          </cell>
        </row>
        <row r="81">
          <cell r="K81" t="str">
            <v>Satisfacción del cliente del sector privado</v>
          </cell>
          <cell r="L81" t="str">
            <v>C</v>
          </cell>
          <cell r="M81">
            <v>32.1</v>
          </cell>
          <cell r="N81">
            <v>559442</v>
          </cell>
        </row>
        <row r="82">
          <cell r="K82" t="str">
            <v>Satisfacción del cliente del sector defensa y público</v>
          </cell>
          <cell r="L82" t="str">
            <v>C</v>
          </cell>
          <cell r="M82">
            <v>32.200000000000003</v>
          </cell>
          <cell r="N82">
            <v>559443</v>
          </cell>
        </row>
        <row r="83">
          <cell r="K83" t="str">
            <v>Margen Bruto por Línea de Negocio para Defensa</v>
          </cell>
          <cell r="L83" t="str">
            <v>F</v>
          </cell>
          <cell r="M83">
            <v>33.1</v>
          </cell>
          <cell r="N83">
            <v>559447</v>
          </cell>
        </row>
        <row r="84">
          <cell r="K84" t="str">
            <v>Margen Operativo por Línea de Negocio para el Sector Comercial</v>
          </cell>
          <cell r="L84" t="str">
            <v>F</v>
          </cell>
          <cell r="M84">
            <v>34.1</v>
          </cell>
          <cell r="N84">
            <v>559449</v>
          </cell>
        </row>
        <row r="85">
          <cell r="K85" t="str">
            <v>Margen Operativo en la Producción</v>
          </cell>
          <cell r="L85" t="str">
            <v>F</v>
          </cell>
          <cell r="M85">
            <v>35.1</v>
          </cell>
          <cell r="N85">
            <v>559444</v>
          </cell>
        </row>
        <row r="86">
          <cell r="K86" t="str">
            <v>E1.O4.P6.I1. Porcentaje promedio de cobertura de pasivos del primer sistema de balance del Banco Central del Ecuador respecto a las Reservas Internacionales</v>
          </cell>
          <cell r="L86" t="str">
            <v>C</v>
          </cell>
          <cell r="M86">
            <v>28.2</v>
          </cell>
          <cell r="N86">
            <v>553977</v>
          </cell>
        </row>
        <row r="87">
          <cell r="K87" t="str">
            <v>Porcentaje de crecimiento anual de las operaciones de pagos interbancarios</v>
          </cell>
          <cell r="L87" t="str">
            <v>C</v>
          </cell>
          <cell r="M87">
            <v>29.3</v>
          </cell>
          <cell r="N87">
            <v>553979</v>
          </cell>
        </row>
        <row r="88">
          <cell r="K88" t="str">
            <v>Promedio anual de liquidez del portafolio de corto plazo disponible en inversiones altamente líquidas</v>
          </cell>
          <cell r="L88" t="str">
            <v>C</v>
          </cell>
          <cell r="M88">
            <v>30.2</v>
          </cell>
          <cell r="N88">
            <v>553980</v>
          </cell>
        </row>
        <row r="89">
          <cell r="K89" t="str">
            <v>Monto de proyectos autofinanciados presentados para colocación con asistencia técnica BDE</v>
          </cell>
          <cell r="L89" t="str">
            <v>C</v>
          </cell>
          <cell r="M89">
            <v>29.1</v>
          </cell>
          <cell r="N89">
            <v>543958</v>
          </cell>
        </row>
        <row r="90">
          <cell r="K90" t="str">
            <v>Monto de cartera bruta en inversión pública</v>
          </cell>
          <cell r="L90" t="str">
            <v>C</v>
          </cell>
          <cell r="M90">
            <v>30.1</v>
          </cell>
          <cell r="N90">
            <v>544091</v>
          </cell>
        </row>
        <row r="91">
          <cell r="K91" t="str">
            <v>Monto de cartera bruta en el sector de agua y saneamiento</v>
          </cell>
          <cell r="L91" t="str">
            <v>C</v>
          </cell>
          <cell r="M91">
            <v>31.1</v>
          </cell>
          <cell r="N91">
            <v>544103</v>
          </cell>
        </row>
        <row r="92">
          <cell r="K92" t="str">
            <v>Monto de cartera bruta productiva en el sector vivienda</v>
          </cell>
          <cell r="L92" t="str">
            <v>C</v>
          </cell>
          <cell r="M92">
            <v>31.2</v>
          </cell>
          <cell r="N92">
            <v>544119</v>
          </cell>
        </row>
        <row r="93">
          <cell r="K93" t="str">
            <v>Monto de cartera bruta en vialidad</v>
          </cell>
          <cell r="L93" t="str">
            <v>C</v>
          </cell>
          <cell r="M93">
            <v>31.3</v>
          </cell>
          <cell r="N93">
            <v>544132</v>
          </cell>
        </row>
        <row r="94">
          <cell r="K94" t="str">
            <v>Fortalecimiento institucional</v>
          </cell>
          <cell r="L94" t="str">
            <v>C</v>
          </cell>
          <cell r="M94">
            <v>31.4</v>
          </cell>
          <cell r="N94">
            <v>544144</v>
          </cell>
        </row>
        <row r="95">
          <cell r="K95" t="str">
            <v>Índice de disponibilidad total en generación</v>
          </cell>
          <cell r="L95" t="str">
            <v>C</v>
          </cell>
          <cell r="M95">
            <v>25.2</v>
          </cell>
          <cell r="N95">
            <v>551425</v>
          </cell>
        </row>
        <row r="96">
          <cell r="K96" t="str">
            <v>Índice de Indisponibilidad no programada</v>
          </cell>
          <cell r="L96" t="str">
            <v>C</v>
          </cell>
          <cell r="M96">
            <v>25.3</v>
          </cell>
          <cell r="N96">
            <v>551426</v>
          </cell>
        </row>
        <row r="97">
          <cell r="K97" t="str">
            <v>Disponibilidad de circuitos de líneas de transmisión</v>
          </cell>
          <cell r="L97" t="str">
            <v>C</v>
          </cell>
          <cell r="M97">
            <v>25.4</v>
          </cell>
          <cell r="N97">
            <v>551429</v>
          </cell>
        </row>
        <row r="98">
          <cell r="K98" t="str">
            <v>Índice de disponibilidad de los servicios de Telecomunicaciones</v>
          </cell>
          <cell r="L98" t="str">
            <v>C</v>
          </cell>
          <cell r="M98">
            <v>25.5</v>
          </cell>
          <cell r="N98">
            <v>551431</v>
          </cell>
        </row>
        <row r="99">
          <cell r="K99" t="str">
            <v>Capacidad de generación eléctrica (MW)</v>
          </cell>
          <cell r="L99" t="str">
            <v>C</v>
          </cell>
          <cell r="M99">
            <v>26.2</v>
          </cell>
          <cell r="N99">
            <v>551440</v>
          </cell>
        </row>
        <row r="100">
          <cell r="K100" t="str">
            <v>Capacidad instalada de transformación (MVA)</v>
          </cell>
          <cell r="L100" t="str">
            <v>C</v>
          </cell>
          <cell r="M100">
            <v>26.3</v>
          </cell>
          <cell r="N100">
            <v>551441</v>
          </cell>
        </row>
        <row r="101">
          <cell r="K101" t="str">
            <v>Desarrollo de proyectos de ERNC</v>
          </cell>
          <cell r="L101" t="str">
            <v>C</v>
          </cell>
          <cell r="M101">
            <v>26.4</v>
          </cell>
          <cell r="N101">
            <v>551470</v>
          </cell>
        </row>
        <row r="102">
          <cell r="K102" t="str">
            <v>Demanda máxima entregada al sector petrolero desde el S.N.I.</v>
          </cell>
          <cell r="L102" t="str">
            <v>C</v>
          </cell>
          <cell r="M102">
            <v>26.5</v>
          </cell>
          <cell r="N102">
            <v>552955</v>
          </cell>
        </row>
        <row r="103">
          <cell r="K103" t="str">
            <v>Porcentaje de cumplimiento del Plan de responsabilidad social y relaciones comunitarias</v>
          </cell>
          <cell r="L103" t="str">
            <v>C</v>
          </cell>
          <cell r="M103">
            <v>27.2</v>
          </cell>
          <cell r="N103">
            <v>551450</v>
          </cell>
        </row>
        <row r="104">
          <cell r="K104" t="str">
            <v>Porcentaje de cumplimiento de Planes de Manejo Ambiental.</v>
          </cell>
          <cell r="L104" t="str">
            <v>C</v>
          </cell>
          <cell r="M104">
            <v>27.3</v>
          </cell>
          <cell r="N104">
            <v>551451</v>
          </cell>
        </row>
        <row r="105">
          <cell r="K105" t="str">
            <v>Implementación de capacidades técnicas, financieras y metodológicas para el desarrollo de nuevos negocios.</v>
          </cell>
          <cell r="L105" t="str">
            <v>C</v>
          </cell>
          <cell r="M105">
            <v>28.1</v>
          </cell>
          <cell r="N105">
            <v>551517</v>
          </cell>
        </row>
        <row r="106">
          <cell r="K106" t="str">
            <v>Nuevos negocios estructurados de manera exitosa</v>
          </cell>
          <cell r="L106" t="str">
            <v>C</v>
          </cell>
          <cell r="M106">
            <v>28.2</v>
          </cell>
          <cell r="N106">
            <v>551531</v>
          </cell>
        </row>
        <row r="107">
          <cell r="K107" t="str">
            <v>Porcentaje de satisfacción de clientes.</v>
          </cell>
          <cell r="L107" t="str">
            <v>C</v>
          </cell>
          <cell r="M107">
            <v>29.1</v>
          </cell>
          <cell r="N107">
            <v>551542</v>
          </cell>
        </row>
        <row r="108">
          <cell r="K108" t="str">
            <v>Satisfacción de comunidades</v>
          </cell>
          <cell r="L108" t="str">
            <v>C</v>
          </cell>
          <cell r="M108">
            <v>29.2</v>
          </cell>
          <cell r="N108">
            <v>551550</v>
          </cell>
        </row>
        <row r="109">
          <cell r="K109" t="str">
            <v>Impacto positivo en medios de comunicación</v>
          </cell>
          <cell r="L109" t="str">
            <v>C</v>
          </cell>
          <cell r="M109">
            <v>29.3</v>
          </cell>
          <cell r="N109">
            <v>551558</v>
          </cell>
        </row>
        <row r="110">
          <cell r="K110" t="str">
            <v>Grado de Madurez de Seguridad de la Información (Riesgos)</v>
          </cell>
          <cell r="L110" t="str">
            <v>C</v>
          </cell>
          <cell r="M110">
            <v>30.2</v>
          </cell>
          <cell r="N110">
            <v>551579</v>
          </cell>
        </row>
        <row r="111">
          <cell r="K111" t="str">
            <v>Porcentaje de apalancamiento tecnológico en procesos de CELEC EP</v>
          </cell>
          <cell r="L111" t="str">
            <v>C</v>
          </cell>
          <cell r="M111">
            <v>30.3</v>
          </cell>
          <cell r="N111">
            <v>551590</v>
          </cell>
        </row>
        <row r="112">
          <cell r="K112" t="str">
            <v>Porcentaje de variables de procesos de Generación y Transmisión (G&amp;T) que son adquiridas y centralizadas en plataformas de tiempo real</v>
          </cell>
          <cell r="L112" t="str">
            <v>C</v>
          </cell>
          <cell r="M112">
            <v>30.5</v>
          </cell>
          <cell r="N112">
            <v>551597</v>
          </cell>
        </row>
        <row r="113">
          <cell r="K113" t="str">
            <v>Porcentaje de atención a no conformidades en ciberseguridad</v>
          </cell>
          <cell r="L113" t="str">
            <v>C</v>
          </cell>
          <cell r="M113">
            <v>30.6</v>
          </cell>
          <cell r="N113">
            <v>553141</v>
          </cell>
        </row>
        <row r="114">
          <cell r="K114" t="str">
            <v>Índice de recaudación de la facturación de compraventa y transporte de energía</v>
          </cell>
          <cell r="L114" t="str">
            <v>F</v>
          </cell>
          <cell r="M114">
            <v>31.2</v>
          </cell>
          <cell r="N114">
            <v>551607</v>
          </cell>
        </row>
        <row r="115">
          <cell r="K115" t="str">
            <v>Porcentaje de ejecución presupuestaria total</v>
          </cell>
          <cell r="L115" t="str">
            <v>F</v>
          </cell>
          <cell r="M115">
            <v>31.3</v>
          </cell>
          <cell r="N115">
            <v>551612</v>
          </cell>
        </row>
        <row r="116">
          <cell r="K116" t="str">
            <v>Margen EBITDA</v>
          </cell>
          <cell r="L116" t="str">
            <v>F</v>
          </cell>
          <cell r="M116">
            <v>31.4</v>
          </cell>
          <cell r="N116">
            <v>551654</v>
          </cell>
        </row>
        <row r="117">
          <cell r="K117" t="str">
            <v>Penalización a facturación por Indisponibilidad.</v>
          </cell>
          <cell r="L117" t="str">
            <v>F</v>
          </cell>
          <cell r="M117">
            <v>31.5</v>
          </cell>
          <cell r="N117">
            <v>551660</v>
          </cell>
        </row>
        <row r="118">
          <cell r="K118" t="str">
            <v>Índice de Gestión Estratégica (IGE)</v>
          </cell>
          <cell r="L118" t="str">
            <v>P</v>
          </cell>
          <cell r="M118">
            <v>32.200000000000003</v>
          </cell>
          <cell r="N118">
            <v>551728</v>
          </cell>
        </row>
        <row r="119">
          <cell r="K119" t="str">
            <v>Porcentaje de cumplimiento del Plan operativo Anual (POA)</v>
          </cell>
          <cell r="L119" t="str">
            <v>P</v>
          </cell>
          <cell r="M119">
            <v>32.5</v>
          </cell>
          <cell r="N119">
            <v>551733</v>
          </cell>
        </row>
        <row r="120">
          <cell r="K120" t="str">
            <v>Porcentaje de ejecución del Plan Anual de Contratación (PAC)</v>
          </cell>
          <cell r="L120" t="str">
            <v>P</v>
          </cell>
          <cell r="M120">
            <v>32.6</v>
          </cell>
          <cell r="N120">
            <v>553144</v>
          </cell>
        </row>
        <row r="121">
          <cell r="K121" t="str">
            <v>Porcentaje de procesos de contratación adjudicados en el SOCE</v>
          </cell>
          <cell r="L121" t="str">
            <v>P</v>
          </cell>
          <cell r="M121">
            <v>32.700000000000003</v>
          </cell>
          <cell r="N121">
            <v>553146</v>
          </cell>
        </row>
        <row r="122">
          <cell r="K122" t="str">
            <v>Porcentaje de denuncias resueltas</v>
          </cell>
          <cell r="L122" t="str">
            <v>P</v>
          </cell>
          <cell r="M122">
            <v>32.799999999999997</v>
          </cell>
          <cell r="N122">
            <v>553149</v>
          </cell>
        </row>
        <row r="123">
          <cell r="K123" t="str">
            <v>Tasa de Riesgo</v>
          </cell>
          <cell r="L123" t="str">
            <v>RH</v>
          </cell>
          <cell r="M123">
            <v>33.5</v>
          </cell>
          <cell r="N123">
            <v>551963</v>
          </cell>
        </row>
        <row r="124">
          <cell r="K124" t="str">
            <v>Resultado global de la medición del clima laboral corporativo</v>
          </cell>
          <cell r="L124" t="str">
            <v>RH</v>
          </cell>
          <cell r="M124">
            <v>33.6</v>
          </cell>
          <cell r="N124">
            <v>552950</v>
          </cell>
        </row>
        <row r="125">
          <cell r="K125" t="str">
            <v>Porcentaje de cumplimiento del Plan de Mejora del Clima laboral</v>
          </cell>
          <cell r="L125" t="str">
            <v>RH</v>
          </cell>
          <cell r="M125">
            <v>33.700000000000003</v>
          </cell>
          <cell r="N125">
            <v>553151</v>
          </cell>
        </row>
        <row r="126">
          <cell r="K126" t="str">
            <v>Porcentaje de cumplimiento de la ejecución del Plan de capacitación</v>
          </cell>
          <cell r="L126" t="str">
            <v>RH</v>
          </cell>
          <cell r="M126">
            <v>33.799999999999997</v>
          </cell>
          <cell r="N126">
            <v>553152</v>
          </cell>
        </row>
        <row r="127">
          <cell r="K127" t="str">
            <v>Índice de Morbilidad</v>
          </cell>
          <cell r="L127" t="str">
            <v>RH</v>
          </cell>
          <cell r="M127">
            <v>33.9</v>
          </cell>
          <cell r="N127">
            <v>553153</v>
          </cell>
        </row>
        <row r="128">
          <cell r="K128" t="str">
            <v>Índice de atención y oportunidad del Sistema de Monitoreo de Área Extendida</v>
          </cell>
          <cell r="L128" t="str">
            <v>C</v>
          </cell>
          <cell r="M128">
            <v>14.1</v>
          </cell>
          <cell r="N128">
            <v>553842</v>
          </cell>
        </row>
        <row r="129">
          <cell r="K129" t="str">
            <v>Porcentaje de iniciativas de innovación ejecutadas</v>
          </cell>
          <cell r="L129" t="str">
            <v>C</v>
          </cell>
          <cell r="M129">
            <v>14.2</v>
          </cell>
          <cell r="N129">
            <v>553843</v>
          </cell>
        </row>
        <row r="130">
          <cell r="K130" t="str">
            <v>Porcentaje Mensual de Disponibilidad del Sistema de Administración de Energía</v>
          </cell>
          <cell r="L130" t="str">
            <v>C</v>
          </cell>
          <cell r="M130">
            <v>14.3</v>
          </cell>
          <cell r="N130">
            <v>553844</v>
          </cell>
        </row>
        <row r="131">
          <cell r="K131" t="str">
            <v>Porcentaje semestral de abastecimiento continuo de la demanda de energía eléctrica del Sistema Nacional Interconectado</v>
          </cell>
          <cell r="L131" t="str">
            <v>C</v>
          </cell>
          <cell r="M131">
            <v>14.4</v>
          </cell>
          <cell r="N131">
            <v>553878</v>
          </cell>
        </row>
        <row r="132">
          <cell r="K132" t="str">
            <v>Porcentaje de producción científica</v>
          </cell>
          <cell r="L132" t="str">
            <v>C</v>
          </cell>
          <cell r="M132">
            <v>14.5</v>
          </cell>
          <cell r="N132">
            <v>553984</v>
          </cell>
        </row>
        <row r="133">
          <cell r="K133" t="str">
            <v>Porcentaje de cumplimiento del envío de informes ejecutivos referidos al Comité de Análisis de Fallas</v>
          </cell>
          <cell r="L133" t="str">
            <v>C</v>
          </cell>
          <cell r="M133">
            <v>14.6</v>
          </cell>
          <cell r="N133">
            <v>553985</v>
          </cell>
        </row>
        <row r="134">
          <cell r="K134" t="str">
            <v>Porcentaje de cumplimiento de acciones de planeamiento energético tendientes a la minimización de los costos operativos</v>
          </cell>
          <cell r="L134" t="str">
            <v>C</v>
          </cell>
          <cell r="M134">
            <v>15.1</v>
          </cell>
          <cell r="N134">
            <v>553986</v>
          </cell>
        </row>
        <row r="135">
          <cell r="K135" t="str">
            <v>Porcentaje de realización de estudios energéticos asociados a las transferencias internacionales de electricidad</v>
          </cell>
          <cell r="L135" t="str">
            <v>C</v>
          </cell>
          <cell r="M135">
            <v>15.2</v>
          </cell>
          <cell r="N135">
            <v>553987</v>
          </cell>
        </row>
        <row r="136">
          <cell r="K136" t="str">
            <v>Porcentaje de cumplimiento de acciones para el cálculo del factor de emisión de CO2 del Sistema Nacional Interconectado</v>
          </cell>
          <cell r="L136" t="str">
            <v>C</v>
          </cell>
          <cell r="M136">
            <v>15.3</v>
          </cell>
          <cell r="N136">
            <v>553988</v>
          </cell>
        </row>
        <row r="137">
          <cell r="K137" t="str">
            <v>Número de observaciones presentadas por los participantes del sector eléctrico previo a la liquidación comercial</v>
          </cell>
          <cell r="L137" t="str">
            <v>C</v>
          </cell>
          <cell r="M137">
            <v>16.100000000000001</v>
          </cell>
          <cell r="N137">
            <v>553989</v>
          </cell>
        </row>
        <row r="138">
          <cell r="K138" t="str">
            <v>Número de liquidaciones diarias del mercado publicadas fuera de plazo</v>
          </cell>
          <cell r="L138" t="str">
            <v>C</v>
          </cell>
          <cell r="M138">
            <v>16.2</v>
          </cell>
          <cell r="N138">
            <v>553990</v>
          </cell>
        </row>
        <row r="139">
          <cell r="K139" t="str">
            <v>Número de productos de consolidación de información operativa publicados fuera de plazo</v>
          </cell>
          <cell r="L139" t="str">
            <v>C</v>
          </cell>
          <cell r="M139">
            <v>16.3</v>
          </cell>
          <cell r="N139">
            <v>553991</v>
          </cell>
        </row>
        <row r="140">
          <cell r="K140" t="str">
            <v>Porcentaje de convenios no justificados</v>
          </cell>
          <cell r="L140" t="str">
            <v>P</v>
          </cell>
          <cell r="M140">
            <v>22.1</v>
          </cell>
          <cell r="N140">
            <v>561015</v>
          </cell>
        </row>
        <row r="141">
          <cell r="K141" t="str">
            <v>Kilómetros de vías no urbanas en mantenimiento a nivel provincial</v>
          </cell>
          <cell r="L141" t="str">
            <v>C</v>
          </cell>
          <cell r="M141">
            <v>23.1</v>
          </cell>
          <cell r="N141">
            <v>561016</v>
          </cell>
        </row>
        <row r="142">
          <cell r="K142" t="str">
            <v>Porcentaje de ofertas de empleo que concluyeron con una contratación</v>
          </cell>
          <cell r="L142" t="str">
            <v>RH</v>
          </cell>
          <cell r="M142">
            <v>24.1</v>
          </cell>
          <cell r="N142">
            <v>560771</v>
          </cell>
        </row>
        <row r="143">
          <cell r="K143" t="str">
            <v>Número de ciudadanos de los sectores productivos de la provincia capacitados.</v>
          </cell>
          <cell r="L143" t="str">
            <v>C</v>
          </cell>
          <cell r="M143">
            <v>25.1</v>
          </cell>
          <cell r="N143">
            <v>560772</v>
          </cell>
        </row>
        <row r="144">
          <cell r="K144" t="str">
            <v>Porcentaje de satisfacción del usuario externo</v>
          </cell>
          <cell r="L144" t="str">
            <v>P</v>
          </cell>
          <cell r="M144">
            <v>26.1</v>
          </cell>
          <cell r="N144">
            <v>560773</v>
          </cell>
        </row>
        <row r="145">
          <cell r="K145" t="str">
            <v>Porcentaje de ejecución presupuestaria de gasto corriente.</v>
          </cell>
          <cell r="L145" t="str">
            <v>F</v>
          </cell>
          <cell r="M145">
            <v>27.1</v>
          </cell>
          <cell r="N145">
            <v>560774</v>
          </cell>
        </row>
        <row r="146">
          <cell r="K146" t="str">
            <v>Porcentaje de operativos de control de seguridad ejecutados</v>
          </cell>
          <cell r="L146" t="str">
            <v>C</v>
          </cell>
          <cell r="M146">
            <v>28.1</v>
          </cell>
          <cell r="N146">
            <v>560775</v>
          </cell>
        </row>
        <row r="147">
          <cell r="K147" t="str">
            <v>Porcentaje de personas en estado irregular notificadas con inicio de proceso administrativo</v>
          </cell>
          <cell r="L147" t="str">
            <v>C</v>
          </cell>
          <cell r="M147">
            <v>29.1</v>
          </cell>
          <cell r="N147">
            <v>560776</v>
          </cell>
        </row>
        <row r="148">
          <cell r="K148" t="str">
            <v>Índice de satisfacción al cliente</v>
          </cell>
          <cell r="L148" t="str">
            <v>C</v>
          </cell>
          <cell r="M148">
            <v>27.1</v>
          </cell>
          <cell r="N148">
            <v>554011</v>
          </cell>
        </row>
        <row r="149">
          <cell r="K149" t="str">
            <v>Porcentaje de resolución de reclamos (PRR)</v>
          </cell>
          <cell r="L149" t="str">
            <v>C</v>
          </cell>
          <cell r="M149">
            <v>27.2</v>
          </cell>
          <cell r="N149">
            <v>554012</v>
          </cell>
        </row>
        <row r="150">
          <cell r="K150" t="str">
            <v>Porcentaje de participación de camaroneros.</v>
          </cell>
          <cell r="L150" t="str">
            <v>C</v>
          </cell>
          <cell r="M150">
            <v>28.1</v>
          </cell>
          <cell r="N150">
            <v>554013</v>
          </cell>
        </row>
        <row r="151">
          <cell r="K151" t="str">
            <v>Porcentaje de recaudación total</v>
          </cell>
          <cell r="L151" t="str">
            <v>C</v>
          </cell>
          <cell r="M151">
            <v>29.1</v>
          </cell>
          <cell r="N151">
            <v>554014</v>
          </cell>
        </row>
        <row r="152">
          <cell r="K152" t="str">
            <v>Porcentaje de Recuperación de Cartera Vencida</v>
          </cell>
          <cell r="L152" t="str">
            <v>C</v>
          </cell>
          <cell r="M152">
            <v>29.2</v>
          </cell>
          <cell r="N152">
            <v>554016</v>
          </cell>
        </row>
        <row r="153">
          <cell r="K153" t="str">
            <v>Porcentaje Ejecución del Presupuesto de Operación.</v>
          </cell>
          <cell r="L153" t="str">
            <v>C</v>
          </cell>
          <cell r="M153">
            <v>29.3</v>
          </cell>
          <cell r="N153">
            <v>554017</v>
          </cell>
        </row>
        <row r="154">
          <cell r="K154" t="str">
            <v>Porcentaje de Ejecución del presupuesto de Inversión</v>
          </cell>
          <cell r="L154" t="str">
            <v>C</v>
          </cell>
          <cell r="M154">
            <v>29.4</v>
          </cell>
          <cell r="N154">
            <v>554019</v>
          </cell>
        </row>
        <row r="155">
          <cell r="K155" t="str">
            <v>Margen EBITDA.</v>
          </cell>
          <cell r="L155" t="str">
            <v>C</v>
          </cell>
          <cell r="M155">
            <v>29.5</v>
          </cell>
          <cell r="N155">
            <v>554020</v>
          </cell>
        </row>
        <row r="156">
          <cell r="K156" t="str">
            <v>Porcentaje de cobertura del servicio eléctrico.</v>
          </cell>
          <cell r="L156" t="str">
            <v>C</v>
          </cell>
          <cell r="M156">
            <v>30.1</v>
          </cell>
          <cell r="N156">
            <v>554022</v>
          </cell>
        </row>
        <row r="157">
          <cell r="K157" t="str">
            <v>Capacidad Instalada (MVA)</v>
          </cell>
          <cell r="L157" t="str">
            <v>C</v>
          </cell>
          <cell r="M157">
            <v>30.2</v>
          </cell>
          <cell r="N157">
            <v>554024</v>
          </cell>
        </row>
        <row r="158">
          <cell r="K158" t="str">
            <v>Porcentaje de Cumplimiento de Expansión de Alumbrado Público</v>
          </cell>
          <cell r="L158" t="str">
            <v>C</v>
          </cell>
          <cell r="M158">
            <v>30.3</v>
          </cell>
          <cell r="N158">
            <v>554025</v>
          </cell>
        </row>
        <row r="159">
          <cell r="K159" t="str">
            <v>FMIk - Frecuencia de interrupción a nivel de cabecera de los alimentadores primarios de distribución</v>
          </cell>
          <cell r="L159" t="str">
            <v>C</v>
          </cell>
          <cell r="M159">
            <v>31.1</v>
          </cell>
          <cell r="N159">
            <v>554049</v>
          </cell>
        </row>
        <row r="160">
          <cell r="K160" t="str">
            <v>TTIk - Tiempo de interrupción a nivel de cabecera de alimentador primario de distribución</v>
          </cell>
          <cell r="L160" t="str">
            <v>C</v>
          </cell>
          <cell r="M160">
            <v>31.2</v>
          </cell>
          <cell r="N160">
            <v>554050</v>
          </cell>
        </row>
        <row r="161">
          <cell r="K161" t="str">
            <v>Alimentadores que cumplen en Frecuencia Media de Interrupción</v>
          </cell>
          <cell r="L161" t="str">
            <v>C</v>
          </cell>
          <cell r="M161">
            <v>31.3</v>
          </cell>
          <cell r="N161">
            <v>554051</v>
          </cell>
        </row>
        <row r="162">
          <cell r="K162" t="str">
            <v>Alimentadores que cumplen en Tiempo total de interrupciones</v>
          </cell>
          <cell r="L162" t="str">
            <v>C</v>
          </cell>
          <cell r="M162">
            <v>31.4</v>
          </cell>
          <cell r="N162">
            <v>554052</v>
          </cell>
        </row>
        <row r="163">
          <cell r="K163" t="str">
            <v>Tasa de falla del alumbrado público general</v>
          </cell>
          <cell r="L163" t="str">
            <v>C</v>
          </cell>
          <cell r="M163">
            <v>31.5</v>
          </cell>
          <cell r="N163">
            <v>554053</v>
          </cell>
        </row>
        <row r="164">
          <cell r="K164" t="str">
            <v>Porcentaje de Pérdidas Totales de Energía</v>
          </cell>
          <cell r="L164" t="str">
            <v>C</v>
          </cell>
          <cell r="M164">
            <v>31.6</v>
          </cell>
          <cell r="N164">
            <v>554054</v>
          </cell>
        </row>
        <row r="165">
          <cell r="K165" t="str">
            <v>Porcentaje de Automatización del Sistema de Distribución a nivel de Alimentadores</v>
          </cell>
          <cell r="L165" t="str">
            <v>C</v>
          </cell>
          <cell r="M165">
            <v>31.7</v>
          </cell>
          <cell r="N165">
            <v>554055</v>
          </cell>
        </row>
        <row r="166">
          <cell r="K166" t="str">
            <v>Porcentaje de implementación de plan de integración de servicios técnologicos</v>
          </cell>
          <cell r="L166" t="str">
            <v>C</v>
          </cell>
          <cell r="M166">
            <v>32.1</v>
          </cell>
          <cell r="N166">
            <v>554056</v>
          </cell>
        </row>
        <row r="167">
          <cell r="K167" t="str">
            <v>Porcentaje de Obsolescencia tecnológica</v>
          </cell>
          <cell r="L167" t="str">
            <v>C</v>
          </cell>
          <cell r="M167">
            <v>32.200000000000003</v>
          </cell>
          <cell r="N167">
            <v>554057</v>
          </cell>
        </row>
        <row r="168">
          <cell r="K168" t="str">
            <v>Porcentaje de implementación de plataformas de ciberseguridad</v>
          </cell>
          <cell r="L168" t="str">
            <v>C</v>
          </cell>
          <cell r="M168">
            <v>32.299999999999997</v>
          </cell>
          <cell r="N168">
            <v>554058</v>
          </cell>
        </row>
        <row r="169">
          <cell r="K169" t="str">
            <v>Porcentaje cumplimiento del Plan de Sostenibilidad</v>
          </cell>
          <cell r="L169" t="str">
            <v>C</v>
          </cell>
          <cell r="M169">
            <v>33.1</v>
          </cell>
          <cell r="N169">
            <v>554059</v>
          </cell>
        </row>
        <row r="170">
          <cell r="K170" t="str">
            <v>Maduración de implementación de gestión por procesos</v>
          </cell>
          <cell r="L170" t="str">
            <v>C</v>
          </cell>
          <cell r="M170">
            <v>35.1</v>
          </cell>
          <cell r="N170">
            <v>554070</v>
          </cell>
        </row>
        <row r="171">
          <cell r="K171" t="str">
            <v>Número de estudios e investigaciones sobre el cumplimiento de los derechos en los grupos prioritarios</v>
          </cell>
          <cell r="L171" t="str">
            <v>C</v>
          </cell>
          <cell r="M171">
            <v>1.2</v>
          </cell>
          <cell r="N171">
            <v>558405</v>
          </cell>
        </row>
        <row r="172">
          <cell r="K172" t="str">
            <v>Número de informes de Observancia sobre el cumplimiento de la política pública de igualdad y no discriminación</v>
          </cell>
          <cell r="L172" t="str">
            <v>C</v>
          </cell>
          <cell r="M172">
            <v>1.3</v>
          </cell>
          <cell r="N172">
            <v>558406</v>
          </cell>
        </row>
        <row r="173">
          <cell r="K173" t="str">
            <v>Porcentaje de cantones que reciben asistencia técnica para el fortalecimiento del Sistema de Protección de Derechos</v>
          </cell>
          <cell r="L173" t="str">
            <v>C</v>
          </cell>
          <cell r="M173">
            <v>1.4</v>
          </cell>
          <cell r="N173">
            <v>558407</v>
          </cell>
        </row>
        <row r="174">
          <cell r="K174" t="str">
            <v>Ingreso Operacional</v>
          </cell>
          <cell r="L174" t="str">
            <v>F</v>
          </cell>
          <cell r="M174">
            <v>12.1</v>
          </cell>
          <cell r="N174">
            <v>543886</v>
          </cell>
        </row>
        <row r="175">
          <cell r="K175" t="str">
            <v>Margen EBITDA</v>
          </cell>
          <cell r="L175" t="str">
            <v>F</v>
          </cell>
          <cell r="M175">
            <v>12.2</v>
          </cell>
          <cell r="N175">
            <v>543892</v>
          </cell>
        </row>
        <row r="176">
          <cell r="K176" t="str">
            <v>Prueba ácida</v>
          </cell>
          <cell r="L176" t="str">
            <v>F</v>
          </cell>
          <cell r="M176">
            <v>12.3</v>
          </cell>
          <cell r="N176">
            <v>543896</v>
          </cell>
        </row>
        <row r="177">
          <cell r="K177" t="str">
            <v>Número de servicios de telecomunicaciones</v>
          </cell>
          <cell r="L177" t="str">
            <v>C</v>
          </cell>
          <cell r="M177">
            <v>13.1</v>
          </cell>
          <cell r="N177">
            <v>543901</v>
          </cell>
        </row>
        <row r="178">
          <cell r="K178" t="str">
            <v>% aporte de CNT al Índice de Infraestructura de telecomunicaciones E-gob</v>
          </cell>
          <cell r="L178" t="str">
            <v>C</v>
          </cell>
          <cell r="M178">
            <v>14.1</v>
          </cell>
          <cell r="N178">
            <v>544379</v>
          </cell>
        </row>
        <row r="179">
          <cell r="K179" t="str">
            <v>Número de servicios del segmento corporativo (privado y público)</v>
          </cell>
          <cell r="L179" t="str">
            <v>C</v>
          </cell>
          <cell r="M179">
            <v>15.1</v>
          </cell>
          <cell r="N179">
            <v>543911</v>
          </cell>
        </row>
        <row r="180">
          <cell r="K180" t="str">
            <v>% los clientes de CNT con 3 o más servicios</v>
          </cell>
          <cell r="L180" t="str">
            <v>P</v>
          </cell>
          <cell r="M180">
            <v>16.100000000000001</v>
          </cell>
          <cell r="N180">
            <v>543915</v>
          </cell>
        </row>
        <row r="181">
          <cell r="K181" t="str">
            <v>Índice Promotor Neto</v>
          </cell>
          <cell r="L181" t="str">
            <v>P</v>
          </cell>
          <cell r="M181">
            <v>16.2</v>
          </cell>
          <cell r="N181">
            <v>543919</v>
          </cell>
        </row>
        <row r="182">
          <cell r="K182" t="str">
            <v>% de Satisfacción del cliente, servicio telefonía fija</v>
          </cell>
          <cell r="L182" t="str">
            <v>P</v>
          </cell>
          <cell r="M182">
            <v>16.3</v>
          </cell>
          <cell r="N182">
            <v>543921</v>
          </cell>
        </row>
        <row r="183">
          <cell r="K183" t="str">
            <v>% de Satisfacción del cliente, servicio internet fijo</v>
          </cell>
          <cell r="L183" t="str">
            <v>P</v>
          </cell>
          <cell r="M183">
            <v>16.399999999999999</v>
          </cell>
          <cell r="N183">
            <v>543923</v>
          </cell>
        </row>
        <row r="184">
          <cell r="K184" t="str">
            <v>% de Satisfacción del cliente, servicio SMA (voz, internet y datos)</v>
          </cell>
          <cell r="L184" t="str">
            <v>P</v>
          </cell>
          <cell r="M184">
            <v>16.5</v>
          </cell>
          <cell r="N184">
            <v>543925</v>
          </cell>
        </row>
        <row r="185">
          <cell r="K185" t="str">
            <v>Productividad del personal</v>
          </cell>
          <cell r="L185" t="str">
            <v>RH</v>
          </cell>
          <cell r="M185">
            <v>17.100000000000001</v>
          </cell>
          <cell r="N185">
            <v>543926</v>
          </cell>
        </row>
        <row r="186">
          <cell r="K186" t="str">
            <v>Relación gastos de personal sobre ingresos</v>
          </cell>
          <cell r="L186" t="str">
            <v>RH</v>
          </cell>
          <cell r="M186">
            <v>17.2</v>
          </cell>
          <cell r="N186">
            <v>543931</v>
          </cell>
        </row>
        <row r="187">
          <cell r="K187" t="str">
            <v>Número de mecanismos de Cooperación Internacional</v>
          </cell>
          <cell r="L187" t="str">
            <v>C</v>
          </cell>
          <cell r="M187">
            <v>1.2</v>
          </cell>
          <cell r="N187">
            <v>556714</v>
          </cell>
        </row>
        <row r="188">
          <cell r="K188" t="str">
            <v>Número de capacitaciones realizadas a los Gobiernos Autónomos descentralizados</v>
          </cell>
          <cell r="L188" t="str">
            <v>C</v>
          </cell>
          <cell r="M188">
            <v>1.3</v>
          </cell>
          <cell r="N188">
            <v>556715</v>
          </cell>
        </row>
        <row r="189">
          <cell r="K189" t="str">
            <v>Número de propuestas específicas de política pública realizadas</v>
          </cell>
          <cell r="L189" t="str">
            <v>C</v>
          </cell>
          <cell r="M189">
            <v>2.2000000000000002</v>
          </cell>
          <cell r="N189">
            <v>555594</v>
          </cell>
        </row>
        <row r="190">
          <cell r="K190" t="str">
            <v>Número de propuestas de reformas de Ley presentadas a la Asamblea Nacional</v>
          </cell>
          <cell r="L190" t="str">
            <v>C</v>
          </cell>
          <cell r="M190">
            <v>2.2999999999999998</v>
          </cell>
          <cell r="N190">
            <v>555595</v>
          </cell>
        </row>
        <row r="191">
          <cell r="K191" t="str">
            <v>Número de servidores públicos y trabajadores privados capacitados en el ámbito de discapacidades</v>
          </cell>
          <cell r="L191" t="str">
            <v>C</v>
          </cell>
          <cell r="M191">
            <v>2.4</v>
          </cell>
          <cell r="N191">
            <v>555596</v>
          </cell>
        </row>
        <row r="192">
          <cell r="K192" t="str">
            <v>Número de cursos generados y/o actualizados en el ámbito de la discapacidad</v>
          </cell>
          <cell r="L192" t="str">
            <v>C</v>
          </cell>
          <cell r="M192">
            <v>2.5</v>
          </cell>
          <cell r="N192">
            <v>555597</v>
          </cell>
        </row>
        <row r="193">
          <cell r="K193" t="str">
            <v>Número de mecanismos y espacios de participación ciudadana conformados en el ámbito de la discapacidad</v>
          </cell>
          <cell r="L193" t="str">
            <v>C</v>
          </cell>
          <cell r="M193">
            <v>3.2</v>
          </cell>
          <cell r="N193">
            <v>555599</v>
          </cell>
        </row>
        <row r="194">
          <cell r="K194" t="str">
            <v>Número de mesas de diálogo intersectoriales realizadas en el ámbito de discapacidades en 23 provincias del país</v>
          </cell>
          <cell r="L194" t="str">
            <v>C</v>
          </cell>
          <cell r="M194">
            <v>3.3</v>
          </cell>
          <cell r="N194">
            <v>555600</v>
          </cell>
        </row>
        <row r="195">
          <cell r="K195" t="str">
            <v>Número de talleres de sensibilización realizados en el ámbito de discapacidades</v>
          </cell>
          <cell r="L195" t="str">
            <v>C</v>
          </cell>
          <cell r="M195">
            <v>3.4</v>
          </cell>
          <cell r="N195">
            <v>555601</v>
          </cell>
        </row>
        <row r="196">
          <cell r="K196" t="str">
            <v>Número de informes de transversalización de la implementación del 10% de presupuesto para los grupos de atención prioritaria, identificando acciones específicas en el ámbito de la discapacidad</v>
          </cell>
          <cell r="L196" t="str">
            <v>C</v>
          </cell>
          <cell r="M196">
            <v>3.5</v>
          </cell>
          <cell r="N196">
            <v>555602</v>
          </cell>
        </row>
        <row r="197">
          <cell r="K197" t="str">
            <v>Número de capacitaciones realizadas a los Consejos Cantonales de Protección de Derechos</v>
          </cell>
          <cell r="L197" t="str">
            <v>C</v>
          </cell>
          <cell r="M197">
            <v>3.6</v>
          </cell>
          <cell r="N197">
            <v>555603</v>
          </cell>
        </row>
        <row r="198">
          <cell r="K198" t="str">
            <v>Número de informes del proceso de observancias realizadas en el ámbito de discapacidades</v>
          </cell>
          <cell r="L198" t="str">
            <v>C</v>
          </cell>
          <cell r="M198">
            <v>4.2</v>
          </cell>
          <cell r="N198">
            <v>555604</v>
          </cell>
        </row>
        <row r="199">
          <cell r="K199" t="str">
            <v>Número de mesas de diálogo intersectorial instauradas</v>
          </cell>
          <cell r="L199" t="str">
            <v>C</v>
          </cell>
          <cell r="M199">
            <v>4.3</v>
          </cell>
          <cell r="N199">
            <v>555605</v>
          </cell>
        </row>
        <row r="200">
          <cell r="K200" t="str">
            <v>Número de atención de casos de vulneración de derechos de las personas con discapacidad en los ejes de la política pública</v>
          </cell>
          <cell r="L200" t="str">
            <v>C</v>
          </cell>
          <cell r="M200">
            <v>4.4000000000000004</v>
          </cell>
          <cell r="N200">
            <v>555606</v>
          </cell>
        </row>
        <row r="201">
          <cell r="K201" t="str">
            <v>Número de informes de análisis de base de datos procesadas</v>
          </cell>
          <cell r="L201" t="str">
            <v>C</v>
          </cell>
          <cell r="M201">
            <v>4.5</v>
          </cell>
          <cell r="N201">
            <v>555607</v>
          </cell>
        </row>
        <row r="202">
          <cell r="K202" t="str">
            <v>Número de informes técnicos de accesibilidad</v>
          </cell>
          <cell r="L202" t="str">
            <v>C</v>
          </cell>
          <cell r="M202">
            <v>4.5999999999999996</v>
          </cell>
          <cell r="N202">
            <v>555608</v>
          </cell>
        </row>
        <row r="203">
          <cell r="K203" t="str">
            <v>Monto de colocación de crédito de segundo piso.</v>
          </cell>
          <cell r="L203" t="str">
            <v>C</v>
          </cell>
          <cell r="M203">
            <v>15.1</v>
          </cell>
          <cell r="N203">
            <v>543566</v>
          </cell>
        </row>
        <row r="204">
          <cell r="K204" t="str">
            <v>Monto total del crédito apalancado con el FOGEPS.</v>
          </cell>
          <cell r="L204" t="str">
            <v>C</v>
          </cell>
          <cell r="M204">
            <v>15.2</v>
          </cell>
          <cell r="N204">
            <v>543567</v>
          </cell>
        </row>
        <row r="205">
          <cell r="K205" t="str">
            <v>Monto de colocación de crédito de segundo piso.</v>
          </cell>
          <cell r="L205" t="str">
            <v>C</v>
          </cell>
          <cell r="M205">
            <v>15.3</v>
          </cell>
          <cell r="N205">
            <v>561732</v>
          </cell>
        </row>
        <row r="206">
          <cell r="K206" t="str">
            <v>Monto total del crédito apalancado con el FOGEPS (Fondo de Garantía para la Economía Popular y Solidaria)</v>
          </cell>
          <cell r="L206" t="str">
            <v>C</v>
          </cell>
          <cell r="M206">
            <v>15.4</v>
          </cell>
          <cell r="N206">
            <v>561733</v>
          </cell>
        </row>
        <row r="207">
          <cell r="K207" t="str">
            <v>Monto total garantizado en certificados de garantía emitidos a las OSFPS, para inversiones entre OSFPS.</v>
          </cell>
          <cell r="L207" t="str">
            <v>C</v>
          </cell>
          <cell r="M207">
            <v>16.2</v>
          </cell>
          <cell r="N207">
            <v>543570</v>
          </cell>
        </row>
        <row r="208">
          <cell r="K208" t="str">
            <v>Número de OSFPS atendidas en proceso de fortalecimiento</v>
          </cell>
          <cell r="L208" t="str">
            <v>C</v>
          </cell>
          <cell r="M208">
            <v>16.3</v>
          </cell>
          <cell r="N208">
            <v>543775</v>
          </cell>
        </row>
        <row r="209">
          <cell r="K209" t="str">
            <v>Número de OSFPS atendidas en proceso de fortalecimiento</v>
          </cell>
          <cell r="L209" t="str">
            <v>C</v>
          </cell>
          <cell r="M209">
            <v>16.399999999999999</v>
          </cell>
          <cell r="N209">
            <v>561730</v>
          </cell>
        </row>
        <row r="210">
          <cell r="K210" t="str">
            <v>Monto total garantizado en inversiones entre Organizaciones del Sector Financiero Popular y Solidario (OSFPS) con garantía de CONAFIPS.</v>
          </cell>
          <cell r="L210" t="str">
            <v>C</v>
          </cell>
          <cell r="M210">
            <v>16.5</v>
          </cell>
          <cell r="N210">
            <v>561734</v>
          </cell>
        </row>
        <row r="211">
          <cell r="K211" t="str">
            <v>Porcentaje de personas beneficiarias que han cobrado el seguro de depósitos</v>
          </cell>
          <cell r="L211" t="str">
            <v>C</v>
          </cell>
          <cell r="M211">
            <v>21.1</v>
          </cell>
          <cell r="N211">
            <v>543217</v>
          </cell>
        </row>
        <row r="212">
          <cell r="K212" t="str">
            <v>Número promedio de días acumulados utilizados para la atención del pago de seguro de depósitos de bases de datos originales y modificadas</v>
          </cell>
          <cell r="L212" t="str">
            <v>C</v>
          </cell>
          <cell r="M212">
            <v>21.2</v>
          </cell>
          <cell r="N212">
            <v>543221</v>
          </cell>
        </row>
        <row r="213">
          <cell r="K213" t="str">
            <v>Porcentaje de emisión de títulos de crédito de entidades financieras del sector financiero privado y popular y solidario extintas y en liquidación forzosa a las que corresponden iniciar proceso coactivo</v>
          </cell>
          <cell r="L213" t="str">
            <v>C</v>
          </cell>
          <cell r="M213">
            <v>21.3</v>
          </cell>
          <cell r="N213">
            <v>543234</v>
          </cell>
        </row>
        <row r="214">
          <cell r="K214" t="str">
            <v>Porcentaje de rendimiento ponderado del portafolio de los 3 fideicomisos</v>
          </cell>
          <cell r="L214" t="str">
            <v>C</v>
          </cell>
          <cell r="M214">
            <v>22.1</v>
          </cell>
          <cell r="N214">
            <v>542501</v>
          </cell>
        </row>
        <row r="215">
          <cell r="K215" t="str">
            <v>Porcentaje de participación de las inversiones a plazo dentro de los portafolio del Seguro de Depósitos del Sector Financiero Privado, popular y solidario y fondo de seguros privados</v>
          </cell>
          <cell r="L215" t="str">
            <v>C</v>
          </cell>
          <cell r="M215">
            <v>22.2</v>
          </cell>
          <cell r="N215">
            <v>542507</v>
          </cell>
        </row>
        <row r="216">
          <cell r="K216" t="str">
            <v>Nivel de concentración ponderado de los portafolios de inversión de los Fideicomisos del Seguro de Depósitos y Seguros Privados</v>
          </cell>
          <cell r="L216" t="str">
            <v>C</v>
          </cell>
          <cell r="M216">
            <v>22.3</v>
          </cell>
          <cell r="N216">
            <v>542514</v>
          </cell>
        </row>
        <row r="217">
          <cell r="K217" t="str">
            <v>Promedio ponderado de cumplimiento de las entidades financieras del sector financiero privado, asegurador y COACs del segmento 1, 2,3 que contribuyen a tiempo</v>
          </cell>
          <cell r="L217" t="str">
            <v>C</v>
          </cell>
          <cell r="M217">
            <v>22.4</v>
          </cell>
          <cell r="N217">
            <v>543207</v>
          </cell>
        </row>
        <row r="218">
          <cell r="K218" t="str">
            <v>Porcentaje de reducción de la brecha de cumplimiento de los principios básicos de seguros de depósitos eficaces en lo aplicable al mandato de la COSEDE</v>
          </cell>
          <cell r="L218" t="str">
            <v>C</v>
          </cell>
          <cell r="M218">
            <v>23.1</v>
          </cell>
          <cell r="N218">
            <v>543246</v>
          </cell>
        </row>
        <row r="219">
          <cell r="K219" t="str">
            <v>Porcentaje de cumplimiento del Programa de Comunicación de Concientización al Público.</v>
          </cell>
          <cell r="L219" t="str">
            <v>C</v>
          </cell>
          <cell r="M219">
            <v>24.1</v>
          </cell>
          <cell r="N219">
            <v>543252</v>
          </cell>
        </row>
        <row r="220">
          <cell r="K220" t="str">
            <v>Tasa de siniestros de tránsito por cada 100 kilómetros de vía</v>
          </cell>
          <cell r="L220" t="str">
            <v>C</v>
          </cell>
          <cell r="M220">
            <v>19.7</v>
          </cell>
          <cell r="N220">
            <v>550591</v>
          </cell>
        </row>
        <row r="221">
          <cell r="K221" t="str">
            <v>Tasa de morbilidad por siniestros de tránsito por cada 100 kilómetros de vía</v>
          </cell>
          <cell r="L221" t="str">
            <v>C</v>
          </cell>
          <cell r="M221">
            <v>19.8</v>
          </cell>
          <cell r="N221">
            <v>550602</v>
          </cell>
        </row>
        <row r="222">
          <cell r="K222" t="str">
            <v>Tasa de mortalidad por siniestro de tránsito por cada 100 kilómetros de vía</v>
          </cell>
          <cell r="L222" t="str">
            <v>C</v>
          </cell>
          <cell r="M222">
            <v>19.899999999999999</v>
          </cell>
          <cell r="N222">
            <v>550603</v>
          </cell>
        </row>
        <row r="223">
          <cell r="K223" t="str">
            <v>Tasa de siniestro de tránsito por cada 100.000 habitantes</v>
          </cell>
          <cell r="L223" t="str">
            <v>C</v>
          </cell>
          <cell r="M223">
            <v>19.100000000000001</v>
          </cell>
          <cell r="N223">
            <v>550604</v>
          </cell>
        </row>
        <row r="224">
          <cell r="K224" t="str">
            <v>Tasa de morbilidad por siniestro de tránsito por cada 100.000 habitantes</v>
          </cell>
          <cell r="L224" t="str">
            <v>C</v>
          </cell>
          <cell r="M224">
            <v>19.11</v>
          </cell>
          <cell r="N224">
            <v>550605</v>
          </cell>
        </row>
        <row r="225">
          <cell r="K225" t="str">
            <v>Tasa de mortalidad por siniestro de tránsito por cada 100.000 habitantes</v>
          </cell>
          <cell r="L225" t="str">
            <v>C</v>
          </cell>
          <cell r="M225">
            <v>19.12</v>
          </cell>
          <cell r="N225">
            <v>550606</v>
          </cell>
        </row>
        <row r="226">
          <cell r="K226" t="str">
            <v>Porcentaje de informes realizados con determinación de causas de siniestro de tránsito investigados</v>
          </cell>
          <cell r="L226" t="str">
            <v>C</v>
          </cell>
          <cell r="M226">
            <v>20.100000000000001</v>
          </cell>
          <cell r="N226">
            <v>550397</v>
          </cell>
        </row>
        <row r="227">
          <cell r="K227" t="str">
            <v>Porcentaje de estudiantes que aprobaron los cursos de formación, capacitación y especialización</v>
          </cell>
          <cell r="L227" t="str">
            <v>C</v>
          </cell>
          <cell r="M227">
            <v>21.1</v>
          </cell>
          <cell r="N227">
            <v>550406</v>
          </cell>
        </row>
        <row r="228">
          <cell r="K228" t="str">
            <v>E3.O9.P2.I2. Tasa de accidentes en operaciones de transporte aéreo comercial.</v>
          </cell>
          <cell r="L228" t="str">
            <v>C</v>
          </cell>
          <cell r="M228">
            <v>18.100000000000001</v>
          </cell>
          <cell r="N228">
            <v>540689</v>
          </cell>
        </row>
        <row r="229">
          <cell r="K229" t="str">
            <v>Porcentaje de resoluciones de permisos en aviación menor emitidas</v>
          </cell>
          <cell r="L229" t="str">
            <v>C</v>
          </cell>
          <cell r="M229">
            <v>18.2</v>
          </cell>
          <cell r="N229">
            <v>542859</v>
          </cell>
        </row>
        <row r="230">
          <cell r="K230" t="str">
            <v>Porcentaje de regulaciones técnicas y exenciones a las RDAC emitidas</v>
          </cell>
          <cell r="L230" t="str">
            <v>C</v>
          </cell>
          <cell r="M230">
            <v>18.3</v>
          </cell>
          <cell r="N230">
            <v>542860</v>
          </cell>
        </row>
        <row r="231">
          <cell r="K231" t="str">
            <v>E3.O9.P2.I2. Tasa de accidentes en operaciones de transporte aéreo comercial.</v>
          </cell>
          <cell r="L231" t="str">
            <v>C</v>
          </cell>
          <cell r="M231">
            <v>18.399999999999999</v>
          </cell>
          <cell r="N231">
            <v>561331</v>
          </cell>
        </row>
        <row r="232">
          <cell r="K232" t="str">
            <v>Porcentaje de resoluciones de permisos en aviación menor emitidas</v>
          </cell>
          <cell r="L232" t="str">
            <v>C</v>
          </cell>
          <cell r="M232">
            <v>18.5</v>
          </cell>
          <cell r="N232">
            <v>561332</v>
          </cell>
        </row>
        <row r="233">
          <cell r="K233" t="str">
            <v>Porcentaje de regulaciones técnicas y exenciones a las RDAC emitidas</v>
          </cell>
          <cell r="L233" t="str">
            <v>C</v>
          </cell>
          <cell r="M233">
            <v>18.600000000000001</v>
          </cell>
          <cell r="N233">
            <v>561333</v>
          </cell>
        </row>
        <row r="234">
          <cell r="K234" t="str">
            <v>Porcentaje de personal de seguridad de la aviación certificado y recertificado.</v>
          </cell>
          <cell r="L234" t="str">
            <v>C</v>
          </cell>
          <cell r="M234">
            <v>19.100000000000001</v>
          </cell>
          <cell r="N234">
            <v>540717</v>
          </cell>
        </row>
        <row r="235">
          <cell r="K235" t="str">
            <v>Porcentaje de personal de seguridad de la aviación certificado y recertificado</v>
          </cell>
          <cell r="L235" t="str">
            <v>C</v>
          </cell>
          <cell r="M235">
            <v>19.2</v>
          </cell>
          <cell r="N235">
            <v>561334</v>
          </cell>
        </row>
        <row r="236">
          <cell r="K236" t="str">
            <v>Porcentaje de operatividad del mantenimiento de pista en los aeropuertos nacionales e internacionales bajo la administración de la DGAC</v>
          </cell>
          <cell r="L236" t="str">
            <v>C</v>
          </cell>
          <cell r="M236">
            <v>20.100000000000001</v>
          </cell>
          <cell r="N236">
            <v>540757</v>
          </cell>
        </row>
        <row r="237">
          <cell r="K237" t="str">
            <v>Porcentaje de disponibilidad de los servicios para la navegación aérea</v>
          </cell>
          <cell r="L237" t="str">
            <v>C</v>
          </cell>
          <cell r="M237">
            <v>20.2</v>
          </cell>
          <cell r="N237">
            <v>540812</v>
          </cell>
        </row>
        <row r="238">
          <cell r="K238" t="str">
            <v>Porcentaje de eventos de capacitación ejecutados</v>
          </cell>
          <cell r="L238" t="str">
            <v>C</v>
          </cell>
          <cell r="M238">
            <v>20.3</v>
          </cell>
          <cell r="N238">
            <v>542981</v>
          </cell>
        </row>
        <row r="239">
          <cell r="K239" t="str">
            <v>Porcentaje de operatividad del mantenimiento de pista en los aeropuertos nacionales e internacionales bajo la administración de la DGAC.</v>
          </cell>
          <cell r="L239" t="str">
            <v>C</v>
          </cell>
          <cell r="M239">
            <v>20.399999999999999</v>
          </cell>
          <cell r="N239">
            <v>561335</v>
          </cell>
        </row>
        <row r="240">
          <cell r="K240" t="str">
            <v>Porcentaje de disponibilidad de los servicios para la navegación aérea</v>
          </cell>
          <cell r="L240" t="str">
            <v>C</v>
          </cell>
          <cell r="M240">
            <v>20.5</v>
          </cell>
          <cell r="N240">
            <v>561337</v>
          </cell>
        </row>
        <row r="241">
          <cell r="K241" t="str">
            <v>Porcentaje de eventos de capacitación ejecutados</v>
          </cell>
          <cell r="L241" t="str">
            <v>C</v>
          </cell>
          <cell r="M241">
            <v>20.6</v>
          </cell>
          <cell r="N241">
            <v>561338</v>
          </cell>
        </row>
        <row r="242">
          <cell r="K242" t="str">
            <v>Porcentaje de recuperación de cartera de sobrevuelos</v>
          </cell>
          <cell r="L242" t="str">
            <v>C</v>
          </cell>
          <cell r="M242">
            <v>21.2</v>
          </cell>
          <cell r="N242">
            <v>543174</v>
          </cell>
        </row>
        <row r="243">
          <cell r="K243" t="str">
            <v>Porcentaje de posicionamiento de la imagen institucional en medios masivos</v>
          </cell>
          <cell r="L243" t="str">
            <v>C</v>
          </cell>
          <cell r="M243">
            <v>21.5</v>
          </cell>
          <cell r="N243">
            <v>554090</v>
          </cell>
        </row>
        <row r="244">
          <cell r="K244" t="str">
            <v>Porcentaje de disponibilidad de infraestructura, plataformas de software, redes, comunicaciones y aplicaciones institucionales e interinstitucionales</v>
          </cell>
          <cell r="L244" t="str">
            <v>C</v>
          </cell>
          <cell r="M244">
            <v>21.6</v>
          </cell>
          <cell r="N244">
            <v>554099</v>
          </cell>
        </row>
        <row r="245">
          <cell r="K245" t="str">
            <v>Porcentaje de cobertura de inscripciones de nacimiento.</v>
          </cell>
          <cell r="L245" t="str">
            <v>C</v>
          </cell>
          <cell r="M245">
            <v>22.1</v>
          </cell>
          <cell r="N245">
            <v>553912</v>
          </cell>
        </row>
        <row r="246">
          <cell r="K246" t="str">
            <v>Porcentaje de menores de 24 meses con nacimientos inscritos hasta 180 días posteriores a su nacimiento.</v>
          </cell>
          <cell r="L246" t="str">
            <v>C</v>
          </cell>
          <cell r="M246">
            <v>22.4</v>
          </cell>
          <cell r="N246">
            <v>554141</v>
          </cell>
        </row>
        <row r="247">
          <cell r="K247" t="str">
            <v>Porcentaje de cumplimiento en la producción del documento de viaje (Pasaportes Ordinarios)</v>
          </cell>
          <cell r="L247" t="str">
            <v>C</v>
          </cell>
          <cell r="M247">
            <v>23.2</v>
          </cell>
          <cell r="N247">
            <v>554133</v>
          </cell>
        </row>
        <row r="248">
          <cell r="K248" t="str">
            <v>Porcentaje de ciudadanos cedulados en el sistema biométrico(cédula única)</v>
          </cell>
          <cell r="L248" t="str">
            <v>C</v>
          </cell>
          <cell r="M248">
            <v>23.3</v>
          </cell>
          <cell r="N248">
            <v>554136</v>
          </cell>
        </row>
        <row r="249">
          <cell r="K249" t="str">
            <v>Número de Certificados Digitales de firma electrónica emitidos</v>
          </cell>
          <cell r="L249" t="str">
            <v>C</v>
          </cell>
          <cell r="M249">
            <v>24.1</v>
          </cell>
          <cell r="N249">
            <v>537271</v>
          </cell>
        </row>
        <row r="250">
          <cell r="K250" t="str">
            <v>Número de convenios nuevos corporativos de Servicios Electrónicos</v>
          </cell>
          <cell r="L250" t="str">
            <v>C</v>
          </cell>
          <cell r="M250">
            <v>24.2</v>
          </cell>
          <cell r="N250">
            <v>537277</v>
          </cell>
        </row>
        <row r="251">
          <cell r="K251" t="str">
            <v>Número de servicios ofertados en línea</v>
          </cell>
          <cell r="L251" t="str">
            <v>C</v>
          </cell>
          <cell r="M251">
            <v>24.3</v>
          </cell>
          <cell r="N251">
            <v>554128</v>
          </cell>
        </row>
        <row r="252">
          <cell r="K252" t="str">
            <v>Porcentaje de conservación e intervención de documentos registrales</v>
          </cell>
          <cell r="L252" t="str">
            <v>C</v>
          </cell>
          <cell r="M252">
            <v>25.1</v>
          </cell>
          <cell r="N252">
            <v>554126</v>
          </cell>
        </row>
        <row r="253">
          <cell r="K253" t="str">
            <v>Porcentaje en la eficiencia en la respuesta a requerimientos de partidas íntegras</v>
          </cell>
          <cell r="L253" t="str">
            <v>C</v>
          </cell>
          <cell r="M253">
            <v>25.2</v>
          </cell>
          <cell r="N253">
            <v>554127</v>
          </cell>
        </row>
        <row r="254">
          <cell r="K254" t="str">
            <v>Porcentaje de informes generados en el tiempo estándar definido</v>
          </cell>
          <cell r="L254" t="str">
            <v>C</v>
          </cell>
          <cell r="M254">
            <v>11.1</v>
          </cell>
          <cell r="N254">
            <v>548027</v>
          </cell>
        </row>
        <row r="255">
          <cell r="K255" t="str">
            <v>Índice de Servicio de Interoperabilidad</v>
          </cell>
          <cell r="L255" t="str">
            <v>C</v>
          </cell>
          <cell r="M255">
            <v>11.2</v>
          </cell>
          <cell r="N255">
            <v>548028</v>
          </cell>
        </row>
        <row r="256">
          <cell r="K256" t="str">
            <v>Satisfacción del Cliente Externo</v>
          </cell>
          <cell r="L256" t="str">
            <v>C</v>
          </cell>
          <cell r="M256">
            <v>12.1</v>
          </cell>
          <cell r="N256">
            <v>548037</v>
          </cell>
        </row>
        <row r="257">
          <cell r="K257" t="str">
            <v>Índice de duración de interrupciones de servicio debido a incidentes</v>
          </cell>
          <cell r="L257" t="str">
            <v>C</v>
          </cell>
          <cell r="M257">
            <v>12.3</v>
          </cell>
          <cell r="N257">
            <v>550137</v>
          </cell>
        </row>
        <row r="258">
          <cell r="K258" t="str">
            <v>Porcentaje de nuevos productos</v>
          </cell>
          <cell r="L258" t="str">
            <v>C</v>
          </cell>
          <cell r="M258">
            <v>13.1</v>
          </cell>
          <cell r="N258">
            <v>548042</v>
          </cell>
        </row>
        <row r="259">
          <cell r="K259" t="str">
            <v>"Porcentaje de Incidencias por disponibilidad del dato"</v>
          </cell>
          <cell r="L259" t="str">
            <v>C</v>
          </cell>
          <cell r="M259">
            <v>14.1</v>
          </cell>
          <cell r="N259">
            <v>548043</v>
          </cell>
        </row>
        <row r="260">
          <cell r="K260" t="str">
            <v>Porcentaje de cumplimiento de la planificación del mantenimiento de equipos</v>
          </cell>
          <cell r="L260" t="str">
            <v>C</v>
          </cell>
          <cell r="M260">
            <v>14.2</v>
          </cell>
          <cell r="N260">
            <v>548045</v>
          </cell>
        </row>
        <row r="261">
          <cell r="K261" t="str">
            <v>Porcentaje de disponibilidad operativa de la plataforma tecnológica</v>
          </cell>
          <cell r="L261" t="str">
            <v>C</v>
          </cell>
          <cell r="M261">
            <v>12.2</v>
          </cell>
          <cell r="N261">
            <v>543595</v>
          </cell>
        </row>
        <row r="262">
          <cell r="K262" t="str">
            <v>Tiempo de Atención de la Alerta para Violencia Intrafamiliar</v>
          </cell>
          <cell r="L262" t="str">
            <v>C</v>
          </cell>
          <cell r="M262">
            <v>12.3</v>
          </cell>
          <cell r="N262">
            <v>543596</v>
          </cell>
        </row>
        <row r="263">
          <cell r="K263" t="str">
            <v>Tiempo de Atención de la Alerta (TAA)</v>
          </cell>
          <cell r="L263" t="str">
            <v>C</v>
          </cell>
          <cell r="M263">
            <v>12.4</v>
          </cell>
          <cell r="N263">
            <v>543597</v>
          </cell>
        </row>
        <row r="264">
          <cell r="K264" t="str">
            <v>Porcentaje de satisfacción del usuario externo</v>
          </cell>
          <cell r="L264" t="str">
            <v>C</v>
          </cell>
          <cell r="M264">
            <v>12.5</v>
          </cell>
          <cell r="N264">
            <v>553630</v>
          </cell>
        </row>
        <row r="265">
          <cell r="K265" t="str">
            <v>Porcentaje de cumplimiento de compromisos adoptados en las reuniones nacionales de coordinación interinstitucional</v>
          </cell>
          <cell r="L265" t="str">
            <v>C</v>
          </cell>
          <cell r="M265">
            <v>13.2</v>
          </cell>
          <cell r="N265">
            <v>543600</v>
          </cell>
        </row>
        <row r="266">
          <cell r="K266" t="str">
            <v>Número de personas adiestradas por evento</v>
          </cell>
          <cell r="L266" t="str">
            <v>C</v>
          </cell>
          <cell r="M266">
            <v>13.3</v>
          </cell>
          <cell r="N266">
            <v>543602</v>
          </cell>
        </row>
        <row r="267">
          <cell r="K267" t="str">
            <v>Número propuestas de coordinación interinstitucional, en el ámbito nacional e internacional, que garanticen la operatividad del SIS ECU 911</v>
          </cell>
          <cell r="L267" t="str">
            <v>C</v>
          </cell>
          <cell r="M267">
            <v>14.2</v>
          </cell>
          <cell r="N267">
            <v>543603</v>
          </cell>
        </row>
        <row r="268">
          <cell r="K268" t="str">
            <v>Nivel de confiabilidad</v>
          </cell>
          <cell r="L268" t="str">
            <v>C</v>
          </cell>
          <cell r="M268">
            <v>14.3</v>
          </cell>
          <cell r="N268">
            <v>543702</v>
          </cell>
        </row>
        <row r="269">
          <cell r="K269" t="str">
            <v>Porcentaje de alertas de mal uso de la línea 911</v>
          </cell>
          <cell r="L269" t="str">
            <v>C</v>
          </cell>
          <cell r="M269">
            <v>14.4</v>
          </cell>
          <cell r="N269">
            <v>543739</v>
          </cell>
        </row>
        <row r="270">
          <cell r="K270" t="str">
            <v>Porcentaje de cumplimiento de las actividades planificadas en aplicación del sistema de gestión ambiental conforme a la normativa vigente relacionada al giro del negocio de la Empresa Nacional Minera ENAMI EP</v>
          </cell>
          <cell r="L270" t="str">
            <v>C</v>
          </cell>
          <cell r="M270">
            <v>23.1</v>
          </cell>
          <cell r="N270">
            <v>560826</v>
          </cell>
        </row>
        <row r="271">
          <cell r="K271" t="str">
            <v>Porcentaje de cumplimiento de las actividades planificadas en aplicación del sistema de gestión de seguridad industrial y salud ocupacional</v>
          </cell>
          <cell r="L271" t="str">
            <v>C</v>
          </cell>
          <cell r="M271">
            <v>23.2</v>
          </cell>
          <cell r="N271">
            <v>560830</v>
          </cell>
        </row>
        <row r="272">
          <cell r="K272" t="str">
            <v>Porcentaje de aceptación en las comunidades</v>
          </cell>
          <cell r="L272" t="str">
            <v>C</v>
          </cell>
          <cell r="M272">
            <v>24.1</v>
          </cell>
          <cell r="N272">
            <v>560834</v>
          </cell>
        </row>
        <row r="273">
          <cell r="K273" t="str">
            <v>Porcentaje de cumplimiento de los Planes Técnicos Anuales</v>
          </cell>
          <cell r="L273" t="str">
            <v>C</v>
          </cell>
          <cell r="M273">
            <v>25.1</v>
          </cell>
          <cell r="N273">
            <v>560824</v>
          </cell>
        </row>
        <row r="274">
          <cell r="K274" t="str">
            <v>Número de procesos de negociación suscritos que generan un retorno económico para la Empresa Nacional Minera ENAMI EP</v>
          </cell>
          <cell r="L274" t="str">
            <v>C</v>
          </cell>
          <cell r="M274">
            <v>26.2</v>
          </cell>
          <cell r="N274">
            <v>560846</v>
          </cell>
        </row>
        <row r="275">
          <cell r="K275" t="str">
            <v>Ingresos por comercialización de crudo y derivados</v>
          </cell>
          <cell r="L275" t="str">
            <v>C</v>
          </cell>
          <cell r="M275">
            <v>15.1</v>
          </cell>
          <cell r="N275">
            <v>561787</v>
          </cell>
        </row>
        <row r="276">
          <cell r="K276" t="str">
            <v>Ejecución Presupuestaria de inversiones</v>
          </cell>
          <cell r="L276" t="str">
            <v>C</v>
          </cell>
          <cell r="M276">
            <v>15.2</v>
          </cell>
          <cell r="N276">
            <v>561788</v>
          </cell>
        </row>
        <row r="277">
          <cell r="K277" t="str">
            <v>Ejecución Presupuestaria de costos y gastos.</v>
          </cell>
          <cell r="L277" t="str">
            <v>C</v>
          </cell>
          <cell r="M277">
            <v>15.3</v>
          </cell>
          <cell r="N277">
            <v>561789</v>
          </cell>
        </row>
        <row r="278">
          <cell r="K278" t="str">
            <v>Costo total por barril de petróleo crudo.</v>
          </cell>
          <cell r="L278" t="str">
            <v>C</v>
          </cell>
          <cell r="M278">
            <v>15.4</v>
          </cell>
          <cell r="N278">
            <v>561790</v>
          </cell>
        </row>
        <row r="279">
          <cell r="K279" t="str">
            <v>Costo Operativo de transporte y almacenamiento de crudo por barril</v>
          </cell>
          <cell r="L279" t="str">
            <v>C</v>
          </cell>
          <cell r="M279">
            <v>15.5</v>
          </cell>
          <cell r="N279">
            <v>561806</v>
          </cell>
        </row>
        <row r="280">
          <cell r="K280" t="str">
            <v>Costo Operativo de transporte y almacenamiento de derivados por barril</v>
          </cell>
          <cell r="L280" t="str">
            <v>C</v>
          </cell>
          <cell r="M280">
            <v>15.6</v>
          </cell>
          <cell r="N280">
            <v>561807</v>
          </cell>
        </row>
        <row r="281">
          <cell r="K281" t="str">
            <v>Costo Operativo de Refinación de derivados por barril</v>
          </cell>
          <cell r="L281" t="str">
            <v>C</v>
          </cell>
          <cell r="M281">
            <v>15.7</v>
          </cell>
          <cell r="N281">
            <v>561808</v>
          </cell>
        </row>
        <row r="282">
          <cell r="K282" t="str">
            <v>Costo Operativo de comercialización interna de derivados por barril</v>
          </cell>
          <cell r="L282" t="str">
            <v>C</v>
          </cell>
          <cell r="M282">
            <v>15.8</v>
          </cell>
          <cell r="N282">
            <v>561809</v>
          </cell>
        </row>
        <row r="283">
          <cell r="K283" t="str">
            <v>Ejecución de estudios exploratorios</v>
          </cell>
          <cell r="L283" t="str">
            <v>C</v>
          </cell>
          <cell r="M283">
            <v>16.100000000000001</v>
          </cell>
          <cell r="N283">
            <v>561810</v>
          </cell>
        </row>
        <row r="284">
          <cell r="K284" t="str">
            <v>Implementación de procesos recuperación mejorada</v>
          </cell>
          <cell r="L284" t="str">
            <v>C</v>
          </cell>
          <cell r="M284">
            <v>16.2</v>
          </cell>
          <cell r="N284">
            <v>561812</v>
          </cell>
        </row>
        <row r="285">
          <cell r="K285" t="str">
            <v>Producción de Gas Natural</v>
          </cell>
          <cell r="L285" t="str">
            <v>C</v>
          </cell>
          <cell r="M285">
            <v>17.100000000000001</v>
          </cell>
          <cell r="N285">
            <v>561814</v>
          </cell>
        </row>
        <row r="286">
          <cell r="K286" t="str">
            <v>Producción de Petróleo</v>
          </cell>
          <cell r="L286" t="str">
            <v>C</v>
          </cell>
          <cell r="M286">
            <v>17.2</v>
          </cell>
          <cell r="N286">
            <v>561815</v>
          </cell>
        </row>
        <row r="287">
          <cell r="K287" t="str">
            <v>Cobertura de la demanda nacional</v>
          </cell>
          <cell r="L287" t="str">
            <v>C</v>
          </cell>
          <cell r="M287">
            <v>18.100000000000001</v>
          </cell>
          <cell r="N287">
            <v>561818</v>
          </cell>
        </row>
        <row r="288">
          <cell r="K288" t="str">
            <v>Indice de disponibilidad de Plantas</v>
          </cell>
          <cell r="L288" t="str">
            <v>C</v>
          </cell>
          <cell r="M288">
            <v>18.2</v>
          </cell>
          <cell r="N288">
            <v>561821</v>
          </cell>
        </row>
        <row r="289">
          <cell r="K289" t="str">
            <v>Niveles de derivados (Stock seguridad)</v>
          </cell>
          <cell r="L289" t="str">
            <v>C</v>
          </cell>
          <cell r="M289">
            <v>18.3</v>
          </cell>
          <cell r="N289">
            <v>561823</v>
          </cell>
        </row>
        <row r="290">
          <cell r="K290" t="str">
            <v>Disponibilidad de Poliductos</v>
          </cell>
          <cell r="L290" t="str">
            <v>C</v>
          </cell>
          <cell r="M290">
            <v>18.399999999999999</v>
          </cell>
          <cell r="N290">
            <v>561825</v>
          </cell>
        </row>
        <row r="291">
          <cell r="K291" t="str">
            <v>Importación de derivados de Hidrocarburos</v>
          </cell>
          <cell r="L291" t="str">
            <v>C</v>
          </cell>
          <cell r="M291">
            <v>18.5</v>
          </cell>
          <cell r="N291">
            <v>561826</v>
          </cell>
        </row>
        <row r="292">
          <cell r="K292" t="str">
            <v>Porcentaje de exportaciones de Crudo Oriente y Napo</v>
          </cell>
          <cell r="L292" t="str">
            <v>C</v>
          </cell>
          <cell r="M292">
            <v>19.100000000000001</v>
          </cell>
          <cell r="N292">
            <v>561820</v>
          </cell>
        </row>
        <row r="293">
          <cell r="K293" t="str">
            <v>Porcentaje de exportaciones de productos derivados</v>
          </cell>
          <cell r="L293" t="str">
            <v>C</v>
          </cell>
          <cell r="M293">
            <v>19.2</v>
          </cell>
          <cell r="N293">
            <v>561822</v>
          </cell>
        </row>
        <row r="294">
          <cell r="K294" t="str">
            <v>Transporte de crudo SOTE</v>
          </cell>
          <cell r="L294" t="str">
            <v>T</v>
          </cell>
          <cell r="M294">
            <v>20.100000000000001</v>
          </cell>
          <cell r="N294">
            <v>561800</v>
          </cell>
        </row>
        <row r="295">
          <cell r="K295" t="str">
            <v>Transporte de derivados</v>
          </cell>
          <cell r="L295" t="str">
            <v>T</v>
          </cell>
          <cell r="M295">
            <v>20.2</v>
          </cell>
          <cell r="N295">
            <v>561801</v>
          </cell>
        </row>
        <row r="296">
          <cell r="K296" t="str">
            <v>Producción de derivados en refinerías</v>
          </cell>
          <cell r="L296" t="str">
            <v>T</v>
          </cell>
          <cell r="M296">
            <v>20.3</v>
          </cell>
          <cell r="N296">
            <v>561802</v>
          </cell>
        </row>
        <row r="297">
          <cell r="K297" t="str">
            <v>Carga de Crudo en refinerías</v>
          </cell>
          <cell r="L297" t="str">
            <v>T</v>
          </cell>
          <cell r="M297">
            <v>20.399999999999999</v>
          </cell>
          <cell r="N297">
            <v>561803</v>
          </cell>
        </row>
        <row r="298">
          <cell r="K298" t="str">
            <v>Producción nacional de derivados</v>
          </cell>
          <cell r="L298" t="str">
            <v>T</v>
          </cell>
          <cell r="M298">
            <v>20.5</v>
          </cell>
          <cell r="N298">
            <v>561804</v>
          </cell>
        </row>
        <row r="299">
          <cell r="K299" t="str">
            <v>Porcentaje de cumplimiento de implementación del Sistema de Gestión Antisoborno-SGAS</v>
          </cell>
          <cell r="L299" t="str">
            <v>T</v>
          </cell>
          <cell r="M299">
            <v>20.6</v>
          </cell>
          <cell r="N299">
            <v>561805</v>
          </cell>
        </row>
        <row r="300">
          <cell r="K300" t="str">
            <v>Cumplimiento del Programa de Relaciones Comunitarias.</v>
          </cell>
          <cell r="L300" t="str">
            <v>T</v>
          </cell>
          <cell r="M300">
            <v>20.7</v>
          </cell>
          <cell r="N300">
            <v>561811</v>
          </cell>
        </row>
        <row r="301">
          <cell r="K301" t="str">
            <v>Consumo energético</v>
          </cell>
          <cell r="L301" t="str">
            <v>T</v>
          </cell>
          <cell r="M301">
            <v>20.8</v>
          </cell>
          <cell r="N301">
            <v>561813</v>
          </cell>
        </row>
        <row r="302">
          <cell r="K302" t="str">
            <v>Reduccion de emisiones al ambiente</v>
          </cell>
          <cell r="L302" t="str">
            <v>T</v>
          </cell>
          <cell r="M302">
            <v>20.9</v>
          </cell>
          <cell r="N302">
            <v>561816</v>
          </cell>
        </row>
        <row r="303">
          <cell r="K303" t="str">
            <v>Cumplimiento del plan de manejo ambiental</v>
          </cell>
          <cell r="L303" t="str">
            <v>C</v>
          </cell>
          <cell r="M303">
            <v>21.2</v>
          </cell>
          <cell r="N303">
            <v>561795</v>
          </cell>
        </row>
        <row r="304">
          <cell r="K304" t="str">
            <v>Número de fuentes de contaminación de la industria hidrocarburífera remediadas por EP PETROECUADOR</v>
          </cell>
          <cell r="L304" t="str">
            <v>C</v>
          </cell>
          <cell r="M304">
            <v>21.3</v>
          </cell>
          <cell r="N304">
            <v>561797</v>
          </cell>
        </row>
        <row r="305">
          <cell r="K305" t="str">
            <v>Porcentaje de Cumplimento del Sistema de Gestión.</v>
          </cell>
          <cell r="L305" t="str">
            <v>C</v>
          </cell>
          <cell r="M305">
            <v>21.4</v>
          </cell>
          <cell r="N305">
            <v>561798</v>
          </cell>
        </row>
        <row r="306">
          <cell r="K306" t="str">
            <v>Índice de frecuencia de accidentes</v>
          </cell>
          <cell r="L306" t="str">
            <v>C</v>
          </cell>
          <cell r="M306">
            <v>21.5</v>
          </cell>
          <cell r="N306">
            <v>561845</v>
          </cell>
        </row>
        <row r="307">
          <cell r="K307" t="str">
            <v>Empleados capacitados</v>
          </cell>
          <cell r="L307" t="str">
            <v>T</v>
          </cell>
          <cell r="M307">
            <v>22.1</v>
          </cell>
          <cell r="N307">
            <v>561792</v>
          </cell>
        </row>
        <row r="308">
          <cell r="K308" t="str">
            <v>Nivel de inclusión de personal con discapacidad</v>
          </cell>
          <cell r="L308" t="str">
            <v>T</v>
          </cell>
          <cell r="M308">
            <v>22.2</v>
          </cell>
          <cell r="N308">
            <v>561793</v>
          </cell>
        </row>
        <row r="309">
          <cell r="K309" t="str">
            <v>Número de actores que participan en el proceso de fortalecimiento organizativo, administrativo y/o técnico que alcanzan resultados satisfactorios en su evaluación de conocimientos adquiridos</v>
          </cell>
          <cell r="L309" t="str">
            <v>C</v>
          </cell>
          <cell r="M309">
            <v>30.1</v>
          </cell>
          <cell r="N309">
            <v>549085</v>
          </cell>
        </row>
        <row r="310">
          <cell r="K310" t="str">
            <v>Número de OEPS/UEP articuladas al financiamiento y/o cofinanciamiento</v>
          </cell>
          <cell r="L310" t="str">
            <v>C</v>
          </cell>
          <cell r="M310">
            <v>31.1</v>
          </cell>
          <cell r="N310">
            <v>549090</v>
          </cell>
        </row>
        <row r="311">
          <cell r="K311" t="str">
            <v>Monto en ventas articuladas a mercados con apoyo del IEPS</v>
          </cell>
          <cell r="L311" t="str">
            <v>C</v>
          </cell>
          <cell r="M311">
            <v>31.2</v>
          </cell>
          <cell r="N311">
            <v>549472</v>
          </cell>
        </row>
        <row r="312">
          <cell r="K312" t="str">
            <v>Número de planes de negocio solidario asesorados a las OEPS/UEP</v>
          </cell>
          <cell r="L312" t="str">
            <v>C</v>
          </cell>
          <cell r="M312">
            <v>32.1</v>
          </cell>
          <cell r="N312">
            <v>549092</v>
          </cell>
        </row>
        <row r="313">
          <cell r="K313" t="str">
            <v>Número de estudios especializados en Economía Popular y Solidaria generados para la toma de decisiones</v>
          </cell>
          <cell r="L313" t="str">
            <v>C</v>
          </cell>
          <cell r="M313">
            <v>33.1</v>
          </cell>
          <cell r="N313">
            <v>549101</v>
          </cell>
        </row>
        <row r="314">
          <cell r="K314" t="str">
            <v>Número de eventos de difusión sobre conocimiento de la EPS con instituciones académicas y/o actores que promuevan la EPS organizados y/o intervenidos</v>
          </cell>
          <cell r="L314" t="str">
            <v>C</v>
          </cell>
          <cell r="M314">
            <v>33.200000000000003</v>
          </cell>
          <cell r="N314">
            <v>549104</v>
          </cell>
        </row>
        <row r="315">
          <cell r="K315" t="str">
            <v>Número de asistentes al Centro Cultural</v>
          </cell>
          <cell r="L315" t="str">
            <v>C</v>
          </cell>
          <cell r="M315">
            <v>16.3</v>
          </cell>
          <cell r="N315">
            <v>548758</v>
          </cell>
        </row>
        <row r="316">
          <cell r="K316" t="str">
            <v>Porcentaje de superficie cubierta con cartografía escala 1:25.000 a nivel nacional</v>
          </cell>
          <cell r="L316" t="str">
            <v>C</v>
          </cell>
          <cell r="M316">
            <v>16.399999999999999</v>
          </cell>
          <cell r="N316">
            <v>549753</v>
          </cell>
        </row>
        <row r="317">
          <cell r="K317" t="str">
            <v>Porcentaje de Productos geográficos elaborados y disponibles</v>
          </cell>
          <cell r="L317" t="str">
            <v>C</v>
          </cell>
          <cell r="M317">
            <v>16.5</v>
          </cell>
          <cell r="N317">
            <v>554341</v>
          </cell>
        </row>
        <row r="318">
          <cell r="K318" t="str">
            <v>Número de pruebas de aplicación de nuevos materiales o desarrollo tecnológico para la elaboración de especies valoradas y documentos de seguridad</v>
          </cell>
          <cell r="L318" t="str">
            <v>C</v>
          </cell>
          <cell r="M318">
            <v>17.100000000000001</v>
          </cell>
          <cell r="N318">
            <v>549756</v>
          </cell>
        </row>
        <row r="319">
          <cell r="K319" t="str">
            <v>Número de solicitudes de modelos de utilidad, patentes, registros, licencias y aplicaciones industriales emitidas.</v>
          </cell>
          <cell r="L319" t="str">
            <v>C</v>
          </cell>
          <cell r="M319">
            <v>18.2</v>
          </cell>
          <cell r="N319">
            <v>541582</v>
          </cell>
        </row>
        <row r="320">
          <cell r="K320" t="str">
            <v>Número de prototipos y/o aplicaciones tecnológicas con potencial de implementación industrial desarrolladas</v>
          </cell>
          <cell r="L320" t="str">
            <v>C</v>
          </cell>
          <cell r="M320">
            <v>18.3</v>
          </cell>
          <cell r="N320">
            <v>541583</v>
          </cell>
        </row>
        <row r="321">
          <cell r="K321" t="str">
            <v>Número total de publicaciones científicas revisadas por pares</v>
          </cell>
          <cell r="L321" t="str">
            <v>C</v>
          </cell>
          <cell r="M321">
            <v>18.399999999999999</v>
          </cell>
          <cell r="N321">
            <v>541584</v>
          </cell>
        </row>
        <row r="322">
          <cell r="K322" t="str">
            <v>Número de publicaciones científicas en medios con ISBN o ISSN</v>
          </cell>
          <cell r="L322" t="str">
            <v>C</v>
          </cell>
          <cell r="M322">
            <v>18.5</v>
          </cell>
          <cell r="N322">
            <v>541585</v>
          </cell>
        </row>
        <row r="323">
          <cell r="K323" t="str">
            <v>Número de productos de difusión científica desarrollados</v>
          </cell>
          <cell r="L323" t="str">
            <v>C</v>
          </cell>
          <cell r="M323">
            <v>19.2</v>
          </cell>
          <cell r="N323">
            <v>541586</v>
          </cell>
        </row>
        <row r="324">
          <cell r="K324" t="str">
            <v>Número de programas de capacitación impartidos</v>
          </cell>
          <cell r="L324" t="str">
            <v>C</v>
          </cell>
          <cell r="M324">
            <v>19.3</v>
          </cell>
          <cell r="N324">
            <v>541587</v>
          </cell>
        </row>
        <row r="325">
          <cell r="K325" t="str">
            <v>Porcentaje de zona de estudio con cartografía geológica a escala 1:100 000</v>
          </cell>
          <cell r="L325" t="str">
            <v>C</v>
          </cell>
          <cell r="M325">
            <v>20.2</v>
          </cell>
          <cell r="N325">
            <v>541588</v>
          </cell>
        </row>
        <row r="326">
          <cell r="K326" t="str">
            <v>Número de herramientas de información energética desarrolladas como insumo para análisis sectorial</v>
          </cell>
          <cell r="L326" t="str">
            <v>C</v>
          </cell>
          <cell r="M326">
            <v>20.3</v>
          </cell>
          <cell r="N326">
            <v>541589</v>
          </cell>
        </row>
        <row r="327">
          <cell r="K327" t="str">
            <v>Porcentaje del territorio nacional evaluado en cuanto a la disponibilidad de recursos minerales en áreas no exploradas a escala 1:50.000 - 1:100.000</v>
          </cell>
          <cell r="L327" t="str">
            <v>C</v>
          </cell>
          <cell r="M327">
            <v>20.399999999999999</v>
          </cell>
          <cell r="N327">
            <v>541590</v>
          </cell>
        </row>
        <row r="328">
          <cell r="K328" t="str">
            <v>Superficie del territorio continental ecuatoriano investigado en cuanto a la disponibilidad de recursos geológicos a varias escalas.</v>
          </cell>
          <cell r="L328" t="str">
            <v>C</v>
          </cell>
          <cell r="M328">
            <v>20.5</v>
          </cell>
          <cell r="N328">
            <v>541591</v>
          </cell>
        </row>
        <row r="329">
          <cell r="K329" t="str">
            <v>Número de informes del avance de elaboración o implementación del proyecto aprobados</v>
          </cell>
          <cell r="L329" t="str">
            <v>C</v>
          </cell>
          <cell r="M329">
            <v>17.7</v>
          </cell>
          <cell r="N329">
            <v>550668</v>
          </cell>
        </row>
        <row r="330">
          <cell r="K330" t="str">
            <v>Porcentaje de avance en el cumplimiento del plan</v>
          </cell>
          <cell r="L330" t="str">
            <v>C</v>
          </cell>
          <cell r="M330">
            <v>17.8</v>
          </cell>
          <cell r="N330">
            <v>550779</v>
          </cell>
        </row>
        <row r="331">
          <cell r="K331" t="str">
            <v>Porcentaje de implementación del modelo de gestión para la cooperación internacional</v>
          </cell>
          <cell r="L331" t="str">
            <v>C</v>
          </cell>
          <cell r="M331">
            <v>17.899999999999999</v>
          </cell>
          <cell r="N331">
            <v>550780</v>
          </cell>
        </row>
        <row r="332">
          <cell r="K332" t="str">
            <v>Número de informes de avance en la implementación del plan de integración</v>
          </cell>
          <cell r="L332" t="str">
            <v>C</v>
          </cell>
          <cell r="M332">
            <v>17.100000000000001</v>
          </cell>
          <cell r="N332">
            <v>555257</v>
          </cell>
        </row>
        <row r="333">
          <cell r="K333" t="str">
            <v>Número de asistencias recibidas para fortalecer estudios y proyectos de investigación</v>
          </cell>
          <cell r="L333" t="str">
            <v>C</v>
          </cell>
          <cell r="M333">
            <v>17.11</v>
          </cell>
          <cell r="N333">
            <v>555259</v>
          </cell>
        </row>
        <row r="334">
          <cell r="K334" t="str">
            <v>Número de reportes de propuestas para fortalecer la red de monitoreo</v>
          </cell>
          <cell r="L334" t="str">
            <v>C</v>
          </cell>
          <cell r="M334">
            <v>17.12</v>
          </cell>
          <cell r="N334">
            <v>555260</v>
          </cell>
        </row>
        <row r="335">
          <cell r="K335" t="str">
            <v>Número de productos comunicacionales institucionales realizados (campañas)</v>
          </cell>
          <cell r="L335" t="str">
            <v>C</v>
          </cell>
          <cell r="M335">
            <v>18.5</v>
          </cell>
          <cell r="N335">
            <v>555048</v>
          </cell>
        </row>
        <row r="336">
          <cell r="K336" t="str">
            <v>Número de charlas a instituciones afines y educativas para difusión de información del INAMHI (Eventos)</v>
          </cell>
          <cell r="L336" t="str">
            <v>C</v>
          </cell>
          <cell r="M336">
            <v>18.600000000000001</v>
          </cell>
          <cell r="N336">
            <v>555049</v>
          </cell>
        </row>
        <row r="337">
          <cell r="K337" t="str">
            <v>Porcentaje de datos con control de calidad</v>
          </cell>
          <cell r="L337" t="str">
            <v>C</v>
          </cell>
          <cell r="M337">
            <v>19.7</v>
          </cell>
          <cell r="N337">
            <v>550784</v>
          </cell>
        </row>
        <row r="338">
          <cell r="K338" t="str">
            <v>Número de informes de mantenimientos de base de datos</v>
          </cell>
          <cell r="L338" t="str">
            <v>C</v>
          </cell>
          <cell r="M338">
            <v>19.899999999999999</v>
          </cell>
          <cell r="N338">
            <v>550805</v>
          </cell>
        </row>
        <row r="339">
          <cell r="K339" t="str">
            <v>Número de aplicaciones desarrolladas para incrementar la generación, confiablidad y disponibilidad de productos y servicios Hidrometeorológicos</v>
          </cell>
          <cell r="L339" t="str">
            <v>C</v>
          </cell>
          <cell r="M339">
            <v>19.100000000000001</v>
          </cell>
          <cell r="N339">
            <v>550817</v>
          </cell>
        </row>
        <row r="340">
          <cell r="K340" t="str">
            <v>Número de nuevos canales de comunicación establecidos</v>
          </cell>
          <cell r="L340" t="str">
            <v>C</v>
          </cell>
          <cell r="M340">
            <v>19.11</v>
          </cell>
          <cell r="N340">
            <v>550829</v>
          </cell>
        </row>
        <row r="341">
          <cell r="K341" t="str">
            <v>Número de reportes emitidos para incrementar la generación, confiablidad y disponibilidad de productos y servicios Hidrometeorológicos</v>
          </cell>
          <cell r="L341" t="str">
            <v>C</v>
          </cell>
          <cell r="M341">
            <v>19.14</v>
          </cell>
          <cell r="N341">
            <v>555263</v>
          </cell>
        </row>
        <row r="342">
          <cell r="K342" t="str">
            <v>Número de proyectos de investigación formulados</v>
          </cell>
          <cell r="L342" t="str">
            <v>C</v>
          </cell>
          <cell r="M342">
            <v>19.149999999999999</v>
          </cell>
          <cell r="N342">
            <v>555405</v>
          </cell>
        </row>
        <row r="343">
          <cell r="K343" t="str">
            <v>Número de informes de seguimiento emitidos para acreditación de laboratorios</v>
          </cell>
          <cell r="L343" t="str">
            <v>C</v>
          </cell>
          <cell r="M343">
            <v>20.5</v>
          </cell>
          <cell r="N343">
            <v>550831</v>
          </cell>
        </row>
        <row r="344">
          <cell r="K344" t="str">
            <v>Número de normas aprobadas</v>
          </cell>
          <cell r="L344" t="str">
            <v>C</v>
          </cell>
          <cell r="M344">
            <v>20.6</v>
          </cell>
          <cell r="N344">
            <v>550841</v>
          </cell>
        </row>
        <row r="345">
          <cell r="K345" t="str">
            <v>Número de informes del avance de formulación o implementación del proyecto aprobados</v>
          </cell>
          <cell r="L345" t="str">
            <v>C</v>
          </cell>
          <cell r="M345">
            <v>20.7</v>
          </cell>
          <cell r="N345">
            <v>550842</v>
          </cell>
        </row>
        <row r="346">
          <cell r="K346" t="str">
            <v>Número de informes para alcances de acreditación</v>
          </cell>
          <cell r="L346" t="str">
            <v>C</v>
          </cell>
          <cell r="M346">
            <v>20.8</v>
          </cell>
          <cell r="N346">
            <v>555046</v>
          </cell>
        </row>
        <row r="347">
          <cell r="K347" t="str">
            <v>Número de propuestas de proyectos de investigación presentados a OCI</v>
          </cell>
          <cell r="L347" t="str">
            <v>C</v>
          </cell>
          <cell r="M347">
            <v>21.3</v>
          </cell>
          <cell r="N347">
            <v>555043</v>
          </cell>
        </row>
        <row r="348">
          <cell r="K348" t="str">
            <v>Número de informes emitidos respecto a instrumental y métodos de observación meteorológicos e hidrológicos.</v>
          </cell>
          <cell r="L348" t="str">
            <v>C</v>
          </cell>
          <cell r="M348">
            <v>21.4</v>
          </cell>
          <cell r="N348">
            <v>555044</v>
          </cell>
        </row>
        <row r="349">
          <cell r="K349" t="str">
            <v>Porcentaje de cumplimiento de actividades de sensibilización para la cultura de la donación</v>
          </cell>
          <cell r="L349" t="str">
            <v>C</v>
          </cell>
          <cell r="M349">
            <v>18.100000000000001</v>
          </cell>
          <cell r="N349">
            <v>537260</v>
          </cell>
        </row>
        <row r="350">
          <cell r="K350" t="str">
            <v>Porcentaje de cumplimiento de actividades de capacitación de la actividad trasplantológica</v>
          </cell>
          <cell r="L350" t="str">
            <v>C</v>
          </cell>
          <cell r="M350">
            <v>18.2</v>
          </cell>
          <cell r="N350">
            <v>537261</v>
          </cell>
        </row>
        <row r="351">
          <cell r="K351" t="str">
            <v>Porcentaje de satisfacción de la calidad de tejido implantado</v>
          </cell>
          <cell r="L351" t="str">
            <v>C</v>
          </cell>
          <cell r="M351">
            <v>19.100000000000001</v>
          </cell>
          <cell r="N351">
            <v>537306</v>
          </cell>
        </row>
        <row r="352">
          <cell r="K352" t="str">
            <v>Porcentaje de documentos normativos elaborados y/o actualizados</v>
          </cell>
          <cell r="L352" t="str">
            <v>C</v>
          </cell>
          <cell r="M352">
            <v>19.2</v>
          </cell>
          <cell r="N352">
            <v>537310</v>
          </cell>
        </row>
        <row r="353">
          <cell r="K353" t="str">
            <v>Porcentaje de auditorías realizadas a los establecimientos de salud y coordinaciones zonales INDOT sobre el cumplimiento de documentos normativos</v>
          </cell>
          <cell r="L353" t="str">
            <v>C</v>
          </cell>
          <cell r="M353">
            <v>19.3</v>
          </cell>
          <cell r="N353">
            <v>537380</v>
          </cell>
        </row>
        <row r="354">
          <cell r="K354" t="str">
            <v>Porcentaje de visitas sorpresa in situ de operativos de donación y trasplante</v>
          </cell>
          <cell r="L354" t="str">
            <v>C</v>
          </cell>
          <cell r="M354">
            <v>19.399999999999999</v>
          </cell>
          <cell r="N354">
            <v>537382</v>
          </cell>
        </row>
        <row r="355">
          <cell r="K355" t="str">
            <v>Porcentaje de visitas de control a los establecimientos de salud acreditados</v>
          </cell>
          <cell r="L355" t="str">
            <v>C</v>
          </cell>
          <cell r="M355">
            <v>19.5</v>
          </cell>
          <cell r="N355">
            <v>537432</v>
          </cell>
        </row>
        <row r="356">
          <cell r="K356" t="str">
            <v>Tasa de donantes de órganos por millón de habitantes</v>
          </cell>
          <cell r="L356" t="str">
            <v>C</v>
          </cell>
          <cell r="M356">
            <v>20.100000000000001</v>
          </cell>
          <cell r="N356">
            <v>537471</v>
          </cell>
        </row>
        <row r="357">
          <cell r="K357" t="str">
            <v>Tasa de trasplante de órganos sólidos por millón de habitante</v>
          </cell>
          <cell r="L357" t="str">
            <v>C</v>
          </cell>
          <cell r="M357">
            <v>20.2</v>
          </cell>
          <cell r="N357">
            <v>537488</v>
          </cell>
        </row>
        <row r="358">
          <cell r="K358" t="str">
            <v>Número de córneas provistas para trasplantes al Sistema Nacional Integrado de Donación y Trasplantes</v>
          </cell>
          <cell r="L358" t="str">
            <v>C</v>
          </cell>
          <cell r="M358">
            <v>20.3</v>
          </cell>
          <cell r="N358">
            <v>537491</v>
          </cell>
        </row>
        <row r="359">
          <cell r="K359" t="str">
            <v>Porcentaje de diseño y/o implementación de instrumentos de planificación estadística nacional</v>
          </cell>
          <cell r="L359" t="str">
            <v>C</v>
          </cell>
          <cell r="M359">
            <v>35.1</v>
          </cell>
          <cell r="N359">
            <v>550094</v>
          </cell>
        </row>
        <row r="360">
          <cell r="K360" t="str">
            <v>Porcentaje de actividades ejecutadas en las Comisiones para mejorar el cumplimiento del calendario estadístico</v>
          </cell>
          <cell r="L360" t="str">
            <v>C</v>
          </cell>
          <cell r="M360">
            <v>35.200000000000003</v>
          </cell>
          <cell r="N360">
            <v>550098</v>
          </cell>
        </row>
        <row r="361">
          <cell r="K361" t="str">
            <v>Porcentaje de avance en la implementación del Plan de Fortalecimiento Estadístico para el SEN (contiene asesoría externa, talleres sobre normativa técnica, estándares estadísticos y el marco de aseguramiento de calidad).</v>
          </cell>
          <cell r="L361" t="str">
            <v>C</v>
          </cell>
          <cell r="M361">
            <v>36.1</v>
          </cell>
          <cell r="N361">
            <v>550100</v>
          </cell>
        </row>
        <row r="362">
          <cell r="K362" t="str">
            <v>Número de estadísticas oficiales producidas a través de fuentes de registros administrativos.</v>
          </cell>
          <cell r="L362" t="str">
            <v>C</v>
          </cell>
          <cell r="M362">
            <v>37.1</v>
          </cell>
          <cell r="N362">
            <v>550102</v>
          </cell>
        </row>
        <row r="363">
          <cell r="K363" t="str">
            <v>Porcentaje de cumplimiento de automatización de operaciones estadísticas</v>
          </cell>
          <cell r="L363" t="str">
            <v>C</v>
          </cell>
          <cell r="M363">
            <v>38.1</v>
          </cell>
          <cell r="N363">
            <v>550104</v>
          </cell>
        </row>
        <row r="364">
          <cell r="K364" t="str">
            <v>Número de documentos con propuestas de mejora o innovaciones para las operaciones estadísticas</v>
          </cell>
          <cell r="L364" t="str">
            <v>C</v>
          </cell>
          <cell r="M364">
            <v>38.200000000000003</v>
          </cell>
          <cell r="N364">
            <v>550106</v>
          </cell>
        </row>
        <row r="365">
          <cell r="K365" t="str">
            <v>Número de publicaciones en visualizadores de operaciones estadísticas implementadas.</v>
          </cell>
          <cell r="L365" t="str">
            <v>C</v>
          </cell>
          <cell r="M365">
            <v>39.1</v>
          </cell>
          <cell r="N365">
            <v>550269</v>
          </cell>
        </row>
        <row r="366">
          <cell r="K366" t="str">
            <v>Número de talleres técnicos ejecutados con actores externos para la difusión del avance de la agenda de investigación del INEC</v>
          </cell>
          <cell r="L366" t="str">
            <v>C</v>
          </cell>
          <cell r="M366">
            <v>39.200000000000003</v>
          </cell>
          <cell r="N366">
            <v>550270</v>
          </cell>
        </row>
        <row r="367">
          <cell r="K367" t="str">
            <v>Número de documentos normativos adoptados enviados a oficialización.</v>
          </cell>
          <cell r="L367" t="str">
            <v>C</v>
          </cell>
          <cell r="M367">
            <v>17.100000000000001</v>
          </cell>
          <cell r="N367">
            <v>549579</v>
          </cell>
        </row>
        <row r="368">
          <cell r="K368" t="str">
            <v>Porcentaje de reglamentos técnicos formulados con base a BPR.</v>
          </cell>
          <cell r="L368" t="str">
            <v>C</v>
          </cell>
          <cell r="M368">
            <v>17.3</v>
          </cell>
          <cell r="N368">
            <v>549590</v>
          </cell>
        </row>
        <row r="369">
          <cell r="K369" t="str">
            <v>Número de Sellos de Calidad INEN emitidos.</v>
          </cell>
          <cell r="L369" t="str">
            <v>C</v>
          </cell>
          <cell r="M369">
            <v>17.5</v>
          </cell>
          <cell r="N369">
            <v>549600</v>
          </cell>
        </row>
        <row r="370">
          <cell r="K370" t="str">
            <v>Número de certificados de gestión de MIPYMES y OEPS emitidos.</v>
          </cell>
          <cell r="L370" t="str">
            <v>C</v>
          </cell>
          <cell r="M370">
            <v>17.600000000000001</v>
          </cell>
          <cell r="N370">
            <v>549601</v>
          </cell>
        </row>
        <row r="371">
          <cell r="K371" t="str">
            <v>Número de informes de ensayos emitidos.</v>
          </cell>
          <cell r="L371" t="str">
            <v>C</v>
          </cell>
          <cell r="M371">
            <v>17.7</v>
          </cell>
          <cell r="N371">
            <v>549602</v>
          </cell>
        </row>
        <row r="372">
          <cell r="K372" t="str">
            <v>Número de días promedio en la atención de solicitudes en el sistema VUE.</v>
          </cell>
          <cell r="L372" t="str">
            <v>C</v>
          </cell>
          <cell r="M372">
            <v>17.8</v>
          </cell>
          <cell r="N372">
            <v>550331</v>
          </cell>
        </row>
        <row r="373">
          <cell r="K373" t="str">
            <v>Tiempo de respuesta a solicitudes de inspección de etiquetado de confecciones, calzado y marroquinería con Reglamento Técnico Andino.</v>
          </cell>
          <cell r="L373" t="str">
            <v>C</v>
          </cell>
          <cell r="M373">
            <v>17.899999999999999</v>
          </cell>
          <cell r="N373">
            <v>550332</v>
          </cell>
        </row>
        <row r="374">
          <cell r="K374" t="str">
            <v>Porcentaje de solicitudes de calibración atendidas.</v>
          </cell>
          <cell r="L374" t="str">
            <v>C</v>
          </cell>
          <cell r="M374">
            <v>18.100000000000001</v>
          </cell>
          <cell r="N374">
            <v>549604</v>
          </cell>
        </row>
        <row r="375">
          <cell r="K375" t="str">
            <v>Porcentaje de verificaciones del contenido neto en los productos empacados o envasados.</v>
          </cell>
          <cell r="L375" t="str">
            <v>C</v>
          </cell>
          <cell r="M375">
            <v>18.2</v>
          </cell>
          <cell r="N375">
            <v>549609</v>
          </cell>
        </row>
        <row r="376">
          <cell r="K376" t="str">
            <v>1.1.1 Porcentaje de diseño del modelo integral (aprendizaje, desempeño profesional y gestión educativa) de evaluación del Sistema Nacional de Educación.</v>
          </cell>
          <cell r="L376" t="str">
            <v>C</v>
          </cell>
          <cell r="M376">
            <v>15.1</v>
          </cell>
          <cell r="N376">
            <v>561658</v>
          </cell>
        </row>
        <row r="377">
          <cell r="K377" t="str">
            <v>1.1.2 Porcentaje de diseño de modelos generales asociados al modelo integral de evaluación del Sistema Nacional de Educación.</v>
          </cell>
          <cell r="L377" t="str">
            <v>C</v>
          </cell>
          <cell r="M377">
            <v>15.2</v>
          </cell>
          <cell r="N377">
            <v>561659</v>
          </cell>
        </row>
        <row r="378">
          <cell r="K378" t="str">
            <v>1.1.3 Porcentaje de componentes del Sistema Nacional de Educación evaluados en función al modelo integral de evaluación.</v>
          </cell>
          <cell r="L378" t="str">
            <v>C</v>
          </cell>
          <cell r="M378">
            <v>15.3</v>
          </cell>
          <cell r="N378">
            <v>561660</v>
          </cell>
        </row>
        <row r="379">
          <cell r="K379" t="str">
            <v>1.2.1 Número de instrumentos de evaluación de tipo diagnóstico - formativa generados.</v>
          </cell>
          <cell r="L379" t="str">
            <v>C</v>
          </cell>
          <cell r="M379">
            <v>15.4</v>
          </cell>
          <cell r="N379">
            <v>561661</v>
          </cell>
        </row>
        <row r="380">
          <cell r="K380" t="str">
            <v>1.3.1 Número de instrumentos de habilidades no cognitivas (socioemocionales y digitales) desarrollados.</v>
          </cell>
          <cell r="L380" t="str">
            <v>C</v>
          </cell>
          <cell r="M380">
            <v>15.5</v>
          </cell>
          <cell r="N380">
            <v>561662</v>
          </cell>
        </row>
        <row r="381">
          <cell r="K381" t="str">
            <v>1.4.1 Número de modelos de evaluación desarrollados o actualizados.</v>
          </cell>
          <cell r="L381" t="str">
            <v>C</v>
          </cell>
          <cell r="M381">
            <v>15.6</v>
          </cell>
          <cell r="N381">
            <v>561663</v>
          </cell>
        </row>
        <row r="382">
          <cell r="K382" t="str">
            <v>1.4.2 Número de estructuras de evaluación desarrolladas o actualizadas.</v>
          </cell>
          <cell r="L382" t="str">
            <v>C</v>
          </cell>
          <cell r="M382">
            <v>15.7</v>
          </cell>
          <cell r="N382">
            <v>561664</v>
          </cell>
        </row>
        <row r="383">
          <cell r="K383" t="str">
            <v>1.4.3 Porcentaje de ítems producidos en función del cronograma anual de evaluación.</v>
          </cell>
          <cell r="L383" t="str">
            <v>C</v>
          </cell>
          <cell r="M383">
            <v>15.8</v>
          </cell>
          <cell r="N383">
            <v>561665</v>
          </cell>
        </row>
        <row r="384">
          <cell r="K384" t="str">
            <v>1.4.4 Porcentaje de instrumentos generados en función del cronograma anual de evaluación.</v>
          </cell>
          <cell r="L384" t="str">
            <v>C</v>
          </cell>
          <cell r="M384">
            <v>15.9</v>
          </cell>
          <cell r="N384">
            <v>561666</v>
          </cell>
        </row>
        <row r="385">
          <cell r="K385" t="str">
            <v>1.4.5 Porcentaje de instrumentos analizados psicométricamente en función del cronograma anual de evaluación.</v>
          </cell>
          <cell r="L385" t="str">
            <v>C</v>
          </cell>
          <cell r="M385">
            <v>15.1</v>
          </cell>
          <cell r="N385">
            <v>561667</v>
          </cell>
        </row>
        <row r="386">
          <cell r="K386" t="str">
            <v>1.4.6 Porcentaje de instrumentos calificados en función del cronograma anual de evaluación.</v>
          </cell>
          <cell r="L386" t="str">
            <v>C</v>
          </cell>
          <cell r="M386">
            <v>15.11</v>
          </cell>
          <cell r="N386">
            <v>561668</v>
          </cell>
        </row>
        <row r="387">
          <cell r="K387" t="str">
            <v>1.5.1 Porcentaje de insumos técnicos recibidos de manera oficial por parte de la Autoridad Educativa Nacional en función al cronograma anual de evaluaciones.</v>
          </cell>
          <cell r="L387" t="str">
            <v>C</v>
          </cell>
          <cell r="M387">
            <v>15.12</v>
          </cell>
          <cell r="N387">
            <v>561669</v>
          </cell>
        </row>
        <row r="388">
          <cell r="K388" t="str">
            <v>1.6.1 Porcentaje de implementación de las evaluaciones internacionales, en función de la planificación anual de evaluaciones.</v>
          </cell>
          <cell r="L388" t="str">
            <v>C</v>
          </cell>
          <cell r="M388">
            <v>15.13</v>
          </cell>
          <cell r="N388">
            <v>561670</v>
          </cell>
        </row>
        <row r="389">
          <cell r="K389" t="str">
            <v>2.1.1 Número de metodologías o procesos actualizados o innovados.</v>
          </cell>
          <cell r="L389" t="str">
            <v>C</v>
          </cell>
          <cell r="M389">
            <v>16.100000000000001</v>
          </cell>
          <cell r="N389">
            <v>561671</v>
          </cell>
        </row>
        <row r="390">
          <cell r="K390" t="str">
            <v>2.2.1 Porcentaje de instrumentos para evaluaciones adaptadas o inclusivas, generados en función de la priorización realizada en el cronograma anual de evaluaciones.</v>
          </cell>
          <cell r="L390" t="str">
            <v>C</v>
          </cell>
          <cell r="M390">
            <v>16.2</v>
          </cell>
          <cell r="N390">
            <v>561672</v>
          </cell>
        </row>
        <row r="391">
          <cell r="K391" t="str">
            <v>3.1.1 Porcentaje de investigaciones, estudios y análisis realizados con base a los resultados de las evaluaciones educativas.</v>
          </cell>
          <cell r="L391" t="str">
            <v>C</v>
          </cell>
          <cell r="M391">
            <v>17.100000000000001</v>
          </cell>
          <cell r="N391">
            <v>561673</v>
          </cell>
        </row>
        <row r="392">
          <cell r="K392" t="str">
            <v>3.5.1 Porcentaje de informes de política elaborados.</v>
          </cell>
          <cell r="L392" t="str">
            <v>C</v>
          </cell>
          <cell r="M392">
            <v>17.2</v>
          </cell>
          <cell r="N392">
            <v>561674</v>
          </cell>
        </row>
        <row r="393">
          <cell r="K393" t="str">
            <v>3.6.1 Porcentaje de informes de transferencia de conocimientos.</v>
          </cell>
          <cell r="L393" t="str">
            <v>C</v>
          </cell>
          <cell r="M393">
            <v>17.3</v>
          </cell>
          <cell r="N393">
            <v>561675</v>
          </cell>
        </row>
        <row r="394">
          <cell r="K394" t="str">
            <v>4.1.1 Número de talleres, seminarios, webinars, entre otros para orientar sobre el uso de resultados de evaluaciones del instituto realizados.</v>
          </cell>
          <cell r="L394" t="str">
            <v>C</v>
          </cell>
          <cell r="M394">
            <v>18.100000000000001</v>
          </cell>
          <cell r="N394">
            <v>561676</v>
          </cell>
        </row>
        <row r="395">
          <cell r="K395" t="str">
            <v>4.2.1 Número de espacios de socialización de investigación, estudios o análisis realizados.</v>
          </cell>
          <cell r="L395" t="str">
            <v>C</v>
          </cell>
          <cell r="M395">
            <v>18.2</v>
          </cell>
          <cell r="N395">
            <v>561677</v>
          </cell>
        </row>
        <row r="396">
          <cell r="K396" t="str">
            <v>4.3.1 Porcentaje de avance de la implementación del modelo de gestión integral.</v>
          </cell>
          <cell r="L396" t="str">
            <v>C</v>
          </cell>
          <cell r="M396">
            <v>18.3</v>
          </cell>
          <cell r="N396">
            <v>561678</v>
          </cell>
        </row>
        <row r="397">
          <cell r="K397" t="str">
            <v>4.4.1 Porcentaje de avance de la implementación del sistema dinámico de consulta de la información de los resultados de la evaluación educativa.</v>
          </cell>
          <cell r="L397" t="str">
            <v>C</v>
          </cell>
          <cell r="M397">
            <v>18.399999999999999</v>
          </cell>
          <cell r="N397">
            <v>561679</v>
          </cell>
        </row>
        <row r="398">
          <cell r="K398" t="str">
            <v>Número de nuevos materiales vegetales generados, con rendimientos superiores a la media nacional como estrategia para contribuir a una agricultura sustentable</v>
          </cell>
          <cell r="L398" t="str">
            <v>C</v>
          </cell>
          <cell r="M398">
            <v>17.100000000000001</v>
          </cell>
          <cell r="N398">
            <v>549211</v>
          </cell>
        </row>
        <row r="399">
          <cell r="K399" t="str">
            <v>Número de recomendaciones tecnológicas generadas (varios temas por ejemplo: riego, cultivos agroexportables, valor agregado, etc.) para el manejo integral de cultivos priorizados</v>
          </cell>
          <cell r="L399" t="str">
            <v>C</v>
          </cell>
          <cell r="M399">
            <v>17.2</v>
          </cell>
          <cell r="N399">
            <v>549221</v>
          </cell>
        </row>
        <row r="400">
          <cell r="K400" t="str">
            <v>Porcentaje de proyectos financiados por el FIASA para promover acciones de validación, difusión y capacitación de tecnologías en campo con agricultores</v>
          </cell>
          <cell r="L400" t="str">
            <v>C</v>
          </cell>
          <cell r="M400">
            <v>17.3</v>
          </cell>
          <cell r="N400">
            <v>549231</v>
          </cell>
        </row>
        <row r="401">
          <cell r="K401" t="str">
            <v>Número de accesiones conservadas para el uso sostenible de recursos fitogenéticos para la agricultura y alimentación</v>
          </cell>
          <cell r="L401" t="str">
            <v>C</v>
          </cell>
          <cell r="M401">
            <v>17.399999999999999</v>
          </cell>
          <cell r="N401">
            <v>549232</v>
          </cell>
        </row>
        <row r="402">
          <cell r="K402" t="str">
            <v>Número de publicaciones científicas</v>
          </cell>
          <cell r="L402" t="str">
            <v>C</v>
          </cell>
          <cell r="M402">
            <v>17.5</v>
          </cell>
          <cell r="N402">
            <v>549233</v>
          </cell>
        </row>
        <row r="403">
          <cell r="K403" t="str">
            <v>Número de eventos científicos</v>
          </cell>
          <cell r="L403" t="str">
            <v>C</v>
          </cell>
          <cell r="M403">
            <v>17.600000000000001</v>
          </cell>
          <cell r="N403">
            <v>549234</v>
          </cell>
        </row>
        <row r="404">
          <cell r="K404" t="str">
            <v>Número de redes de I+D+i</v>
          </cell>
          <cell r="L404" t="str">
            <v>C</v>
          </cell>
          <cell r="M404">
            <v>17.7</v>
          </cell>
          <cell r="N404">
            <v>549235</v>
          </cell>
        </row>
        <row r="405">
          <cell r="K405" t="str">
            <v>Número de reuniones de socialización y consolidación del Sistema Nacional de Investigación Agropecuaria y Forestal (SNIAF)</v>
          </cell>
          <cell r="L405" t="str">
            <v>C</v>
          </cell>
          <cell r="M405">
            <v>17.8</v>
          </cell>
          <cell r="N405">
            <v>549283</v>
          </cell>
        </row>
        <row r="406">
          <cell r="K406" t="str">
            <v>Número de toneladas de semilla producidas</v>
          </cell>
          <cell r="L406" t="str">
            <v>C</v>
          </cell>
          <cell r="M406">
            <v>18.100000000000001</v>
          </cell>
          <cell r="N406">
            <v>549239</v>
          </cell>
        </row>
        <row r="407">
          <cell r="K407" t="str">
            <v>Número de material vegetativo (plantas) producidas (miles)</v>
          </cell>
          <cell r="L407" t="str">
            <v>C</v>
          </cell>
          <cell r="M407">
            <v>18.2</v>
          </cell>
          <cell r="N407">
            <v>549240</v>
          </cell>
        </row>
        <row r="408">
          <cell r="K408" t="str">
            <v>Número de análisis de laboratorio (clientes externos)</v>
          </cell>
          <cell r="L408" t="str">
            <v>C</v>
          </cell>
          <cell r="M408">
            <v>18.3</v>
          </cell>
          <cell r="N408">
            <v>549241</v>
          </cell>
        </row>
        <row r="409">
          <cell r="K409" t="str">
            <v>Número de acreditaciones de los laboratorios de Nutrición y Calidad (EESC) y Aguas y Suelos (EELS) mantenido</v>
          </cell>
          <cell r="L409" t="str">
            <v>C</v>
          </cell>
          <cell r="M409">
            <v>18.399999999999999</v>
          </cell>
          <cell r="N409">
            <v>549242</v>
          </cell>
        </row>
        <row r="410">
          <cell r="K410" t="str">
            <v>Número de nuevas acreditaciones de laboratorios en Estaciones Experimentales</v>
          </cell>
          <cell r="L410" t="str">
            <v>C</v>
          </cell>
          <cell r="M410">
            <v>18.5</v>
          </cell>
          <cell r="N410">
            <v>549243</v>
          </cell>
        </row>
        <row r="411">
          <cell r="K411" t="str">
            <v>Número de eventos de transferencia y difusión de tecnologías</v>
          </cell>
          <cell r="L411" t="str">
            <v>C</v>
          </cell>
          <cell r="M411">
            <v>18.600000000000001</v>
          </cell>
          <cell r="N411">
            <v>549244</v>
          </cell>
        </row>
        <row r="412">
          <cell r="K412" t="str">
            <v>Número de agricultores beneficiados en procesos de transferencia y difusión de tecnologías</v>
          </cell>
          <cell r="L412" t="str">
            <v>C</v>
          </cell>
          <cell r="M412">
            <v>18.7</v>
          </cell>
          <cell r="N412">
            <v>549245</v>
          </cell>
        </row>
        <row r="413">
          <cell r="K413" t="str">
            <v>Número de técnicos beneficiados en procesos de transferencia y difusión de tecnologías</v>
          </cell>
          <cell r="L413" t="str">
            <v>C</v>
          </cell>
          <cell r="M413">
            <v>18.8</v>
          </cell>
          <cell r="N413">
            <v>549246</v>
          </cell>
        </row>
        <row r="414">
          <cell r="K414" t="str">
            <v>Número de iniciativas de ganadería para la provincia de Manabí desarrollados</v>
          </cell>
          <cell r="L414" t="str">
            <v>C</v>
          </cell>
          <cell r="M414">
            <v>18.899999999999999</v>
          </cell>
          <cell r="N414">
            <v>549247</v>
          </cell>
        </row>
        <row r="415">
          <cell r="K415" t="str">
            <v>Porcentaje de eficiencia del servicio que brinda la Dirección Técnica de Plataformas Compartidas mediante la aplicación de las normas de calidad.</v>
          </cell>
          <cell r="L415" t="str">
            <v>C</v>
          </cell>
          <cell r="M415">
            <v>11.1</v>
          </cell>
          <cell r="N415">
            <v>550714</v>
          </cell>
        </row>
        <row r="416">
          <cell r="K416" t="str">
            <v>Número de auditorias internas para los laboratorios del INSPI Acreditarse o Certificarse</v>
          </cell>
          <cell r="L416" t="str">
            <v>C</v>
          </cell>
          <cell r="M416">
            <v>11.2</v>
          </cell>
          <cell r="N416">
            <v>550716</v>
          </cell>
        </row>
        <row r="417">
          <cell r="K417" t="str">
            <v>Número de pruebas especializadas de laboratorio realizadas por los Centros de Referencia Nacional</v>
          </cell>
          <cell r="L417" t="str">
            <v>C</v>
          </cell>
          <cell r="M417">
            <v>11.3</v>
          </cell>
          <cell r="N417">
            <v>550718</v>
          </cell>
        </row>
        <row r="418">
          <cell r="K418" t="str">
            <v>Número de pruebas y técnicas especializadas de laboratorio desconcentradas a la REDNALAC e implementadas en los Centros de Referencia Nacional del INSPI</v>
          </cell>
          <cell r="L418" t="str">
            <v>C</v>
          </cell>
          <cell r="M418">
            <v>11.4</v>
          </cell>
          <cell r="N418">
            <v>550720</v>
          </cell>
        </row>
        <row r="419">
          <cell r="K419" t="str">
            <v>Número de paneles de proeficiencia por evento enviados a la REDNALAC y laboratorios de INSPI</v>
          </cell>
          <cell r="L419" t="str">
            <v>C</v>
          </cell>
          <cell r="M419">
            <v>11.5</v>
          </cell>
          <cell r="N419">
            <v>550722</v>
          </cell>
        </row>
        <row r="420">
          <cell r="K420" t="str">
            <v>Número de controles de calidad por evento realizados por los Laboratorios Supranacionales a los Centros de Referencia Nacional.</v>
          </cell>
          <cell r="L420" t="str">
            <v>C</v>
          </cell>
          <cell r="M420">
            <v>11.6</v>
          </cell>
          <cell r="N420">
            <v>550723</v>
          </cell>
        </row>
        <row r="421">
          <cell r="K421" t="str">
            <v>Número de capacitaciones y ponencias en congresos nacionales e internacionales realizadas por los Centros de Referencia Nacional a los laboratorios de la REDNALAC y entidades nacionales e internacionales</v>
          </cell>
          <cell r="L421" t="str">
            <v>C</v>
          </cell>
          <cell r="M421">
            <v>11.7</v>
          </cell>
          <cell r="N421">
            <v>550725</v>
          </cell>
        </row>
        <row r="422">
          <cell r="K422" t="str">
            <v>Número de documentos elaborados y/o actualizados por los Centros de Referencia</v>
          </cell>
          <cell r="L422" t="str">
            <v>C</v>
          </cell>
          <cell r="M422">
            <v>11.8</v>
          </cell>
          <cell r="N422">
            <v>550726</v>
          </cell>
        </row>
        <row r="423">
          <cell r="K423" t="str">
            <v>Número de proyectos de fortalecimiento institucional presentados por los Centros de Referencia Nacional y la Plataforma Compartida a los entes competentes</v>
          </cell>
          <cell r="L423" t="str">
            <v>C</v>
          </cell>
          <cell r="M423">
            <v>11.9</v>
          </cell>
          <cell r="N423">
            <v>550727</v>
          </cell>
        </row>
        <row r="424">
          <cell r="K424" t="str">
            <v>Número de publicaciones científicas aceptadas por los Centros de Referencia Nacional a revistas científicas indexadas</v>
          </cell>
          <cell r="L424" t="str">
            <v>C</v>
          </cell>
          <cell r="M424">
            <v>11.1</v>
          </cell>
          <cell r="N424">
            <v>550729</v>
          </cell>
        </row>
        <row r="425">
          <cell r="K425" t="str">
            <v>Número de proyectos de I+D+i aprobados con financiamiento externo</v>
          </cell>
          <cell r="L425" t="str">
            <v>C</v>
          </cell>
          <cell r="M425">
            <v>12.1</v>
          </cell>
          <cell r="N425">
            <v>550478</v>
          </cell>
        </row>
        <row r="426">
          <cell r="K426" t="str">
            <v>Número de ponencias y/o posters científicos realizados para la socialización de los resultados de investigación.</v>
          </cell>
          <cell r="L426" t="str">
            <v>C</v>
          </cell>
          <cell r="M426">
            <v>12.2</v>
          </cell>
          <cell r="N426">
            <v>550479</v>
          </cell>
        </row>
        <row r="427">
          <cell r="K427" t="str">
            <v>Número de publicaciones científicas del nivel 1 y 2 presentadas para publicación</v>
          </cell>
          <cell r="L427" t="str">
            <v>C</v>
          </cell>
          <cell r="M427">
            <v>12.3</v>
          </cell>
          <cell r="N427">
            <v>550480</v>
          </cell>
        </row>
        <row r="428">
          <cell r="K428" t="str">
            <v>Número de publicaciones científicas del nivel 3 presentadas para publicación</v>
          </cell>
          <cell r="L428" t="str">
            <v>C</v>
          </cell>
          <cell r="M428">
            <v>12.4</v>
          </cell>
          <cell r="N428">
            <v>550481</v>
          </cell>
        </row>
        <row r="429">
          <cell r="K429" t="str">
            <v>Número de grupos de investigación acordes con las gestiones internas.</v>
          </cell>
          <cell r="L429" t="str">
            <v>C</v>
          </cell>
          <cell r="M429">
            <v>12.5</v>
          </cell>
          <cell r="N429">
            <v>550482</v>
          </cell>
        </row>
        <row r="430">
          <cell r="K430" t="str">
            <v>Número de redes de investigación registradas en la Secretaría Nacional de Educación Superior, Ciencia, Tecnología e Innovación (SENESCYT).</v>
          </cell>
          <cell r="L430" t="str">
            <v>C</v>
          </cell>
          <cell r="M430">
            <v>12.6</v>
          </cell>
          <cell r="N430">
            <v>550483</v>
          </cell>
        </row>
        <row r="431">
          <cell r="K431" t="str">
            <v>Número de eventos técnico-científicos para la formación, capacitación y aprendizajes especializado para técnicos e investigadores y transferencia de conocimiento de manera virtual y/o presencial</v>
          </cell>
          <cell r="L431" t="str">
            <v>C</v>
          </cell>
          <cell r="M431">
            <v>12.7</v>
          </cell>
          <cell r="N431">
            <v>550484</v>
          </cell>
        </row>
        <row r="432">
          <cell r="K432" t="str">
            <v>Número de publicaciones científicas generadas por los técnicos e investigadores acorde a los resultados de investigación del INSPI</v>
          </cell>
          <cell r="L432" t="str">
            <v>C</v>
          </cell>
          <cell r="M432">
            <v>12.8</v>
          </cell>
          <cell r="N432">
            <v>550485</v>
          </cell>
        </row>
        <row r="433">
          <cell r="K433" t="str">
            <v>Número de propiedad intelectual generados por los técnicos e investigadores acorde a los resultados de investigación del INSPI</v>
          </cell>
          <cell r="L433" t="str">
            <v>C</v>
          </cell>
          <cell r="M433">
            <v>12.9</v>
          </cell>
          <cell r="N433">
            <v>550486</v>
          </cell>
        </row>
        <row r="434">
          <cell r="K434" t="str">
            <v>Número de recursos hidrobiológicos investigados</v>
          </cell>
          <cell r="L434" t="str">
            <v>C</v>
          </cell>
          <cell r="M434">
            <v>17.100000000000001</v>
          </cell>
          <cell r="N434">
            <v>561819</v>
          </cell>
        </row>
        <row r="435">
          <cell r="K435" t="str">
            <v>Número de transferencia de conocimientos científicos pesquero, acuícola y ambiental</v>
          </cell>
          <cell r="L435" t="str">
            <v>C</v>
          </cell>
          <cell r="M435">
            <v>17.2</v>
          </cell>
          <cell r="N435">
            <v>561831</v>
          </cell>
        </row>
        <row r="436">
          <cell r="K436" t="str">
            <v>Número de recomendaciones para el manejo adecuado de los recursos pesqueros y acuícolas</v>
          </cell>
          <cell r="L436" t="str">
            <v>C</v>
          </cell>
          <cell r="M436">
            <v>18.100000000000001</v>
          </cell>
          <cell r="N436">
            <v>561832</v>
          </cell>
        </row>
        <row r="437">
          <cell r="K437" t="str">
            <v>Número de tecnologías y metodologías propuestas al sector acuícola y de pesca</v>
          </cell>
          <cell r="L437" t="str">
            <v>C</v>
          </cell>
          <cell r="M437">
            <v>19.100000000000001</v>
          </cell>
          <cell r="N437">
            <v>561834</v>
          </cell>
        </row>
        <row r="438">
          <cell r="K438" t="str">
            <v>E1.O3.P1.I2.Número de pequeños y medianos productores agrícolas asegurados</v>
          </cell>
          <cell r="L438" t="str">
            <v>C</v>
          </cell>
          <cell r="M438">
            <v>32.200000000000003</v>
          </cell>
          <cell r="N438">
            <v>544419</v>
          </cell>
        </row>
        <row r="439">
          <cell r="K439" t="str">
            <v>E1.O3.P1.I2.Número de hectáreas agrícolas aseguradas</v>
          </cell>
          <cell r="L439" t="str">
            <v>C</v>
          </cell>
          <cell r="M439">
            <v>32.299999999999997</v>
          </cell>
          <cell r="N439">
            <v>544423</v>
          </cell>
        </row>
        <row r="440">
          <cell r="K440" t="str">
            <v>E1.O3.P1.I2.Número de pequeños y medianos productores de cabezas de ganado asegurados</v>
          </cell>
          <cell r="L440" t="str">
            <v>C</v>
          </cell>
          <cell r="M440">
            <v>32.4</v>
          </cell>
          <cell r="N440">
            <v>544428</v>
          </cell>
        </row>
        <row r="441">
          <cell r="K441" t="str">
            <v>E1.O3.P1.I2.Número de cabezas de ganado aseguradas</v>
          </cell>
          <cell r="L441" t="str">
            <v>C</v>
          </cell>
          <cell r="M441">
            <v>32.6</v>
          </cell>
          <cell r="N441">
            <v>544434</v>
          </cell>
        </row>
        <row r="442">
          <cell r="K442" t="str">
            <v>E1.O3.P1.I2.Número de productores capacitados en buenas prácticas tecnológicas/productivas</v>
          </cell>
          <cell r="L442" t="str">
            <v>C</v>
          </cell>
          <cell r="M442">
            <v>32.700000000000003</v>
          </cell>
          <cell r="N442">
            <v>544458</v>
          </cell>
        </row>
        <row r="443">
          <cell r="K443" t="str">
            <v>E1.O3.P1.I3.Número de nuevas fincas que aplican la certificación en BPA para fortalecimiento de la competitividad de pequeños productores de banano</v>
          </cell>
          <cell r="L443" t="str">
            <v>C</v>
          </cell>
          <cell r="M443">
            <v>32.799999999999997</v>
          </cell>
          <cell r="N443">
            <v>544471</v>
          </cell>
        </row>
        <row r="444">
          <cell r="K444" t="str">
            <v>Porcentaje de incremento de productividad ganadera implementando adecuadas prácticas de manejo en los hatos bovinos</v>
          </cell>
          <cell r="L444" t="str">
            <v>C</v>
          </cell>
          <cell r="M444">
            <v>32.9</v>
          </cell>
          <cell r="N444">
            <v>544474</v>
          </cell>
        </row>
        <row r="445">
          <cell r="K445" t="str">
            <v>Porcentaje de Licencias de Aprovechamiento Forestal emitidas</v>
          </cell>
          <cell r="L445" t="str">
            <v>C</v>
          </cell>
          <cell r="M445">
            <v>32.1</v>
          </cell>
          <cell r="N445">
            <v>544477</v>
          </cell>
        </row>
        <row r="446">
          <cell r="K446" t="str">
            <v>Número de actualizaciones estadísticas realizadas en el Sistema de Información Pública Agropecuaria</v>
          </cell>
          <cell r="L446" t="str">
            <v>C</v>
          </cell>
          <cell r="M446">
            <v>32.11</v>
          </cell>
          <cell r="N446">
            <v>544480</v>
          </cell>
        </row>
        <row r="447">
          <cell r="K447" t="str">
            <v>Número de reportes de precios de 22 mercados mayorista a nivel nacional</v>
          </cell>
          <cell r="L447" t="str">
            <v>C</v>
          </cell>
          <cell r="M447">
            <v>32.119999999999997</v>
          </cell>
          <cell r="N447">
            <v>544483</v>
          </cell>
        </row>
        <row r="448">
          <cell r="K448" t="str">
            <v>E1.O3.P1.I4.Número de usuarios de riego parcelario que se benefician del plan de acompañamiento, capacitación y asistencia técnica en irrigación parcelaria tecnificada</v>
          </cell>
          <cell r="L448" t="str">
            <v>C</v>
          </cell>
          <cell r="M448">
            <v>32.130000000000003</v>
          </cell>
          <cell r="N448">
            <v>544488</v>
          </cell>
        </row>
        <row r="449">
          <cell r="K449" t="str">
            <v>E1.O3.P1.I2.Número de insumos agropecuarios entregados por el MAG.</v>
          </cell>
          <cell r="L449" t="str">
            <v>C</v>
          </cell>
          <cell r="M449">
            <v>32.14</v>
          </cell>
          <cell r="N449">
            <v>544490</v>
          </cell>
        </row>
        <row r="450">
          <cell r="K450" t="str">
            <v>E1.O3.P1.I2.Número de hectareas intervenidas con maquinaria agrícola</v>
          </cell>
          <cell r="L450" t="str">
            <v>C</v>
          </cell>
          <cell r="M450">
            <v>32.15</v>
          </cell>
          <cell r="N450">
            <v>544554</v>
          </cell>
        </row>
        <row r="451">
          <cell r="K451" t="str">
            <v>E1.O3.P2.I1.Número de títulos entregados a medianos y pequeños productores a nivel nacional</v>
          </cell>
          <cell r="L451" t="str">
            <v>C</v>
          </cell>
          <cell r="M451">
            <v>33.200000000000003</v>
          </cell>
          <cell r="N451">
            <v>544468</v>
          </cell>
        </row>
        <row r="452">
          <cell r="K452" t="str">
            <v>E1.O3.P1.I4.Número de hectáreas con irrigación parcelaria tecnificada para pequeños, medianos productores y campesinos.</v>
          </cell>
          <cell r="L452" t="str">
            <v>C</v>
          </cell>
          <cell r="M452">
            <v>33.299999999999997</v>
          </cell>
          <cell r="N452">
            <v>544485</v>
          </cell>
        </row>
        <row r="453">
          <cell r="K453" t="str">
            <v>E1.O3.P3.I1.Porcentaje de organizaciones que comercializan productos de sus asociados</v>
          </cell>
          <cell r="L453" t="str">
            <v>C</v>
          </cell>
          <cell r="M453">
            <v>34.200000000000003</v>
          </cell>
          <cell r="N453">
            <v>554431</v>
          </cell>
        </row>
        <row r="454">
          <cell r="K454" t="str">
            <v>E1.O3.P3.I1.Número de organizaciones que aplican metodologías y herramientas para la gestión asociativa</v>
          </cell>
          <cell r="L454" t="str">
            <v>C</v>
          </cell>
          <cell r="M454">
            <v>34.299999999999997</v>
          </cell>
          <cell r="N454">
            <v>554432</v>
          </cell>
        </row>
        <row r="455">
          <cell r="K455" t="str">
            <v>E1.O3.P3.I1. Mujeres rurales de la AFC que se desempeñan como promotoras de sistemas de producción sustentable y sostenible como promotoras de sistemas de producción sustentable y sostenible</v>
          </cell>
          <cell r="L455" t="str">
            <v>C</v>
          </cell>
          <cell r="M455">
            <v>34.4</v>
          </cell>
          <cell r="N455">
            <v>554433</v>
          </cell>
        </row>
        <row r="456">
          <cell r="K456" t="str">
            <v>E1.O3.P3.I1. Número de Productores de la Agricultura Familiar Campesina vinculados a Circuitos Alternativos de comercialización y emprendimientos rurales.</v>
          </cell>
          <cell r="L456" t="str">
            <v>C</v>
          </cell>
          <cell r="M456">
            <v>34.5</v>
          </cell>
          <cell r="N456">
            <v>554434</v>
          </cell>
        </row>
        <row r="457">
          <cell r="K457" t="str">
            <v>E1.O3.P3.I1. Número de Circuitos Alternativos de Comercialización - CIALCO activos</v>
          </cell>
          <cell r="L457" t="str">
            <v>C</v>
          </cell>
          <cell r="M457">
            <v>34.6</v>
          </cell>
          <cell r="N457">
            <v>554435</v>
          </cell>
        </row>
        <row r="458">
          <cell r="K458" t="str">
            <v>Porcentaje de productores asociados, registrados como Agricultura Familiar Campesina que se vinculan a sistemas de comercialización</v>
          </cell>
          <cell r="L458" t="str">
            <v>C</v>
          </cell>
          <cell r="M458">
            <v>34.700000000000003</v>
          </cell>
          <cell r="N458">
            <v>554436</v>
          </cell>
        </row>
        <row r="459">
          <cell r="K459" t="str">
            <v>E1.O3.P3.I1. Número de productores de la agricultura familiar campesina incorporados en el registro del Sello Agricultura Familiar Campesina</v>
          </cell>
          <cell r="L459" t="str">
            <v>C</v>
          </cell>
          <cell r="M459">
            <v>34.799999999999997</v>
          </cell>
          <cell r="N459">
            <v>554437</v>
          </cell>
        </row>
        <row r="460">
          <cell r="K460" t="str">
            <v>E2.08.P3.I1. Número de sitios patrimoniales de gestión cultural comunitaria habilitados y puestos en valor para efectuar procesos de turismo rural sostenible.</v>
          </cell>
          <cell r="L460" t="str">
            <v>C</v>
          </cell>
          <cell r="M460">
            <v>25.1</v>
          </cell>
          <cell r="N460">
            <v>541766</v>
          </cell>
        </row>
        <row r="461">
          <cell r="K461" t="str">
            <v>Número de visitas nacionales y extranjeras a museos y sitios arqueológicos.</v>
          </cell>
          <cell r="L461" t="str">
            <v>C</v>
          </cell>
          <cell r="M461">
            <v>25.2</v>
          </cell>
          <cell r="N461">
            <v>548723</v>
          </cell>
        </row>
        <row r="462">
          <cell r="K462" t="str">
            <v>Número de usuarios de archivos históricos y bibliotecas</v>
          </cell>
          <cell r="L462" t="str">
            <v>C</v>
          </cell>
          <cell r="M462">
            <v>25.3</v>
          </cell>
          <cell r="N462">
            <v>548727</v>
          </cell>
        </row>
        <row r="463">
          <cell r="K463" t="str">
            <v>Número de cantones beneficiados a través de fondos de fomento de patrimonio cultural y de la memoria social</v>
          </cell>
          <cell r="L463" t="str">
            <v>C</v>
          </cell>
          <cell r="M463">
            <v>25.4</v>
          </cell>
          <cell r="N463">
            <v>548729</v>
          </cell>
        </row>
        <row r="464">
          <cell r="K464" t="str">
            <v>E1.02.P4.I1. Porcentaje de contribución de las actividades culturales al PIB</v>
          </cell>
          <cell r="L464" t="str">
            <v>C</v>
          </cell>
          <cell r="M464">
            <v>26.4</v>
          </cell>
          <cell r="N464">
            <v>548556</v>
          </cell>
        </row>
        <row r="465">
          <cell r="K465" t="str">
            <v>E1.02.P4.I2. Número de nuevas obras artísticas culturales certificadas al año, en derechos de autor y derechos conexos</v>
          </cell>
          <cell r="L465" t="str">
            <v>C</v>
          </cell>
          <cell r="M465">
            <v>26.5</v>
          </cell>
          <cell r="N465">
            <v>548685</v>
          </cell>
        </row>
        <row r="466">
          <cell r="K466" t="str">
            <v>E1.O1.P1.I3. Porcentaje de personas empleadas mensualmente en actividades artísticas y culturales</v>
          </cell>
          <cell r="L466" t="str">
            <v>C</v>
          </cell>
          <cell r="M466">
            <v>26.6</v>
          </cell>
          <cell r="N466">
            <v>548697</v>
          </cell>
        </row>
        <row r="467">
          <cell r="K467" t="str">
            <v>E1.02.P4.I3. Porcentaje de contribución de importaciones en bienes de uso artístico y cultural en las importaciones totales del país</v>
          </cell>
          <cell r="L467" t="str">
            <v>C</v>
          </cell>
          <cell r="M467">
            <v>26.7</v>
          </cell>
          <cell r="N467">
            <v>548714</v>
          </cell>
        </row>
        <row r="468">
          <cell r="K468" t="str">
            <v>Número de cantones beneficiados a través de fondos de fomento de artes e innovación.</v>
          </cell>
          <cell r="L468" t="str">
            <v>C</v>
          </cell>
          <cell r="M468">
            <v>26.9</v>
          </cell>
          <cell r="N468">
            <v>548720</v>
          </cell>
        </row>
        <row r="469">
          <cell r="K469" t="str">
            <v>Número de actores o entidades del Sistema Nacional de Cultura (SNC), que reportan y/o actualizan información en el Sistema Integral de Información Cultural (SIIC).</v>
          </cell>
          <cell r="L469" t="str">
            <v>C</v>
          </cell>
          <cell r="M469">
            <v>27.2</v>
          </cell>
          <cell r="N469">
            <v>548274</v>
          </cell>
        </row>
        <row r="470">
          <cell r="K470" t="str">
            <v>Número de participaciones en eventos nacionales e internacionales, de deportistas de alto rendimiento</v>
          </cell>
          <cell r="L470" t="str">
            <v>C</v>
          </cell>
          <cell r="M470">
            <v>20.399999999999999</v>
          </cell>
          <cell r="N470">
            <v>552888</v>
          </cell>
        </row>
        <row r="471">
          <cell r="K471" t="str">
            <v>Porcentaje de deportistas de nivel formativo que participan en eventos nacionales</v>
          </cell>
          <cell r="L471" t="str">
            <v>C</v>
          </cell>
          <cell r="M471">
            <v>20.5</v>
          </cell>
          <cell r="N471">
            <v>553353</v>
          </cell>
        </row>
        <row r="472">
          <cell r="K472" t="str">
            <v>E2.O7.P5.I1 Porcentaje de atletas con discapacidad en el alto rendimiento</v>
          </cell>
          <cell r="L472" t="str">
            <v>C</v>
          </cell>
          <cell r="M472">
            <v>21.2</v>
          </cell>
          <cell r="N472">
            <v>552786</v>
          </cell>
        </row>
        <row r="473">
          <cell r="K473" t="str">
            <v>Porcentaje de infraestructura deportiva en condiciones óptimas</v>
          </cell>
          <cell r="L473" t="str">
            <v>C</v>
          </cell>
          <cell r="M473">
            <v>22.2</v>
          </cell>
          <cell r="N473">
            <v>552856</v>
          </cell>
        </row>
        <row r="474">
          <cell r="K474" t="str">
            <v>E2.O6.P7.I1 Prevalencia de actividad física insuficiente en niños y jóvenes (5-17 años)</v>
          </cell>
          <cell r="L474" t="str">
            <v>C</v>
          </cell>
          <cell r="M474">
            <v>23.2</v>
          </cell>
          <cell r="N474">
            <v>552810</v>
          </cell>
        </row>
        <row r="475">
          <cell r="K475" t="str">
            <v>E2.O6.P7.I2 Prevalencia de actividad física insuficiente en la población adulta (18-69 años)</v>
          </cell>
          <cell r="L475" t="str">
            <v>C</v>
          </cell>
          <cell r="M475">
            <v>23.3</v>
          </cell>
          <cell r="N475">
            <v>552829</v>
          </cell>
        </row>
        <row r="476">
          <cell r="K476" t="str">
            <v>E2.O6.P7.I3 Mediana (en minutos) de comportamiento sedentario durante un día normal en niños y jóvenes (5-17 años)</v>
          </cell>
          <cell r="L476" t="str">
            <v>C</v>
          </cell>
          <cell r="M476">
            <v>24.2</v>
          </cell>
          <cell r="N476">
            <v>552815</v>
          </cell>
        </row>
        <row r="477">
          <cell r="K477" t="str">
            <v>E2.O6.P7.I4 Mediana (en minutos) de comportamiento sedentario durante un día normal en adultos (18-69 años)</v>
          </cell>
          <cell r="L477" t="str">
            <v>C</v>
          </cell>
          <cell r="M477">
            <v>24.3</v>
          </cell>
          <cell r="N477">
            <v>552839</v>
          </cell>
        </row>
        <row r="478">
          <cell r="K478" t="str">
            <v>Porcentaje de organizaciones deportivas que cuentan con directorio vigente</v>
          </cell>
          <cell r="L478" t="str">
            <v>C</v>
          </cell>
          <cell r="M478">
            <v>25.3</v>
          </cell>
          <cell r="N478">
            <v>552880</v>
          </cell>
        </row>
        <row r="479">
          <cell r="K479" t="str">
            <v>Porcentaje de operativos para el control de orden público a nivel nacional de intendentes y comisarios</v>
          </cell>
          <cell r="L479" t="str">
            <v>C</v>
          </cell>
          <cell r="M479">
            <v>24.2</v>
          </cell>
          <cell r="N479">
            <v>549319</v>
          </cell>
        </row>
        <row r="480">
          <cell r="K480" t="str">
            <v>Porcentaje de acciones desarrolladas para la prevención de la trata de personas y tráfico ilícito de migrantes</v>
          </cell>
          <cell r="L480" t="str">
            <v>C</v>
          </cell>
          <cell r="M480">
            <v>24.3</v>
          </cell>
          <cell r="N480">
            <v>549320</v>
          </cell>
        </row>
        <row r="481">
          <cell r="K481" t="str">
            <v>Número de estudios sobre el fenómeno delictual y violencia.</v>
          </cell>
          <cell r="L481" t="str">
            <v>C</v>
          </cell>
          <cell r="M481">
            <v>25.2</v>
          </cell>
          <cell r="N481">
            <v>549321</v>
          </cell>
        </row>
        <row r="482">
          <cell r="K482" t="str">
            <v>Número de Informes sobre evaluaciones de impacto, de resultado o de sostenibilidad y eficiencia económica de políticas públicas, planes y proyectos de seguridad ciudadana.</v>
          </cell>
          <cell r="L482" t="str">
            <v>C</v>
          </cell>
          <cell r="M482">
            <v>25.3</v>
          </cell>
          <cell r="N482">
            <v>549322</v>
          </cell>
        </row>
        <row r="483">
          <cell r="K483" t="str">
            <v>Número de acciones y operaciones coordinadas para el control y/o prevención de delincuencia organizada transnacional y delitos conexos</v>
          </cell>
          <cell r="L483" t="str">
            <v>C</v>
          </cell>
          <cell r="M483">
            <v>26.2</v>
          </cell>
          <cell r="N483">
            <v>549323</v>
          </cell>
        </row>
        <row r="484">
          <cell r="K484" t="str">
            <v>Porcentaje de solicitudes de medidas administrativas atendidas</v>
          </cell>
          <cell r="L484" t="str">
            <v>C</v>
          </cell>
          <cell r="M484">
            <v>26.3</v>
          </cell>
          <cell r="N484">
            <v>549324</v>
          </cell>
        </row>
        <row r="485">
          <cell r="K485" t="str">
            <v>Número de proyectos y acciones para fortalecer la seguridad ciudadana, fomentar y generar la convivencia social pacífica, a nivel nacional</v>
          </cell>
          <cell r="L485" t="str">
            <v>C</v>
          </cell>
          <cell r="M485">
            <v>27.2</v>
          </cell>
          <cell r="N485">
            <v>549325</v>
          </cell>
        </row>
        <row r="486">
          <cell r="K486" t="str">
            <v>Porcentaje de destrucción de sustancias catalogadas sujetas a fiscalización previamente recibidas en depósito.</v>
          </cell>
          <cell r="L486" t="str">
            <v>C</v>
          </cell>
          <cell r="M486">
            <v>28.2</v>
          </cell>
          <cell r="N486">
            <v>549326</v>
          </cell>
        </row>
        <row r="487">
          <cell r="K487" t="str">
            <v>Porcentaje de personas naturales y jurídicas calificadas para el manejo de sustancias catalogadas sujetas a fiscalización que han sido inspeccionadas</v>
          </cell>
          <cell r="L487" t="str">
            <v>C</v>
          </cell>
          <cell r="M487">
            <v>28.3</v>
          </cell>
          <cell r="N487">
            <v>549327</v>
          </cell>
        </row>
        <row r="488">
          <cell r="K488" t="str">
            <v>E1.O4.P1.I1. Gastos primarios del gobierno como proporción del presupuesto aprobado original.</v>
          </cell>
          <cell r="L488" t="str">
            <v>C</v>
          </cell>
          <cell r="M488">
            <v>15.1</v>
          </cell>
          <cell r="N488">
            <v>537178</v>
          </cell>
        </row>
        <row r="489">
          <cell r="K489" t="str">
            <v>E1.O4.P2.I1. Proporción del presupuesto general del estado (PGE) financiado por impuestos internos.</v>
          </cell>
          <cell r="L489" t="str">
            <v>C</v>
          </cell>
          <cell r="M489">
            <v>15.2</v>
          </cell>
          <cell r="N489">
            <v>537179</v>
          </cell>
        </row>
        <row r="490">
          <cell r="K490" t="str">
            <v>E1.O4.P2.I2. Proporción de los ingresos de autogestión respecto de los ingresos totales de los GAD.</v>
          </cell>
          <cell r="L490" t="str">
            <v>C</v>
          </cell>
          <cell r="M490">
            <v>15.3</v>
          </cell>
          <cell r="N490">
            <v>537180</v>
          </cell>
        </row>
        <row r="491">
          <cell r="K491" t="str">
            <v>E1.O4.P4.I1. Deuda pública y otras obligaciones del SPNF (consolidada) como porcentaje del Producto Interno Bruto (PIB).</v>
          </cell>
          <cell r="L491" t="str">
            <v>C</v>
          </cell>
          <cell r="M491">
            <v>15.4</v>
          </cell>
          <cell r="N491">
            <v>537182</v>
          </cell>
        </row>
        <row r="492">
          <cell r="K492" t="str">
            <v>E1.O4.P5.I1. Resultado Global del Sector Público no Financiero (SPNF) como porcentaje del Producto Interno Bruto (PIB).</v>
          </cell>
          <cell r="L492" t="str">
            <v>C</v>
          </cell>
          <cell r="M492">
            <v>15.5</v>
          </cell>
          <cell r="N492">
            <v>537184</v>
          </cell>
        </row>
        <row r="493">
          <cell r="K493" t="str">
            <v>Porcentaje de cobertura de ingresos permanentes sobre egresos permanentes del PGE</v>
          </cell>
          <cell r="L493" t="str">
            <v>C</v>
          </cell>
          <cell r="M493">
            <v>15.7</v>
          </cell>
          <cell r="N493">
            <v>537192</v>
          </cell>
        </row>
        <row r="494">
          <cell r="K494" t="str">
            <v>Porcentaje de cobertura en la consolidación de Estados Financieros del Sector Público no Financiero</v>
          </cell>
          <cell r="L494" t="str">
            <v>C</v>
          </cell>
          <cell r="M494">
            <v>15.8</v>
          </cell>
          <cell r="N494">
            <v>537193</v>
          </cell>
        </row>
        <row r="495">
          <cell r="K495" t="str">
            <v>Porcentaje de implementación de nuevas funcionalidades del SINFIP</v>
          </cell>
          <cell r="L495" t="str">
            <v>C</v>
          </cell>
          <cell r="M495">
            <v>15.9</v>
          </cell>
          <cell r="N495">
            <v>537194</v>
          </cell>
        </row>
        <row r="496">
          <cell r="K496" t="str">
            <v>Porcentaje de pagos efectuados respecto a los pagos autorizados</v>
          </cell>
          <cell r="L496" t="str">
            <v>C</v>
          </cell>
          <cell r="M496">
            <v>15.1</v>
          </cell>
          <cell r="N496">
            <v>537195</v>
          </cell>
        </row>
        <row r="497">
          <cell r="K497" t="str">
            <v>Número de boletines estadísticos de deuda pública publicados.</v>
          </cell>
          <cell r="L497" t="str">
            <v>C</v>
          </cell>
          <cell r="M497">
            <v>15.11</v>
          </cell>
          <cell r="N497">
            <v>547034</v>
          </cell>
        </row>
        <row r="498">
          <cell r="K498" t="str">
            <v>E1.O4.P5.I2. Crecimiento del Producto Interno Bruto</v>
          </cell>
          <cell r="L498" t="str">
            <v>C</v>
          </cell>
          <cell r="M498">
            <v>16.100000000000001</v>
          </cell>
          <cell r="N498">
            <v>539368</v>
          </cell>
        </row>
        <row r="499">
          <cell r="K499" t="str">
            <v>Porcentaje de análisis de políticas financieras, de mercado de valores y de seguros elaborados</v>
          </cell>
          <cell r="L499" t="str">
            <v>C</v>
          </cell>
          <cell r="M499">
            <v>16.399999999999999</v>
          </cell>
          <cell r="N499">
            <v>539694</v>
          </cell>
        </row>
        <row r="500">
          <cell r="K500" t="str">
            <v>Porcentaje de propuestas de política económica en los sectores estratégicos, real y externo, presentadas.</v>
          </cell>
          <cell r="L500" t="str">
            <v>C</v>
          </cell>
          <cell r="M500">
            <v>16.5</v>
          </cell>
          <cell r="N500">
            <v>539703</v>
          </cell>
        </row>
        <row r="501">
          <cell r="K501" t="str">
            <v>Número de informes de evaluación de impacto macroeconómico de medidas de política o choques exógenos a la economía nacional.</v>
          </cell>
          <cell r="L501" t="str">
            <v>C</v>
          </cell>
          <cell r="M501">
            <v>16.600000000000001</v>
          </cell>
          <cell r="N501">
            <v>547032</v>
          </cell>
        </row>
        <row r="502">
          <cell r="K502" t="str">
            <v>Número de Informes de programación macroeconómica</v>
          </cell>
          <cell r="L502" t="str">
            <v>C</v>
          </cell>
          <cell r="M502">
            <v>16.7</v>
          </cell>
          <cell r="N502">
            <v>547033</v>
          </cell>
        </row>
        <row r="503">
          <cell r="K503" t="str">
            <v>E1.O2.P2.2.I1. Recaudación tributaria del sector minero.</v>
          </cell>
          <cell r="L503" t="str">
            <v>C</v>
          </cell>
          <cell r="M503">
            <v>21.1</v>
          </cell>
          <cell r="N503">
            <v>537578</v>
          </cell>
        </row>
        <row r="504">
          <cell r="K504" t="str">
            <v>E1.O2.P2.2.I2. Exportaciones de productos mineros</v>
          </cell>
          <cell r="L504" t="str">
            <v>C</v>
          </cell>
          <cell r="M504">
            <v>21.2</v>
          </cell>
          <cell r="N504">
            <v>537593</v>
          </cell>
        </row>
        <row r="505">
          <cell r="K505" t="str">
            <v>E1.O2.P2.2.I7. Volumen de producción de hidrocarburos</v>
          </cell>
          <cell r="L505" t="str">
            <v>C</v>
          </cell>
          <cell r="M505">
            <v>21.3</v>
          </cell>
          <cell r="N505">
            <v>537596</v>
          </cell>
        </row>
        <row r="506">
          <cell r="K506" t="str">
            <v>E4.O12.P12.3.I1. Consumo estimado de energía en kBEP por la implementación del Plan Nacional de Eficiencia Energética.</v>
          </cell>
          <cell r="L506" t="str">
            <v>C</v>
          </cell>
          <cell r="M506">
            <v>21.4</v>
          </cell>
          <cell r="N506">
            <v>537601</v>
          </cell>
        </row>
        <row r="507">
          <cell r="K507" t="str">
            <v>E4.O12.P12.3.I2. Porcentaje de pérdidas de energía eléctrica en los sistemas de distribución.</v>
          </cell>
          <cell r="L507" t="str">
            <v>C</v>
          </cell>
          <cell r="M507">
            <v>21.5</v>
          </cell>
          <cell r="N507">
            <v>543740</v>
          </cell>
        </row>
        <row r="508">
          <cell r="K508" t="str">
            <v>E4.O12.P12.3.I4. Potencia instalada para atender el crecimiento de la demanda de los sectores residencial y productivos: sector camaronero, petrolero, etc</v>
          </cell>
          <cell r="L508" t="str">
            <v>C</v>
          </cell>
          <cell r="M508">
            <v>21.7</v>
          </cell>
          <cell r="N508">
            <v>543752</v>
          </cell>
        </row>
        <row r="509">
          <cell r="K509" t="str">
            <v>E4.O12.P12.3.I3. Ahorro de combustibles en BEP por la Optimización de Generación Eléctrica y Eficiencia Energética en el Sector de Hidrocarburos</v>
          </cell>
          <cell r="L509" t="str">
            <v>C</v>
          </cell>
          <cell r="M509">
            <v>21.9</v>
          </cell>
          <cell r="N509">
            <v>549332</v>
          </cell>
        </row>
        <row r="510">
          <cell r="K510" t="str">
            <v>Balanza Comercial Hidrocarburífera</v>
          </cell>
          <cell r="L510" t="str">
            <v>C</v>
          </cell>
          <cell r="M510">
            <v>21.1</v>
          </cell>
          <cell r="N510">
            <v>550325</v>
          </cell>
        </row>
        <row r="511">
          <cell r="K511" t="str">
            <v>Metros cúbicos de suelo remediado por el operador estatal hidrocarburífero.</v>
          </cell>
          <cell r="L511" t="str">
            <v>C</v>
          </cell>
          <cell r="M511">
            <v>22.2</v>
          </cell>
          <cell r="N511">
            <v>538093</v>
          </cell>
        </row>
        <row r="512">
          <cell r="K512" t="str">
            <v>E4.O11.P11.2.I1. Fuentes de contaminación de la industria hidrocarburífera remediadas por el operador estatal responsable y avaladas por la Autoridad Ambiental y del Recurso Hídrico Nacional.</v>
          </cell>
          <cell r="L512" t="str">
            <v>C</v>
          </cell>
          <cell r="M512">
            <v>22.3</v>
          </cell>
          <cell r="N512">
            <v>549334</v>
          </cell>
        </row>
        <row r="513">
          <cell r="K513" t="str">
            <v>Porcentaje de emisión y/o reformas de normativas de regulación y control aprobadas, en el ámbito energético y minero.</v>
          </cell>
          <cell r="L513" t="str">
            <v>C</v>
          </cell>
          <cell r="M513">
            <v>23.1</v>
          </cell>
          <cell r="N513">
            <v>538095</v>
          </cell>
        </row>
        <row r="514">
          <cell r="K514" t="str">
            <v>Índice de regulación y control de las actividades y prácticas que utilizan radiación ionizante</v>
          </cell>
          <cell r="L514" t="str">
            <v>C</v>
          </cell>
          <cell r="M514">
            <v>23.2</v>
          </cell>
          <cell r="N514">
            <v>543677</v>
          </cell>
        </row>
        <row r="515">
          <cell r="K515" t="str">
            <v>Porcentaje de control territorial.</v>
          </cell>
          <cell r="L515" t="str">
            <v>C</v>
          </cell>
          <cell r="M515">
            <v>36.200000000000003</v>
          </cell>
          <cell r="N515">
            <v>544193</v>
          </cell>
        </row>
        <row r="516">
          <cell r="K516" t="str">
            <v>Porcentaje de capacidades estratégicas.</v>
          </cell>
          <cell r="L516" t="str">
            <v>C</v>
          </cell>
          <cell r="M516">
            <v>36.299999999999997</v>
          </cell>
          <cell r="N516">
            <v>544238</v>
          </cell>
        </row>
        <row r="517">
          <cell r="K517" t="str">
            <v>Porcentaje de ciberdefensa.</v>
          </cell>
          <cell r="L517" t="str">
            <v>C</v>
          </cell>
          <cell r="M517">
            <v>36.4</v>
          </cell>
          <cell r="N517">
            <v>544243</v>
          </cell>
        </row>
        <row r="518">
          <cell r="K518" t="str">
            <v>Porcentaje del ejercicio de la Autoridad Marítima Nacional.</v>
          </cell>
          <cell r="L518" t="str">
            <v>C</v>
          </cell>
          <cell r="M518">
            <v>37.1</v>
          </cell>
          <cell r="N518">
            <v>544266</v>
          </cell>
        </row>
        <row r="519">
          <cell r="K519" t="str">
            <v>Índice de decomiso de control de armas, municiones y explosivos.</v>
          </cell>
          <cell r="L519" t="str">
            <v>C</v>
          </cell>
          <cell r="M519">
            <v>37.200000000000003</v>
          </cell>
          <cell r="N519">
            <v>544269</v>
          </cell>
        </row>
        <row r="520">
          <cell r="K520" t="str">
            <v>Número de beneficiarios en apoyo al desarrollo.</v>
          </cell>
          <cell r="L520" t="str">
            <v>C</v>
          </cell>
          <cell r="M520">
            <v>38.1</v>
          </cell>
          <cell r="N520">
            <v>544273</v>
          </cell>
        </row>
        <row r="521">
          <cell r="K521" t="str">
            <v>Nivel de relacionamiento internacional</v>
          </cell>
          <cell r="L521" t="str">
            <v>C</v>
          </cell>
          <cell r="M521">
            <v>39.1</v>
          </cell>
          <cell r="N521">
            <v>544284</v>
          </cell>
        </row>
        <row r="522">
          <cell r="K522" t="str">
            <v>E2.O5.P4.I6. Porcentaje de viviendas terminadas en relación al total de viviendas planificadas</v>
          </cell>
          <cell r="L522" t="str">
            <v>C</v>
          </cell>
          <cell r="M522">
            <v>21.6</v>
          </cell>
          <cell r="N522">
            <v>549118</v>
          </cell>
        </row>
        <row r="523">
          <cell r="K523" t="str">
            <v>E2.O5.P4.I7. Porcentaje de kits entregados en relación al total de kits planificados</v>
          </cell>
          <cell r="L523" t="str">
            <v>C</v>
          </cell>
          <cell r="M523">
            <v>21.7</v>
          </cell>
          <cell r="N523">
            <v>549120</v>
          </cell>
        </row>
        <row r="524">
          <cell r="K524" t="str">
            <v>E2.O5.P4.I1. Porcentaje de proyecto de vivienda de Interés Social (VIS) registrados</v>
          </cell>
          <cell r="L524" t="str">
            <v>C</v>
          </cell>
          <cell r="M524">
            <v>21.1</v>
          </cell>
          <cell r="N524">
            <v>550008</v>
          </cell>
        </row>
        <row r="525">
          <cell r="K525" t="str">
            <v>E2.O5.P4.I2. Porcentaje de proyecto de vivienda de Interés Público (VIP) registrados</v>
          </cell>
          <cell r="L525" t="str">
            <v>C</v>
          </cell>
          <cell r="M525">
            <v>21.11</v>
          </cell>
          <cell r="N525">
            <v>550012</v>
          </cell>
        </row>
        <row r="526">
          <cell r="K526" t="str">
            <v>E2.O5.P4.I3. Porcentaje de beneficiarios calificados para vivienda en Terreno Propio</v>
          </cell>
          <cell r="L526" t="str">
            <v>C</v>
          </cell>
          <cell r="M526">
            <v>21.12</v>
          </cell>
          <cell r="N526">
            <v>550046</v>
          </cell>
        </row>
        <row r="527">
          <cell r="K527" t="str">
            <v>E2.O5.P4.I4. Porcentaje de beneficiarios calificados para vivienda en Terrenos Urbanizados por el Estado</v>
          </cell>
          <cell r="L527" t="str">
            <v>C</v>
          </cell>
          <cell r="M527">
            <v>21.13</v>
          </cell>
          <cell r="N527">
            <v>550047</v>
          </cell>
        </row>
        <row r="528">
          <cell r="K528" t="str">
            <v>E2.O5.P4.I5. Porcentaje de personas que han generado medios de vida a través del acompañamiento comunitario en proyectos de vivienda de interés social</v>
          </cell>
          <cell r="L528" t="str">
            <v>C</v>
          </cell>
          <cell r="M528">
            <v>21.14</v>
          </cell>
          <cell r="N528">
            <v>550049</v>
          </cell>
        </row>
        <row r="529">
          <cell r="K529" t="str">
            <v>E2.O5.P4.I8. Porcentaje de municipios capacitados sobre instrumentos técnicos y normativos aprobados y/o expedidos en materia de hábitat y espacio público, con relación al total de municipios.</v>
          </cell>
          <cell r="L529" t="str">
            <v>C</v>
          </cell>
          <cell r="M529">
            <v>22.1</v>
          </cell>
          <cell r="N529">
            <v>548936</v>
          </cell>
        </row>
        <row r="530">
          <cell r="K530" t="str">
            <v>E2.O5.P4.I9. Porcentaje de percepción ciudadana de la mejora de calidad del espacio público en las intervenciones en el marco de los proyectos de parques y mejoramiento de barrios, con relación a la evaluación inicial (diagnóstico).</v>
          </cell>
          <cell r="L530" t="str">
            <v>C</v>
          </cell>
          <cell r="M530">
            <v>22.2</v>
          </cell>
          <cell r="N530">
            <v>548941</v>
          </cell>
        </row>
        <row r="531">
          <cell r="K531" t="str">
            <v>E2.05.P4.I10. Porcentaje de provincias con al menos una intervención urbana, en relación al total de provincias</v>
          </cell>
          <cell r="L531" t="str">
            <v>C</v>
          </cell>
          <cell r="M531">
            <v>22.3</v>
          </cell>
          <cell r="N531">
            <v>548943</v>
          </cell>
        </row>
        <row r="532">
          <cell r="K532" t="str">
            <v>E2.O5.P4.I11. Porcentaje de predios destinados u ocupados para vivienda adjudicados</v>
          </cell>
          <cell r="L532" t="str">
            <v>C</v>
          </cell>
          <cell r="M532">
            <v>23.1</v>
          </cell>
          <cell r="N532">
            <v>548837</v>
          </cell>
        </row>
        <row r="533">
          <cell r="K533" t="str">
            <v>Número de personas adultas mayores en situación de pobreza, extrema pobreza y vulnerabilidad que acceden a servicios y centros de atención gerontológica</v>
          </cell>
          <cell r="L533" t="str">
            <v>C</v>
          </cell>
          <cell r="M533">
            <v>29.2</v>
          </cell>
          <cell r="N533">
            <v>538375</v>
          </cell>
        </row>
        <row r="534">
          <cell r="K534" t="str">
            <v>Número de personas que aceden a las modalidades de atención para personas con discapacidad del MIES</v>
          </cell>
          <cell r="L534" t="str">
            <v>C</v>
          </cell>
          <cell r="M534">
            <v>29.3</v>
          </cell>
          <cell r="N534">
            <v>538396</v>
          </cell>
        </row>
        <row r="535">
          <cell r="K535" t="str">
            <v>Número de niñas y niños de 0 a 3 años de edad y mujeres gestantes que participan en los servicios de desarrollo infantil integral a nivel nacional</v>
          </cell>
          <cell r="L535" t="str">
            <v>C</v>
          </cell>
          <cell r="M535">
            <v>29.4</v>
          </cell>
          <cell r="N535">
            <v>549576</v>
          </cell>
        </row>
        <row r="536">
          <cell r="K536" t="str">
            <v>Porcentaje de usuarias/os (mujeres gestantes y familias de niñas y niños de 0 a 36 meses de edad) que reciben consejerías en los temas del paquete priorizado</v>
          </cell>
          <cell r="L536" t="str">
            <v>C</v>
          </cell>
          <cell r="M536">
            <v>30.1</v>
          </cell>
          <cell r="N536">
            <v>539068</v>
          </cell>
        </row>
        <row r="537">
          <cell r="K537" t="str">
            <v>Porcentaje de niñas y niños de 0 a 3 años de edad que alcanzan los Índices de Desarrollo Infantil Integral</v>
          </cell>
          <cell r="L537" t="str">
            <v>C</v>
          </cell>
          <cell r="M537">
            <v>30.2</v>
          </cell>
          <cell r="N537">
            <v>539431</v>
          </cell>
        </row>
        <row r="538">
          <cell r="K538" t="str">
            <v>Número de personas con discapacidad de los servicios MIES evaluados en el desarrollo de habilidades blandas y duras.</v>
          </cell>
          <cell r="L538" t="str">
            <v>C</v>
          </cell>
          <cell r="M538">
            <v>30.3</v>
          </cell>
          <cell r="N538">
            <v>539464</v>
          </cell>
        </row>
        <row r="539">
          <cell r="K539" t="str">
            <v>Número de instrumentos de política pública en cumplimiento a la Ley Orgánica de Personas Adultas Mayores aprobados.</v>
          </cell>
          <cell r="L539" t="str">
            <v>C</v>
          </cell>
          <cell r="M539">
            <v>30.4</v>
          </cell>
          <cell r="N539">
            <v>540161</v>
          </cell>
        </row>
        <row r="540">
          <cell r="K540" t="str">
            <v>Número de instrumentos de política pública para la atención integral de Jóvenes, elaborados</v>
          </cell>
          <cell r="L540" t="str">
            <v>C</v>
          </cell>
          <cell r="M540">
            <v>30.5</v>
          </cell>
          <cell r="N540">
            <v>540171</v>
          </cell>
        </row>
        <row r="541">
          <cell r="K541" t="str">
            <v>Porcentaje de niñas, niños y adolescentes que son adoptados nacional e internacionalmente</v>
          </cell>
          <cell r="L541" t="str">
            <v>C</v>
          </cell>
          <cell r="M541">
            <v>31.2</v>
          </cell>
          <cell r="N541">
            <v>540194</v>
          </cell>
        </row>
        <row r="542">
          <cell r="K542" t="str">
            <v>Número de políticas públicas elaboradas y/o actualizadas y aprobadas</v>
          </cell>
          <cell r="L542" t="str">
            <v>C</v>
          </cell>
          <cell r="M542">
            <v>31.3</v>
          </cell>
          <cell r="N542">
            <v>540195</v>
          </cell>
        </row>
        <row r="543">
          <cell r="K543" t="str">
            <v>E2.O5.P1.I2. Porcentaje de niñas, niños y adolescentes erradicados de trabajo infantil a nivel nacional.</v>
          </cell>
          <cell r="L543" t="str">
            <v>C</v>
          </cell>
          <cell r="M543">
            <v>31.4</v>
          </cell>
          <cell r="N543">
            <v>540196</v>
          </cell>
        </row>
        <row r="544">
          <cell r="K544" t="str">
            <v>Porcentaje de niños, niñas, adolescentes, personas adultos mayores y personas con discapacidad erradicados de prácticas de mendicidad a nivel nacional</v>
          </cell>
          <cell r="L544" t="str">
            <v>C</v>
          </cell>
          <cell r="M544">
            <v>31.5</v>
          </cell>
          <cell r="N544">
            <v>540197</v>
          </cell>
        </row>
        <row r="545">
          <cell r="K545" t="str">
            <v>Número de funcionarios capacitados sobre los mecanismos para la promoción de los derechos de las mujeres usuarios de bonos, pensiones y servicios MIES, en condiciones de equidad con la finalidad de reducir toda forma de discriminación y violencia basada</v>
          </cell>
          <cell r="L545" t="str">
            <v>C</v>
          </cell>
          <cell r="M545">
            <v>31.6</v>
          </cell>
          <cell r="N545">
            <v>540198</v>
          </cell>
        </row>
        <row r="546">
          <cell r="K546" t="str">
            <v>Porcentaje de niñas, niños y adolescentes de los servicios de protección especial que son reinsertados y/o permanecen en familias a nivel nacional.</v>
          </cell>
          <cell r="L546" t="str">
            <v>C</v>
          </cell>
          <cell r="M546">
            <v>31.7</v>
          </cell>
          <cell r="N546">
            <v>540199</v>
          </cell>
        </row>
        <row r="547">
          <cell r="K547" t="str">
            <v>Número de emprendimientos CDH y de servicios MIES vinculados al Sistema Nacional de Comercialización Inclusiva.</v>
          </cell>
          <cell r="L547" t="str">
            <v>C</v>
          </cell>
          <cell r="M547">
            <v>32.200000000000003</v>
          </cell>
          <cell r="N547">
            <v>540222</v>
          </cell>
        </row>
        <row r="548">
          <cell r="K548" t="str">
            <v>Monto de CDH entregado para emprendimientos de usuarios de bonos y pensiones.</v>
          </cell>
          <cell r="L548" t="str">
            <v>C</v>
          </cell>
          <cell r="M548">
            <v>32.299999999999997</v>
          </cell>
          <cell r="N548">
            <v>540223</v>
          </cell>
        </row>
        <row r="549">
          <cell r="K549" t="str">
            <v>E2.O5.P1.I1. Número de usuarios habilitados al pago de las transferencias monetarias no contributivas</v>
          </cell>
          <cell r="L549" t="str">
            <v>C</v>
          </cell>
          <cell r="M549">
            <v>33.200000000000003</v>
          </cell>
          <cell r="N549">
            <v>540340</v>
          </cell>
        </row>
        <row r="550">
          <cell r="K550" t="str">
            <v>Número de usuarios del sistema de protección social integral que ingresan a la modalidad de pago seguro por medio de una cuenta financiera, fortaleciendo el sistema de pagos</v>
          </cell>
          <cell r="L550" t="str">
            <v>C</v>
          </cell>
          <cell r="M550">
            <v>33.299999999999997</v>
          </cell>
          <cell r="N550">
            <v>540341</v>
          </cell>
        </row>
        <row r="551">
          <cell r="K551" t="str">
            <v>Porcentaje de núcleos familiares en extrema pobreza usuarios del BDH Variable atendidos por el servicio de acompañamiento familiar, que alcanzan sus Condiciones Básicas de Desarrollo Familiar</v>
          </cell>
          <cell r="L551" t="str">
            <v>C</v>
          </cell>
          <cell r="M551">
            <v>33.4</v>
          </cell>
          <cell r="N551">
            <v>540342</v>
          </cell>
        </row>
        <row r="552">
          <cell r="K552" t="str">
            <v>Número de personas con discapacidad, enfermedades catastróficas y menores de 18 años con VIH - SIDA incluidas en el BJGL</v>
          </cell>
          <cell r="L552" t="str">
            <v>C</v>
          </cell>
          <cell r="M552">
            <v>33.5</v>
          </cell>
          <cell r="N552">
            <v>540343</v>
          </cell>
        </row>
        <row r="553">
          <cell r="K553" t="str">
            <v>Número de jóvenes entre 18 y 29 años que hayan accedido a servicios de fortalecimiento de capacitaciones para el emprendimiento y empleabilidad.</v>
          </cell>
          <cell r="L553" t="str">
            <v>C</v>
          </cell>
          <cell r="M553">
            <v>33.6</v>
          </cell>
          <cell r="N553">
            <v>540344</v>
          </cell>
        </row>
        <row r="554">
          <cell r="K554" t="str">
            <v>Porcentaje de emprendimientos sostenibles, surgidos del Crédito de Desarrollo Humano</v>
          </cell>
          <cell r="L554" t="str">
            <v>C</v>
          </cell>
          <cell r="M554">
            <v>33.799999999999997</v>
          </cell>
          <cell r="N554">
            <v>540491</v>
          </cell>
        </row>
        <row r="555">
          <cell r="K555" t="str">
            <v>Número de usuarios/ as del BDH, BDHV, Pensiones y servicios MIES que acceden a procesos de capacitación</v>
          </cell>
          <cell r="L555" t="str">
            <v>C</v>
          </cell>
          <cell r="M555">
            <v>33.9</v>
          </cell>
          <cell r="N555">
            <v>549819</v>
          </cell>
        </row>
        <row r="556">
          <cell r="K556" t="str">
            <v>Tasa de abandono escolar nacional</v>
          </cell>
          <cell r="L556" t="str">
            <v>C</v>
          </cell>
          <cell r="M556">
            <v>41.1</v>
          </cell>
          <cell r="N556">
            <v>550135</v>
          </cell>
        </row>
        <row r="557">
          <cell r="K557" t="str">
            <v>Tasa de no promoción nacional</v>
          </cell>
          <cell r="L557" t="str">
            <v>C</v>
          </cell>
          <cell r="M557">
            <v>41.2</v>
          </cell>
          <cell r="N557">
            <v>550139</v>
          </cell>
        </row>
        <row r="558">
          <cell r="K558" t="str">
            <v>E2.O7.P1.I1. Porcentaje de personas entre 18 y 29 años de edad con bachillerato completo</v>
          </cell>
          <cell r="L558" t="str">
            <v>C</v>
          </cell>
          <cell r="M558">
            <v>41.3</v>
          </cell>
          <cell r="N558">
            <v>550142</v>
          </cell>
        </row>
        <row r="559">
          <cell r="K559" t="str">
            <v>Porcentaje de Instituciones Educativas ordinarias de sostenimiento fiscal con nivelación educativa en Educación General Básica</v>
          </cell>
          <cell r="L559" t="str">
            <v>C</v>
          </cell>
          <cell r="M559">
            <v>41.4</v>
          </cell>
          <cell r="N559">
            <v>550147</v>
          </cell>
        </row>
        <row r="560">
          <cell r="K560" t="str">
            <v>Tasa de abandono escolar en Bachillerato en el área rural</v>
          </cell>
          <cell r="L560" t="str">
            <v>C</v>
          </cell>
          <cell r="M560">
            <v>42.1</v>
          </cell>
          <cell r="N560">
            <v>550149</v>
          </cell>
        </row>
        <row r="561">
          <cell r="K561" t="str">
            <v>Tasa de no promoción en Bachillerato en el área rural</v>
          </cell>
          <cell r="L561" t="str">
            <v>C</v>
          </cell>
          <cell r="M561">
            <v>42.2</v>
          </cell>
          <cell r="N561">
            <v>550151</v>
          </cell>
        </row>
        <row r="562">
          <cell r="K562" t="str">
            <v>Tasa bruta de matrícula Inicial en el área rural</v>
          </cell>
          <cell r="L562" t="str">
            <v>C</v>
          </cell>
          <cell r="M562">
            <v>42.3</v>
          </cell>
          <cell r="N562">
            <v>550152</v>
          </cell>
        </row>
        <row r="563">
          <cell r="K563" t="str">
            <v>E2.O8.P2.I1. Tasa bruta de matrícula EGB en el área rural</v>
          </cell>
          <cell r="L563" t="str">
            <v>C</v>
          </cell>
          <cell r="M563">
            <v>42.4</v>
          </cell>
          <cell r="N563">
            <v>550154</v>
          </cell>
        </row>
        <row r="564">
          <cell r="K564" t="str">
            <v>E2.O8.P2.I2. Tasa bruta de matrícula Bachillerato en el área rural</v>
          </cell>
          <cell r="L564" t="str">
            <v>C</v>
          </cell>
          <cell r="M564">
            <v>42.5</v>
          </cell>
          <cell r="N564">
            <v>550156</v>
          </cell>
        </row>
        <row r="565">
          <cell r="K565" t="str">
            <v>Porcentaje de personas con discapacidad dentro del Sistema Nacional de Educación</v>
          </cell>
          <cell r="L565" t="str">
            <v>C</v>
          </cell>
          <cell r="M565">
            <v>42.6</v>
          </cell>
          <cell r="N565">
            <v>550159</v>
          </cell>
        </row>
        <row r="566">
          <cell r="K566" t="str">
            <v>E2.O8.P2.I3. Porcentaje de instituciones educativas Uni/bi/pluridocentes con modelo de educación implementado</v>
          </cell>
          <cell r="L566" t="str">
            <v>C</v>
          </cell>
          <cell r="M566">
            <v>42.7</v>
          </cell>
          <cell r="N566">
            <v>550162</v>
          </cell>
        </row>
        <row r="567">
          <cell r="K567" t="str">
            <v>E2.O7.P1.I2. Porcentaje acumulado de instituciones educativas abiertas intervenidas mediante procesos de obra nueva, mantenimientos y repotenciaciones, de sostenimiento fiscal</v>
          </cell>
          <cell r="L567" t="str">
            <v>C</v>
          </cell>
          <cell r="M567">
            <v>42.8</v>
          </cell>
          <cell r="N567">
            <v>550164</v>
          </cell>
        </row>
        <row r="568">
          <cell r="K568" t="str">
            <v>E2.O7.P1.I2. Porcentaje acumulado de instituciones educativas cerradas intervenidas y equipadas en el proyecto de reaperturas, en sostenimiento fiscal</v>
          </cell>
          <cell r="L568" t="str">
            <v>C</v>
          </cell>
          <cell r="M568">
            <v>42.9</v>
          </cell>
          <cell r="N568">
            <v>550165</v>
          </cell>
        </row>
        <row r="569">
          <cell r="K569" t="str">
            <v>Tasa de variación promedio de los resultados de aprendizaje en el área de Matemática en 10mo de EGB</v>
          </cell>
          <cell r="L569" t="str">
            <v>C</v>
          </cell>
          <cell r="M569">
            <v>43.1</v>
          </cell>
          <cell r="N569">
            <v>550128</v>
          </cell>
        </row>
        <row r="570">
          <cell r="K570" t="str">
            <v>Tasa de variación promedio de los resultados de aprendizaje en el área de Matemática en 3ro de BG</v>
          </cell>
          <cell r="L570" t="str">
            <v>C</v>
          </cell>
          <cell r="M570">
            <v>43.2</v>
          </cell>
          <cell r="N570">
            <v>550138</v>
          </cell>
        </row>
        <row r="571">
          <cell r="K571" t="str">
            <v>Tasa de variación promedio de los resultados de aprendizaje en el área de Lengua y Literatura en 10mo de EGB</v>
          </cell>
          <cell r="L571" t="str">
            <v>C</v>
          </cell>
          <cell r="M571">
            <v>43.3</v>
          </cell>
          <cell r="N571">
            <v>550144</v>
          </cell>
        </row>
        <row r="572">
          <cell r="K572" t="str">
            <v>Tasa de variación promedio de los resultados de aprendizaje en el área de Lengua y Literatura en 3ro de BG</v>
          </cell>
          <cell r="L572" t="str">
            <v>C</v>
          </cell>
          <cell r="M572">
            <v>43.4</v>
          </cell>
          <cell r="N572">
            <v>550148</v>
          </cell>
        </row>
        <row r="573">
          <cell r="K573" t="str">
            <v>Porcentaje de instituciones educativas de todos los sostenimientos que implementa al menos tres de los ejes de innovación educativa</v>
          </cell>
          <cell r="L573" t="str">
            <v>C</v>
          </cell>
          <cell r="M573">
            <v>43.5</v>
          </cell>
          <cell r="N573">
            <v>550158</v>
          </cell>
        </row>
        <row r="574">
          <cell r="K574" t="str">
            <v>Porcentaje de docentes que acceden a la carrera educativa con nombramiento definitivo</v>
          </cell>
          <cell r="L574" t="str">
            <v>C</v>
          </cell>
          <cell r="M574">
            <v>45.1</v>
          </cell>
          <cell r="N574">
            <v>550163</v>
          </cell>
        </row>
        <row r="575">
          <cell r="K575" t="str">
            <v>Porcentaje de docentes que acceden a programas de formación permanente con criterios de calidad y pertinencia.</v>
          </cell>
          <cell r="L575" t="str">
            <v>C</v>
          </cell>
          <cell r="M575">
            <v>45.2</v>
          </cell>
          <cell r="N575">
            <v>550167</v>
          </cell>
        </row>
        <row r="576">
          <cell r="K576" t="str">
            <v>E2.O7.P3.I1. Porcentaje de denuncias de violencia sexual en el ámbito educativo presentadas ante la Fiscalía General del Estado que cuentan con procesos de seguimiento territorial y patrocinio institucional.</v>
          </cell>
          <cell r="L576" t="str">
            <v>C</v>
          </cell>
          <cell r="M576">
            <v>46.1</v>
          </cell>
          <cell r="N576">
            <v>550141</v>
          </cell>
        </row>
        <row r="577">
          <cell r="K577" t="str">
            <v>E2.O7.P3.I1. Porcentaje de instituciones que realizaron al menos una acción sobre educación integral de la sexualidad (incluida prevención del embarazo adolescente, seguridad alimentaria y nutricional).</v>
          </cell>
          <cell r="L577" t="str">
            <v>C</v>
          </cell>
          <cell r="M577">
            <v>46.2</v>
          </cell>
          <cell r="N577">
            <v>550150</v>
          </cell>
        </row>
        <row r="578">
          <cell r="K578" t="str">
            <v>Porcentaje de instituciones educativas de todos los sostenimientos que implementan al menos una estrategia vinculada a uno de los tres objetivos de educación ambiental para el desarrollo sostenible.</v>
          </cell>
          <cell r="L578" t="str">
            <v>C</v>
          </cell>
          <cell r="M578">
            <v>46.3</v>
          </cell>
          <cell r="N578">
            <v>550157</v>
          </cell>
        </row>
        <row r="579">
          <cell r="K579" t="str">
            <v>E2.O7.P2.I1. Porcentaje de instituciones educativas de sostenimiento fiscal que implementan al menos una de las acciones del eje de Aprendizaje Digital.</v>
          </cell>
          <cell r="L579" t="str">
            <v>C</v>
          </cell>
          <cell r="M579">
            <v>47.1</v>
          </cell>
          <cell r="N579">
            <v>550160</v>
          </cell>
        </row>
        <row r="580">
          <cell r="K580" t="str">
            <v>E2.O7.P1.I2. Porcentaje de CZ con al menos 30% de Instituciones Educativas de BT, de sostenimiento fiscal que se benefician de alianzas estratégicas y donaciones para fortalecer las capacidades productivas, sociales y pedagógicas de la comunidad educativa</v>
          </cell>
          <cell r="L580" t="str">
            <v>C</v>
          </cell>
          <cell r="M580">
            <v>48.1</v>
          </cell>
          <cell r="N580">
            <v>550166</v>
          </cell>
        </row>
        <row r="581">
          <cell r="K581" t="str">
            <v>Porcentaje de Centros de Privación de Libertad con oferta educativa de Bachillerato Técnico implementado</v>
          </cell>
          <cell r="L581" t="str">
            <v>C</v>
          </cell>
          <cell r="M581">
            <v>48.2</v>
          </cell>
          <cell r="N581">
            <v>550168</v>
          </cell>
        </row>
        <row r="582">
          <cell r="K582" t="str">
            <v>Porcentaje de Instituciones Educativas Especializadas del sostenimiento fiscal que ofertan bachillerato técnico.</v>
          </cell>
          <cell r="L582" t="str">
            <v>C</v>
          </cell>
          <cell r="M582">
            <v>48.3</v>
          </cell>
          <cell r="N582">
            <v>550169</v>
          </cell>
        </row>
        <row r="583">
          <cell r="K583" t="str">
            <v>Porcentaje de instituciones educativas de bachillerato en ciencias con menciones específicas y especializadas.</v>
          </cell>
          <cell r="L583" t="str">
            <v>C</v>
          </cell>
          <cell r="M583">
            <v>48.4</v>
          </cell>
          <cell r="N583">
            <v>550170</v>
          </cell>
        </row>
        <row r="584">
          <cell r="K584" t="str">
            <v>E2.O5.P5.I1. Porcentaje de cobertura poblacional con tecnología 4G o superior</v>
          </cell>
          <cell r="L584" t="str">
            <v>C</v>
          </cell>
          <cell r="M584">
            <v>37.1</v>
          </cell>
          <cell r="N584">
            <v>542867</v>
          </cell>
        </row>
        <row r="585">
          <cell r="K585" t="str">
            <v>E2.O5.P5.I2. Penetración de Internet móvil y fijo</v>
          </cell>
          <cell r="L585" t="str">
            <v>C</v>
          </cell>
          <cell r="M585">
            <v>37.200000000000003</v>
          </cell>
          <cell r="N585">
            <v>542914</v>
          </cell>
        </row>
        <row r="586">
          <cell r="K586" t="str">
            <v>E2.O8.P1.I1. Porcentaje de parroquias rurales conectadas con Servicio Móvil Avanzado - SMA</v>
          </cell>
          <cell r="L586" t="str">
            <v>C</v>
          </cell>
          <cell r="M586">
            <v>37.299999999999997</v>
          </cell>
          <cell r="N586">
            <v>542917</v>
          </cell>
        </row>
        <row r="587">
          <cell r="K587" t="str">
            <v>Porcentaje de hogares con acceso a servicio de Internet fijo a través de enlaces de fibra óptica</v>
          </cell>
          <cell r="L587" t="str">
            <v>C</v>
          </cell>
          <cell r="M587">
            <v>37.4</v>
          </cell>
          <cell r="N587">
            <v>542918</v>
          </cell>
        </row>
        <row r="588">
          <cell r="K588" t="str">
            <v>Número de cantones que cuentan con servicio postal</v>
          </cell>
          <cell r="L588" t="str">
            <v>C</v>
          </cell>
          <cell r="M588">
            <v>38.1</v>
          </cell>
          <cell r="N588">
            <v>542857</v>
          </cell>
        </row>
        <row r="589">
          <cell r="K589" t="str">
            <v>Número de personas capacitadas en lenguajes digitales</v>
          </cell>
          <cell r="L589" t="str">
            <v>C</v>
          </cell>
          <cell r="M589">
            <v>39.1</v>
          </cell>
          <cell r="N589">
            <v>543036</v>
          </cell>
        </row>
        <row r="590">
          <cell r="K590" t="str">
            <v>Porcentaje de personas con competencias digitales básicas</v>
          </cell>
          <cell r="L590" t="str">
            <v>C</v>
          </cell>
          <cell r="M590">
            <v>39.200000000000003</v>
          </cell>
          <cell r="N590">
            <v>543041</v>
          </cell>
        </row>
        <row r="591">
          <cell r="K591" t="str">
            <v>Porcentaje de personas con competencias digitales medias</v>
          </cell>
          <cell r="L591" t="str">
            <v>C</v>
          </cell>
          <cell r="M591">
            <v>39.299999999999997</v>
          </cell>
          <cell r="N591">
            <v>543043</v>
          </cell>
        </row>
        <row r="592">
          <cell r="K592" t="str">
            <v>Porcentaje de personas con competencias digitales avanzadas</v>
          </cell>
          <cell r="L592" t="str">
            <v>C</v>
          </cell>
          <cell r="M592">
            <v>39.4</v>
          </cell>
          <cell r="N592">
            <v>543047</v>
          </cell>
        </row>
        <row r="593">
          <cell r="K593" t="str">
            <v>Número de empresas y emprendedores capacitados en el uso de TIC específicos para para el fomento de la economía digital</v>
          </cell>
          <cell r="L593" t="str">
            <v>C</v>
          </cell>
          <cell r="M593">
            <v>39.5</v>
          </cell>
          <cell r="N593">
            <v>543052</v>
          </cell>
        </row>
        <row r="594">
          <cell r="K594" t="str">
            <v>Porcentaje de mipyme que utilizan las tecnologías de la información y comunicación (TIC)</v>
          </cell>
          <cell r="L594" t="str">
            <v>C</v>
          </cell>
          <cell r="M594">
            <v>39.6</v>
          </cell>
          <cell r="N594">
            <v>543056</v>
          </cell>
        </row>
        <row r="595">
          <cell r="K595" t="str">
            <v>Índice de nivel de madurez de ciudades inteligentes y sostenibles</v>
          </cell>
          <cell r="L595" t="str">
            <v>C</v>
          </cell>
          <cell r="M595">
            <v>39.700000000000003</v>
          </cell>
          <cell r="N595">
            <v>543060</v>
          </cell>
        </row>
        <row r="596">
          <cell r="K596" t="str">
            <v>Número de personas del sector agrícola, ganadero y piscícola capacitados en el uso de las TIC</v>
          </cell>
          <cell r="L596" t="str">
            <v>C</v>
          </cell>
          <cell r="M596">
            <v>39.799999999999997</v>
          </cell>
          <cell r="N596">
            <v>543064</v>
          </cell>
        </row>
        <row r="597">
          <cell r="K597" t="str">
            <v>Número de iniciativas agrícolas, ganaderas, piscícolas que usan las TIC desde cualquier lugar a nivel nacional</v>
          </cell>
          <cell r="L597" t="str">
            <v>C</v>
          </cell>
          <cell r="M597">
            <v>39.9</v>
          </cell>
          <cell r="N597">
            <v>543068</v>
          </cell>
        </row>
        <row r="598">
          <cell r="K598" t="str">
            <v>Número de iniciativas de uso de Inteligencia Artificial en sectores productivos</v>
          </cell>
          <cell r="L598" t="str">
            <v>C</v>
          </cell>
          <cell r="M598">
            <v>39.1</v>
          </cell>
          <cell r="N598">
            <v>543073</v>
          </cell>
        </row>
        <row r="599">
          <cell r="K599" t="str">
            <v>E5.O15.P2.I1. Índice de Gobierno Electrónico</v>
          </cell>
          <cell r="L599" t="str">
            <v>C</v>
          </cell>
          <cell r="M599">
            <v>40.1</v>
          </cell>
          <cell r="N599">
            <v>543197</v>
          </cell>
        </row>
        <row r="600">
          <cell r="K600" t="str">
            <v>Porcentaje de simplificación y digitalización de los servicios críticos de las entidades de la Administración Pública Central</v>
          </cell>
          <cell r="L600" t="str">
            <v>C</v>
          </cell>
          <cell r="M600">
            <v>40.200000000000003</v>
          </cell>
          <cell r="N600">
            <v>543199</v>
          </cell>
        </row>
        <row r="601">
          <cell r="K601" t="str">
            <v>Número de conjuntos de datos abiertos publicados</v>
          </cell>
          <cell r="L601" t="str">
            <v>C</v>
          </cell>
          <cell r="M601">
            <v>41.1</v>
          </cell>
          <cell r="N601">
            <v>543203</v>
          </cell>
        </row>
        <row r="602">
          <cell r="K602" t="str">
            <v>Subíndice de impacto de datos abiertos regional</v>
          </cell>
          <cell r="L602" t="str">
            <v>C</v>
          </cell>
          <cell r="M602">
            <v>41.2</v>
          </cell>
          <cell r="N602">
            <v>543206</v>
          </cell>
        </row>
        <row r="603">
          <cell r="K603" t="str">
            <v>E3.O10.P1.I1. Índice de Ciberseguridad Global</v>
          </cell>
          <cell r="L603" t="str">
            <v>C</v>
          </cell>
          <cell r="M603">
            <v>42.1</v>
          </cell>
          <cell r="N603">
            <v>543220</v>
          </cell>
        </row>
        <row r="604">
          <cell r="K604" t="str">
            <v>Porcentaje de las instituciones de la Administración Pública Central con un nivel de madurez "GESTIONADO" de seguridad de la Información.</v>
          </cell>
          <cell r="L604" t="str">
            <v>C</v>
          </cell>
          <cell r="M604">
            <v>42.2</v>
          </cell>
          <cell r="N604">
            <v>543226</v>
          </cell>
        </row>
        <row r="605">
          <cell r="K605" t="str">
            <v>Porcentaje de ejecución presupuestaria</v>
          </cell>
          <cell r="L605" t="str">
            <v>C</v>
          </cell>
          <cell r="M605">
            <v>43.1</v>
          </cell>
          <cell r="N605">
            <v>543263</v>
          </cell>
        </row>
        <row r="606">
          <cell r="K606" t="str">
            <v>Porcentaje de satisfacción del usuario externo</v>
          </cell>
          <cell r="L606" t="str">
            <v>C</v>
          </cell>
          <cell r="M606">
            <v>43.2</v>
          </cell>
          <cell r="N606">
            <v>543298</v>
          </cell>
        </row>
        <row r="607">
          <cell r="K607" t="str">
            <v>E1.O2.P3.I2. Número de entradas internacionales</v>
          </cell>
          <cell r="L607" t="str">
            <v>C</v>
          </cell>
          <cell r="M607">
            <v>22.1</v>
          </cell>
          <cell r="N607">
            <v>548422</v>
          </cell>
        </row>
        <row r="608">
          <cell r="K608" t="str">
            <v>Número de municipios capacitados en el Plan Integral de Asistencia al Turista (PIAT)</v>
          </cell>
          <cell r="L608" t="str">
            <v>C</v>
          </cell>
          <cell r="M608">
            <v>23.3</v>
          </cell>
          <cell r="N608">
            <v>549814</v>
          </cell>
        </row>
        <row r="609">
          <cell r="K609" t="str">
            <v>Número de mesas de seguridad turística implementadas en las provincias</v>
          </cell>
          <cell r="L609" t="str">
            <v>C</v>
          </cell>
          <cell r="M609">
            <v>23.4</v>
          </cell>
          <cell r="N609">
            <v>549815</v>
          </cell>
        </row>
        <row r="610">
          <cell r="K610" t="str">
            <v>Número de nuevas frecuencias aéreas internacionales</v>
          </cell>
          <cell r="L610" t="str">
            <v>C</v>
          </cell>
          <cell r="M610">
            <v>24.2</v>
          </cell>
          <cell r="N610">
            <v>548644</v>
          </cell>
        </row>
        <row r="611">
          <cell r="K611" t="str">
            <v>Inversión privada en infraestructura turística - millones USD (acumulativa)</v>
          </cell>
          <cell r="L611" t="str">
            <v>C</v>
          </cell>
          <cell r="M611">
            <v>24.3</v>
          </cell>
          <cell r="N611">
            <v>548647</v>
          </cell>
        </row>
        <row r="612">
          <cell r="K612" t="str">
            <v>Número de proyectos de innovación turísticas implementados.</v>
          </cell>
          <cell r="L612" t="str">
            <v>C</v>
          </cell>
          <cell r="M612">
            <v>24.4</v>
          </cell>
          <cell r="N612">
            <v>548652</v>
          </cell>
        </row>
        <row r="613">
          <cell r="K613" t="str">
            <v>Porcentaje de exportaciones no petroleras a países con acuerdos comerciales en relación a las exportaciones no petroleras</v>
          </cell>
          <cell r="L613" t="str">
            <v>C</v>
          </cell>
          <cell r="M613">
            <v>21.1</v>
          </cell>
          <cell r="N613">
            <v>542620</v>
          </cell>
        </row>
        <row r="614">
          <cell r="K614" t="str">
            <v>E1.O2.P1.I1.Exportaciones alta, media, baja intensidad tecnológica per cápita</v>
          </cell>
          <cell r="L614" t="str">
            <v>C</v>
          </cell>
          <cell r="M614">
            <v>21.2</v>
          </cell>
          <cell r="N614">
            <v>542628</v>
          </cell>
        </row>
        <row r="615">
          <cell r="K615" t="str">
            <v>Número de certificados sanitarios para la exportación de productos acuícolas y pesqueros emitidos</v>
          </cell>
          <cell r="L615" t="str">
            <v>C</v>
          </cell>
          <cell r="M615">
            <v>22.1</v>
          </cell>
          <cell r="N615">
            <v>542621</v>
          </cell>
        </row>
        <row r="616">
          <cell r="K616" t="str">
            <v>Monto de exportaciones del sector acuícola y pesquero</v>
          </cell>
          <cell r="L616" t="str">
            <v>C</v>
          </cell>
          <cell r="M616">
            <v>22.2</v>
          </cell>
          <cell r="N616">
            <v>542648</v>
          </cell>
        </row>
        <row r="617">
          <cell r="K617" t="str">
            <v>Número de documentos de trazabilidad de productos pesqueros emitidos</v>
          </cell>
          <cell r="L617" t="str">
            <v>C</v>
          </cell>
          <cell r="M617">
            <v>22.3</v>
          </cell>
          <cell r="N617">
            <v>542649</v>
          </cell>
        </row>
        <row r="618">
          <cell r="K618" t="str">
            <v>Número de operativos de control terrestres, marítimos, sistemas fluviales y en frontera, verificando el cumplimiento de la normativa legal acuícola y pesquera, efectuados</v>
          </cell>
          <cell r="L618" t="str">
            <v>C</v>
          </cell>
          <cell r="M618">
            <v>22.4</v>
          </cell>
          <cell r="N618">
            <v>542651</v>
          </cell>
        </row>
        <row r="619">
          <cell r="K619" t="str">
            <v>E1.O3.P1.I5. VAB Acuicultura y pesca de camarón sobre VAB primario</v>
          </cell>
          <cell r="L619" t="str">
            <v>C</v>
          </cell>
          <cell r="M619">
            <v>22.5</v>
          </cell>
          <cell r="N619">
            <v>543934</v>
          </cell>
        </row>
        <row r="620">
          <cell r="K620" t="str">
            <v>E1.O3.P1.I6.VAB Pesca (excepto camarón) sobre VAB primario</v>
          </cell>
          <cell r="L620" t="str">
            <v>C</v>
          </cell>
          <cell r="M620">
            <v>22.6</v>
          </cell>
          <cell r="N620">
            <v>543935</v>
          </cell>
        </row>
        <row r="621">
          <cell r="K621" t="str">
            <v>Monto de inversión comprometida por proyectos privados que aspiren suscribir contratos de inversión con el Estado</v>
          </cell>
          <cell r="L621" t="str">
            <v>C</v>
          </cell>
          <cell r="M621">
            <v>23.1</v>
          </cell>
          <cell r="N621">
            <v>542623</v>
          </cell>
        </row>
        <row r="622">
          <cell r="K622" t="str">
            <v>E1.O2.P2.I4.Flujo de Inversión Extranjera Directa (IED)</v>
          </cell>
          <cell r="L622" t="str">
            <v>C</v>
          </cell>
          <cell r="M622">
            <v>23.2</v>
          </cell>
          <cell r="N622">
            <v>542633</v>
          </cell>
        </row>
        <row r="623">
          <cell r="K623" t="str">
            <v>E1.O2.P2.I6.Inversión Privada en Ecuador</v>
          </cell>
          <cell r="L623" t="str">
            <v>C</v>
          </cell>
          <cell r="M623">
            <v>23.3</v>
          </cell>
          <cell r="N623">
            <v>542634</v>
          </cell>
        </row>
        <row r="624">
          <cell r="K624" t="str">
            <v>Número de actores participantes en acciones de vinculación con el mercado</v>
          </cell>
          <cell r="L624" t="str">
            <v>C</v>
          </cell>
          <cell r="M624">
            <v>24.1</v>
          </cell>
          <cell r="N624">
            <v>542626</v>
          </cell>
        </row>
        <row r="625">
          <cell r="K625" t="str">
            <v>Número de emprendimientos en desarrollo</v>
          </cell>
          <cell r="L625" t="str">
            <v>C</v>
          </cell>
          <cell r="M625">
            <v>24.2</v>
          </cell>
          <cell r="N625">
            <v>542643</v>
          </cell>
        </row>
        <row r="626">
          <cell r="K626" t="str">
            <v>Número de organismos evaluadores de la conformidad designados</v>
          </cell>
          <cell r="L626" t="str">
            <v>C</v>
          </cell>
          <cell r="M626">
            <v>24.3</v>
          </cell>
          <cell r="N626">
            <v>542644</v>
          </cell>
        </row>
        <row r="627">
          <cell r="K627" t="str">
            <v>E1.O3.P1.I1.VAB manufacturero sobre VAB primario</v>
          </cell>
          <cell r="L627" t="str">
            <v>C</v>
          </cell>
          <cell r="M627">
            <v>24.4</v>
          </cell>
          <cell r="N627">
            <v>542645</v>
          </cell>
        </row>
        <row r="628">
          <cell r="K628" t="str">
            <v>E1.O3.P1.I7.Valor agregado de la manufactura per cápita</v>
          </cell>
          <cell r="L628" t="str">
            <v>C</v>
          </cell>
          <cell r="M628">
            <v>24.5</v>
          </cell>
          <cell r="N628">
            <v>542646</v>
          </cell>
        </row>
        <row r="629">
          <cell r="K629" t="str">
            <v>Número de iniciativas de clústeres impulsadas en el país que cuentan con un plan de acción consensuado</v>
          </cell>
          <cell r="L629" t="str">
            <v>C</v>
          </cell>
          <cell r="M629">
            <v>24.6</v>
          </cell>
          <cell r="N629">
            <v>543054</v>
          </cell>
        </row>
        <row r="630">
          <cell r="K630" t="str">
            <v>Número de usuarios que avanzan de nivel en la Ruta Semafórica del Exportador del MPCEIP</v>
          </cell>
          <cell r="L630" t="str">
            <v>C</v>
          </cell>
          <cell r="M630">
            <v>25.1</v>
          </cell>
          <cell r="N630">
            <v>542624</v>
          </cell>
        </row>
        <row r="631">
          <cell r="K631" t="str">
            <v>Variación porcentual en volumen de exportaciones de productos tradicionales (toneladas)</v>
          </cell>
          <cell r="L631" t="str">
            <v>C</v>
          </cell>
          <cell r="M631">
            <v>25.2</v>
          </cell>
          <cell r="N631">
            <v>542637</v>
          </cell>
        </row>
        <row r="632">
          <cell r="K632" t="str">
            <v>Variación porcentual en volumen de exportaciones de productos NO tradicionales (toneladas)</v>
          </cell>
          <cell r="L632" t="str">
            <v>C</v>
          </cell>
          <cell r="M632">
            <v>25.3</v>
          </cell>
          <cell r="N632">
            <v>542638</v>
          </cell>
        </row>
        <row r="633">
          <cell r="K633" t="str">
            <v>E1.O2.P1.I2.Participación de las Exportaciones no tradicionales</v>
          </cell>
          <cell r="L633" t="str">
            <v>C</v>
          </cell>
          <cell r="M633">
            <v>25.4</v>
          </cell>
          <cell r="N633">
            <v>542639</v>
          </cell>
        </row>
        <row r="634">
          <cell r="K634" t="str">
            <v>Número de ruedas de negocios y/o misiones comerciales realizadas</v>
          </cell>
          <cell r="L634" t="str">
            <v>C</v>
          </cell>
          <cell r="M634">
            <v>25.5</v>
          </cell>
          <cell r="N634">
            <v>542640</v>
          </cell>
        </row>
        <row r="635">
          <cell r="K635" t="str">
            <v>Número de líneas de acción realizadas para atraer inversiones al Ecuador.</v>
          </cell>
          <cell r="L635" t="str">
            <v>C</v>
          </cell>
          <cell r="M635">
            <v>29.2</v>
          </cell>
          <cell r="N635">
            <v>546496</v>
          </cell>
        </row>
        <row r="636">
          <cell r="K636" t="str">
            <v>Número de líneas de acción realizadas para incrementar las exportaciones ecuatorianas y diversificar la oferta exportable.</v>
          </cell>
          <cell r="L636" t="str">
            <v>C</v>
          </cell>
          <cell r="M636">
            <v>29.3</v>
          </cell>
          <cell r="N636">
            <v>546497</v>
          </cell>
        </row>
        <row r="637">
          <cell r="K637" t="str">
            <v>E5.O16.P16.1.1.I1. Monto de Cooperación Internacional No Reembolsable.</v>
          </cell>
          <cell r="L637" t="str">
            <v>C</v>
          </cell>
          <cell r="M637">
            <v>30.2</v>
          </cell>
          <cell r="N637">
            <v>546491</v>
          </cell>
        </row>
        <row r="638">
          <cell r="K638" t="str">
            <v>E5.O16.P16.1.I3 Porcentaje de avance en la implementación de los compromisos binacionales con los países vecinos.</v>
          </cell>
          <cell r="L638" t="str">
            <v>C</v>
          </cell>
          <cell r="M638">
            <v>30.4</v>
          </cell>
          <cell r="N638">
            <v>546493</v>
          </cell>
        </row>
        <row r="639">
          <cell r="K639" t="str">
            <v>E5.O16.P16.2.I1 Porcentaje de avance en la definición del límite exterior de la plataforma continental más allá de las 200 millas náuticas.</v>
          </cell>
          <cell r="L639" t="str">
            <v>C</v>
          </cell>
          <cell r="M639">
            <v>30.5</v>
          </cell>
          <cell r="N639">
            <v>546494</v>
          </cell>
        </row>
        <row r="640">
          <cell r="K640" t="str">
            <v>E5.O16.P16.1.I2 Porcentaje de avance en la inserción estratégica del Ecuador en la Antártida</v>
          </cell>
          <cell r="L640" t="str">
            <v>C</v>
          </cell>
          <cell r="M640">
            <v>30.6</v>
          </cell>
          <cell r="N640">
            <v>550612</v>
          </cell>
        </row>
        <row r="641">
          <cell r="K641" t="str">
            <v>Porcentaje de prestación de servicios en movilidad humana</v>
          </cell>
          <cell r="L641" t="str">
            <v>C</v>
          </cell>
          <cell r="M641">
            <v>31.2</v>
          </cell>
          <cell r="N641">
            <v>546498</v>
          </cell>
        </row>
        <row r="642">
          <cell r="K642" t="str">
            <v>Porcentaje de estudios de comportamiento del sistema laboral y recomendaciones de política pública con énfasis en mujeres y jóvenes y los grupos de atención prioritaria, elaborados</v>
          </cell>
          <cell r="L642" t="str">
            <v>C</v>
          </cell>
          <cell r="M642">
            <v>29.1</v>
          </cell>
          <cell r="N642">
            <v>546662</v>
          </cell>
        </row>
        <row r="643">
          <cell r="K643" t="str">
            <v>Número de mujeres colocadas en relación de dependencia a través de Encuentra Empleo y políticas activas de inclusión laboral.</v>
          </cell>
          <cell r="L643" t="str">
            <v>C</v>
          </cell>
          <cell r="M643">
            <v>29.2</v>
          </cell>
          <cell r="N643">
            <v>546663</v>
          </cell>
        </row>
        <row r="644">
          <cell r="K644" t="str">
            <v>Número de jóvenes colocados en relación de dependencia a través de Encuentra Empleo y políticas activas de inclusión laboral.</v>
          </cell>
          <cell r="L644" t="str">
            <v>C</v>
          </cell>
          <cell r="M644">
            <v>29.3</v>
          </cell>
          <cell r="N644">
            <v>546665</v>
          </cell>
        </row>
        <row r="645">
          <cell r="K645" t="str">
            <v>Número de personas de grupos de atención prioritaria colocadas en relación de dependencia a través de Encuentra Empleo y políticas activas de inclusión laboral.</v>
          </cell>
          <cell r="L645" t="str">
            <v>C</v>
          </cell>
          <cell r="M645">
            <v>29.4</v>
          </cell>
          <cell r="N645">
            <v>546668</v>
          </cell>
        </row>
        <row r="646">
          <cell r="K646" t="str">
            <v>Porcentaje de instrumentos jurídicos elaborados o revisados en el plazo establecido.</v>
          </cell>
          <cell r="L646" t="str">
            <v>C</v>
          </cell>
          <cell r="M646">
            <v>30.1</v>
          </cell>
          <cell r="N646">
            <v>546671</v>
          </cell>
        </row>
        <row r="647">
          <cell r="K647" t="str">
            <v>Porcentaje de denuncias atendidas sobre la aplicación de la normativa laboral.</v>
          </cell>
          <cell r="L647" t="str">
            <v>C</v>
          </cell>
          <cell r="M647">
            <v>30.2</v>
          </cell>
          <cell r="N647">
            <v>546672</v>
          </cell>
        </row>
        <row r="648">
          <cell r="K648" t="str">
            <v>Porcentaje de inspecciones integrales de trabajo realizadas.</v>
          </cell>
          <cell r="L648" t="str">
            <v>C</v>
          </cell>
          <cell r="M648">
            <v>30.3</v>
          </cell>
          <cell r="N648">
            <v>546690</v>
          </cell>
        </row>
        <row r="649">
          <cell r="K649" t="str">
            <v>Porcentaje de inspecciones especializadas en seguridad y salud en el trabajo realizadas.</v>
          </cell>
          <cell r="L649" t="str">
            <v>C</v>
          </cell>
          <cell r="M649">
            <v>30.4</v>
          </cell>
          <cell r="N649">
            <v>546692</v>
          </cell>
        </row>
        <row r="650">
          <cell r="K650" t="str">
            <v>Porcentaje de atención de solicitudes de información sobre derechos y obligaciones laborales.</v>
          </cell>
          <cell r="L650" t="str">
            <v>C</v>
          </cell>
          <cell r="M650">
            <v>30.5</v>
          </cell>
          <cell r="N650">
            <v>546694</v>
          </cell>
        </row>
        <row r="651">
          <cell r="K651" t="str">
            <v>Porcentaje de instituciones en las que se realizan estudios de control.</v>
          </cell>
          <cell r="L651" t="str">
            <v>C</v>
          </cell>
          <cell r="M651">
            <v>31.1</v>
          </cell>
          <cell r="N651">
            <v>546700</v>
          </cell>
        </row>
        <row r="652">
          <cell r="K652" t="str">
            <v>Porcentaje de denuncias ciudadanas atendidas.</v>
          </cell>
          <cell r="L652" t="str">
            <v>C</v>
          </cell>
          <cell r="M652">
            <v>31.2</v>
          </cell>
          <cell r="N652">
            <v>546702</v>
          </cell>
        </row>
        <row r="653">
          <cell r="K653" t="str">
            <v>Porcentaje de solicitudes de registros de impedimentos y habilitaciones gestionadas.</v>
          </cell>
          <cell r="L653" t="str">
            <v>C</v>
          </cell>
          <cell r="M653">
            <v>31.3</v>
          </cell>
          <cell r="N653">
            <v>546707</v>
          </cell>
        </row>
        <row r="654">
          <cell r="K654" t="str">
            <v>Porcentaje de informes de monitoreo y control técnico realizados a las instituciones del sector público, en lo referente a talento humano, remuneraciones e ingresos complementarios.</v>
          </cell>
          <cell r="L654" t="str">
            <v>C</v>
          </cell>
          <cell r="M654">
            <v>31.4</v>
          </cell>
          <cell r="N654">
            <v>546710</v>
          </cell>
        </row>
        <row r="655">
          <cell r="K655" t="str">
            <v>Porcentaje de controles ejecutados a las instituciones públicas que tienen servidores con algún tipo de impedimento para ejercer cargo público.</v>
          </cell>
          <cell r="L655" t="str">
            <v>C</v>
          </cell>
          <cell r="M655">
            <v>31.5</v>
          </cell>
          <cell r="N655">
            <v>546717</v>
          </cell>
        </row>
        <row r="656">
          <cell r="K656" t="str">
            <v>Porcentaje de monitoreo realizado al módulo de registro de información del SIITH de las instituciones públicas.</v>
          </cell>
          <cell r="L656" t="str">
            <v>C</v>
          </cell>
          <cell r="M656">
            <v>31.6</v>
          </cell>
          <cell r="N656">
            <v>546722</v>
          </cell>
        </row>
        <row r="657">
          <cell r="K657" t="str">
            <v>Porcentaje de controles técnicos emitidos sobre una denuncia a un proceso ex post de concurso de méritos y oposición y, evaluación del desempeño.</v>
          </cell>
          <cell r="L657" t="str">
            <v>C</v>
          </cell>
          <cell r="M657">
            <v>31.7</v>
          </cell>
          <cell r="N657">
            <v>546724</v>
          </cell>
        </row>
        <row r="658">
          <cell r="K658" t="str">
            <v>Número de reconocimientos que han alcanzado las entidades públicas en el Premio Ecuatoriano de Calidad y Excelencia y/o Menciones Especiales.</v>
          </cell>
          <cell r="L658" t="str">
            <v>C</v>
          </cell>
          <cell r="M658">
            <v>32.1</v>
          </cell>
          <cell r="N658">
            <v>546738</v>
          </cell>
        </row>
        <row r="659">
          <cell r="K659" t="str">
            <v>Número de servicios mejorados y/o acuerdos de niveles de servicio incluidas en la carta de servicio institucional.</v>
          </cell>
          <cell r="L659" t="str">
            <v>C</v>
          </cell>
          <cell r="M659">
            <v>32.200000000000003</v>
          </cell>
          <cell r="N659">
            <v>546742</v>
          </cell>
        </row>
        <row r="660">
          <cell r="K660" t="str">
            <v>Número de entidades asesoradas y/o capacitadas en calidad y excelencia, mejora continua en la prestación de los servicios públicos, simplificación de trámites y atención ciudadana.</v>
          </cell>
          <cell r="L660" t="str">
            <v>C</v>
          </cell>
          <cell r="M660">
            <v>32.299999999999997</v>
          </cell>
          <cell r="N660">
            <v>546747</v>
          </cell>
        </row>
        <row r="661">
          <cell r="K661" t="str">
            <v>Porcentaje de asistencias técnicas para diseño o rediseño institucional realizadas.</v>
          </cell>
          <cell r="L661" t="str">
            <v>C</v>
          </cell>
          <cell r="M661">
            <v>33.1</v>
          </cell>
          <cell r="N661">
            <v>546764</v>
          </cell>
        </row>
        <row r="662">
          <cell r="K662" t="str">
            <v>Porcentaje de trámites de planificación del talento humano gestionados.</v>
          </cell>
          <cell r="L662" t="str">
            <v>C</v>
          </cell>
          <cell r="M662">
            <v>33.200000000000003</v>
          </cell>
          <cell r="N662">
            <v>546767</v>
          </cell>
        </row>
        <row r="663">
          <cell r="K663" t="str">
            <v>Porcentaje de trámites de fortalecimiento institucional gestionados.</v>
          </cell>
          <cell r="L663" t="str">
            <v>C</v>
          </cell>
          <cell r="M663">
            <v>33.299999999999997</v>
          </cell>
          <cell r="N663">
            <v>546768</v>
          </cell>
        </row>
        <row r="664">
          <cell r="K664" t="str">
            <v>Número de personas que acceden a un empleo adecuado a través de políticas activas de inclusión laboral.</v>
          </cell>
          <cell r="L664" t="str">
            <v>C</v>
          </cell>
          <cell r="M664">
            <v>35.1</v>
          </cell>
          <cell r="N664">
            <v>557172</v>
          </cell>
        </row>
        <row r="665">
          <cell r="K665" t="str">
            <v>Número de personas colocadas en relación de dependencia a través de Encuentra Empleo.</v>
          </cell>
          <cell r="L665" t="str">
            <v>C</v>
          </cell>
          <cell r="M665">
            <v>35.200000000000003</v>
          </cell>
          <cell r="N665">
            <v>557174</v>
          </cell>
        </row>
        <row r="666">
          <cell r="K666" t="str">
            <v>E1.O2.P2.2.I2.2.3. Porcentaje de mantenimiento de la RVE con modelos de gestión sostenibles</v>
          </cell>
          <cell r="L666" t="str">
            <v>C</v>
          </cell>
          <cell r="M666">
            <v>25.4</v>
          </cell>
          <cell r="N666">
            <v>560660</v>
          </cell>
        </row>
        <row r="667">
          <cell r="K667" t="str">
            <v>Porcentaje de supervisión para el control y cumplimiento de los contratos de delegación al sector privado</v>
          </cell>
          <cell r="L667" t="str">
            <v>C</v>
          </cell>
          <cell r="M667">
            <v>25.5</v>
          </cell>
          <cell r="N667">
            <v>560694</v>
          </cell>
        </row>
        <row r="668">
          <cell r="K668" t="str">
            <v>Porcentaje de supervisiones a los proyectos de construcción</v>
          </cell>
          <cell r="L668" t="str">
            <v>C</v>
          </cell>
          <cell r="M668">
            <v>26.2</v>
          </cell>
          <cell r="N668">
            <v>560670</v>
          </cell>
        </row>
        <row r="669">
          <cell r="K669" t="str">
            <v>Número de frecuencias domésticas en operación</v>
          </cell>
          <cell r="L669" t="str">
            <v>C</v>
          </cell>
          <cell r="M669">
            <v>27.4</v>
          </cell>
          <cell r="N669">
            <v>560652</v>
          </cell>
        </row>
        <row r="670">
          <cell r="K670" t="str">
            <v>Número de rutas internacionales en operación</v>
          </cell>
          <cell r="L670" t="str">
            <v>C</v>
          </cell>
          <cell r="M670">
            <v>27.5</v>
          </cell>
          <cell r="N670">
            <v>560653</v>
          </cell>
        </row>
        <row r="671">
          <cell r="K671" t="str">
            <v>Porcentaje de cumplimiento del Plan Anual de Actualización de la Normativa Aeronáutica.</v>
          </cell>
          <cell r="L671" t="str">
            <v>C</v>
          </cell>
          <cell r="M671">
            <v>28.5</v>
          </cell>
          <cell r="N671">
            <v>560654</v>
          </cell>
        </row>
        <row r="672">
          <cell r="K672" t="str">
            <v>Porcentaje de naves de transporte de carga hacia Galápagos inspeccionadas.</v>
          </cell>
          <cell r="L672" t="str">
            <v>C</v>
          </cell>
          <cell r="M672">
            <v>28.6</v>
          </cell>
          <cell r="N672">
            <v>560671</v>
          </cell>
        </row>
        <row r="673">
          <cell r="K673" t="str">
            <v>Porcentaje de usuarios del Sistema Portuario Nacional atendidos en el Programa de Concientización Ambiental para enfrentar el cambio climático.</v>
          </cell>
          <cell r="L673" t="str">
            <v>C</v>
          </cell>
          <cell r="M673">
            <v>28.7</v>
          </cell>
          <cell r="N673">
            <v>560686</v>
          </cell>
        </row>
        <row r="674">
          <cell r="K674" t="str">
            <v>Porcentaje de Campañas de concientización de seguridad vial</v>
          </cell>
          <cell r="L674" t="str">
            <v>C</v>
          </cell>
          <cell r="M674">
            <v>29.3</v>
          </cell>
          <cell r="N674">
            <v>560651</v>
          </cell>
        </row>
        <row r="675">
          <cell r="K675" t="str">
            <v>Porcentaje de supervisión de obra pública estatal en construcción coejecutada</v>
          </cell>
          <cell r="L675" t="str">
            <v>C</v>
          </cell>
          <cell r="M675">
            <v>30.2</v>
          </cell>
          <cell r="N675">
            <v>560674</v>
          </cell>
        </row>
        <row r="676">
          <cell r="K676" t="str">
            <v>Porcentaje de grupos delictivos organizados identificados para judicialización con investigación previa</v>
          </cell>
          <cell r="L676" t="str">
            <v>C</v>
          </cell>
          <cell r="M676">
            <v>24.2</v>
          </cell>
          <cell r="N676">
            <v>559359</v>
          </cell>
        </row>
        <row r="677">
          <cell r="K677" t="str">
            <v>Tasa de robo a personas por cada 100 mil habitantes</v>
          </cell>
          <cell r="L677" t="str">
            <v>C</v>
          </cell>
          <cell r="M677">
            <v>24.3</v>
          </cell>
          <cell r="N677">
            <v>559360</v>
          </cell>
        </row>
        <row r="678">
          <cell r="K678" t="str">
            <v>Tasa de homicidios intencionales por 1000000 de habitantes</v>
          </cell>
          <cell r="L678" t="str">
            <v>C</v>
          </cell>
          <cell r="M678">
            <v>24.4</v>
          </cell>
          <cell r="N678">
            <v>559361</v>
          </cell>
        </row>
        <row r="679">
          <cell r="K679" t="str">
            <v>Número de denuncias de robo a personas.</v>
          </cell>
          <cell r="L679" t="str">
            <v>C</v>
          </cell>
          <cell r="M679">
            <v>25.2</v>
          </cell>
          <cell r="N679">
            <v>559362</v>
          </cell>
        </row>
        <row r="680">
          <cell r="K680" t="str">
            <v>Número de denuncias de robo a domicilios.</v>
          </cell>
          <cell r="L680" t="str">
            <v>C</v>
          </cell>
          <cell r="M680">
            <v>25.3</v>
          </cell>
          <cell r="N680">
            <v>559363</v>
          </cell>
        </row>
        <row r="681">
          <cell r="K681" t="str">
            <v>Número de denuncias de robo de carros.</v>
          </cell>
          <cell r="L681" t="str">
            <v>C</v>
          </cell>
          <cell r="M681">
            <v>25.4</v>
          </cell>
          <cell r="N681">
            <v>559364</v>
          </cell>
        </row>
        <row r="682">
          <cell r="K682" t="str">
            <v>Número de denuncias de robo de motos.</v>
          </cell>
          <cell r="L682" t="str">
            <v>C</v>
          </cell>
          <cell r="M682">
            <v>25.5</v>
          </cell>
          <cell r="N682">
            <v>559365</v>
          </cell>
        </row>
        <row r="683">
          <cell r="K683" t="str">
            <v>Número de denuncias de robo a unidades económicas.</v>
          </cell>
          <cell r="L683" t="str">
            <v>C</v>
          </cell>
          <cell r="M683">
            <v>25.6</v>
          </cell>
          <cell r="N683">
            <v>559366</v>
          </cell>
        </row>
        <row r="684">
          <cell r="K684" t="str">
            <v>Número de denuncias de robo de bienes accesorios y autopartes de vehículos.</v>
          </cell>
          <cell r="L684" t="str">
            <v>C</v>
          </cell>
          <cell r="M684">
            <v>25.7</v>
          </cell>
          <cell r="N684">
            <v>559367</v>
          </cell>
        </row>
        <row r="685">
          <cell r="K685" t="str">
            <v>Porcentaje de satisfacción del usuario externo</v>
          </cell>
          <cell r="L685" t="str">
            <v>C</v>
          </cell>
          <cell r="M685">
            <v>26.2</v>
          </cell>
          <cell r="N685">
            <v>559368</v>
          </cell>
        </row>
        <row r="686">
          <cell r="K686" t="str">
            <v>Porcentaje de novedades con servidores policiales inmersos, en novedades que afectan la conducta policial.</v>
          </cell>
          <cell r="L686" t="str">
            <v>C</v>
          </cell>
          <cell r="M686">
            <v>27.2</v>
          </cell>
          <cell r="N686">
            <v>559370</v>
          </cell>
        </row>
        <row r="687">
          <cell r="K687" t="str">
            <v>Porcentaje de servidores policiales sancionados disciplinariamente, producto de un sumario administrativo.</v>
          </cell>
          <cell r="L687" t="str">
            <v>C</v>
          </cell>
          <cell r="M687">
            <v>27.3</v>
          </cell>
          <cell r="N687">
            <v>559371</v>
          </cell>
        </row>
        <row r="688">
          <cell r="K688" t="str">
            <v>Número de productos de inteligencia generados sobre incidentes cometidos a través de medios tecnológicos, electrónicos y telemáticos</v>
          </cell>
          <cell r="L688" t="str">
            <v>C</v>
          </cell>
          <cell r="M688">
            <v>28.2</v>
          </cell>
          <cell r="N688">
            <v>559372</v>
          </cell>
        </row>
        <row r="689">
          <cell r="K689" t="str">
            <v>Porcentaje de servidores policiales considerados en el Plan de Rotación</v>
          </cell>
          <cell r="L689" t="str">
            <v>C</v>
          </cell>
          <cell r="M689">
            <v>29.2</v>
          </cell>
          <cell r="N689">
            <v>559374</v>
          </cell>
        </row>
        <row r="690">
          <cell r="K690" t="str">
            <v>Porcentaje de satisfacción en los servicios de salud</v>
          </cell>
          <cell r="L690" t="str">
            <v>C</v>
          </cell>
          <cell r="M690">
            <v>30.3</v>
          </cell>
          <cell r="N690">
            <v>559379</v>
          </cell>
        </row>
        <row r="691">
          <cell r="K691" t="str">
            <v>Porcentaje de servidores policiales con evaluación médica y psicológica</v>
          </cell>
          <cell r="L691" t="str">
            <v>C</v>
          </cell>
          <cell r="M691">
            <v>30.4</v>
          </cell>
          <cell r="N691">
            <v>559380</v>
          </cell>
        </row>
        <row r="692">
          <cell r="K692" t="str">
            <v>Porcentaje de acciones tomadas para optimizar los bienes logísticos de la Policía Nacional</v>
          </cell>
          <cell r="L692" t="str">
            <v>C</v>
          </cell>
          <cell r="M692">
            <v>31.2</v>
          </cell>
          <cell r="N692">
            <v>559376</v>
          </cell>
        </row>
        <row r="693">
          <cell r="K693" t="str">
            <v>Porcentaje de indisponibilidad de los sistemas y servicios tecnológicos del Data Center de la Policía Nacional</v>
          </cell>
          <cell r="L693" t="str">
            <v>C</v>
          </cell>
          <cell r="M693">
            <v>31.3</v>
          </cell>
          <cell r="N693">
            <v>559377</v>
          </cell>
        </row>
        <row r="694">
          <cell r="K694" t="str">
            <v>Número de Acreditaciones Iniciales de Organismos de Evaluación de la Conformidad que Apoyan las Actividades de Regulación y Control.</v>
          </cell>
          <cell r="L694" t="str">
            <v>C</v>
          </cell>
          <cell r="M694">
            <v>18.100000000000001</v>
          </cell>
          <cell r="N694">
            <v>549295</v>
          </cell>
        </row>
        <row r="695">
          <cell r="K695" t="str">
            <v>Número de acreditaciones por campo de Organismos de Evaluación de la Conformidad.</v>
          </cell>
          <cell r="L695" t="str">
            <v>C</v>
          </cell>
          <cell r="M695">
            <v>18.2</v>
          </cell>
          <cell r="N695">
            <v>549296</v>
          </cell>
        </row>
        <row r="696">
          <cell r="K696" t="str">
            <v>Número de nuevos esquemas y/o actividades de acreditación</v>
          </cell>
          <cell r="L696" t="str">
            <v>C</v>
          </cell>
          <cell r="M696">
            <v>19.100000000000001</v>
          </cell>
          <cell r="N696">
            <v>549297</v>
          </cell>
        </row>
        <row r="697">
          <cell r="K697" t="str">
            <v>Número de patrullajes de monitore o en la Zona Intangible Tagaeri-Taromenane (ZITT) y su área de influencia.</v>
          </cell>
          <cell r="L697" t="str">
            <v>C</v>
          </cell>
          <cell r="M697">
            <v>46.1</v>
          </cell>
          <cell r="N697">
            <v>555717</v>
          </cell>
        </row>
        <row r="698">
          <cell r="K698" t="str">
            <v>Número de visitas comunitarias en comunidades estratégicas de la Zona Intangible (ZITT) y su área de influencia para la protección del territorio.</v>
          </cell>
          <cell r="L698" t="str">
            <v>C</v>
          </cell>
          <cell r="M698">
            <v>46.2</v>
          </cell>
          <cell r="N698">
            <v>555719</v>
          </cell>
        </row>
        <row r="699">
          <cell r="K699" t="str">
            <v>Número de articulos de investigación relacionados a temática Pueblos Indígenas en Aislamiento Voluntario</v>
          </cell>
          <cell r="L699" t="str">
            <v>C</v>
          </cell>
          <cell r="M699">
            <v>46.3</v>
          </cell>
          <cell r="N699">
            <v>555720</v>
          </cell>
        </row>
        <row r="700">
          <cell r="K700" t="str">
            <v>Número de eventos, capacitaciones y campañas de sensibilización a fin de socializar sobre el respeto a los Derechos Humanos y las obligaciones inherentes a esta temática</v>
          </cell>
          <cell r="L700" t="str">
            <v>C</v>
          </cell>
          <cell r="M700">
            <v>46.5</v>
          </cell>
          <cell r="N700">
            <v>555722</v>
          </cell>
        </row>
        <row r="701">
          <cell r="K701" t="str">
            <v>Número de acuerdos indemnizatorios suscritos con víctimas documentadas de Comisión de la Verdad</v>
          </cell>
          <cell r="L701" t="str">
            <v>C</v>
          </cell>
          <cell r="M701">
            <v>46.6</v>
          </cell>
          <cell r="N701">
            <v>555723</v>
          </cell>
        </row>
        <row r="702">
          <cell r="K702" t="str">
            <v>Porcentaje de atenciones en casos vinculados con Autoridad Central</v>
          </cell>
          <cell r="L702" t="str">
            <v>C</v>
          </cell>
          <cell r="M702">
            <v>46.7</v>
          </cell>
          <cell r="N702">
            <v>555724</v>
          </cell>
        </row>
        <row r="703">
          <cell r="K703" t="str">
            <v>Porcentaje de informes de cumplimiento de obligaciones internacionales</v>
          </cell>
          <cell r="L703" t="str">
            <v>C</v>
          </cell>
          <cell r="M703">
            <v>46.8</v>
          </cell>
          <cell r="N703">
            <v>557111</v>
          </cell>
        </row>
        <row r="704">
          <cell r="K704" t="str">
            <v>Número de personas capacitadas en prevención de la violencia contra las mujeres</v>
          </cell>
          <cell r="L704" t="str">
            <v>C</v>
          </cell>
          <cell r="M704">
            <v>47.1</v>
          </cell>
          <cell r="N704">
            <v>555725</v>
          </cell>
        </row>
        <row r="705">
          <cell r="K705" t="str">
            <v>Número de atenciones integrales a través de los servicios de protección integral contra mujeres, niñas, niños y adolescentes. (casas de acogida, centros de atención integral, servicios de protección especial y centros violeta)</v>
          </cell>
          <cell r="L705" t="str">
            <v>C</v>
          </cell>
          <cell r="M705">
            <v>47.2</v>
          </cell>
          <cell r="N705">
            <v>555726</v>
          </cell>
        </row>
        <row r="706">
          <cell r="K706" t="str">
            <v>Número de socializaciones de la ley de prevención y erradicación de la violencia contra la mujer, su reglamento y competencias para la implementación del Sistema Nacional de Prevención y Erradicación de la Violencia contra Mujeres, Niñas, Niños y Adolesce</v>
          </cell>
          <cell r="L706" t="str">
            <v>C</v>
          </cell>
          <cell r="M706">
            <v>47.3</v>
          </cell>
          <cell r="N706">
            <v>555727</v>
          </cell>
        </row>
        <row r="707">
          <cell r="K707" t="str">
            <v>Número de mecanismos de coordinación efectuados (mesas interinstitucionales, talleres, espacios de articulación) con la participación de organismos de la sociedad civil, sector privado, organizaciones sociales y academia</v>
          </cell>
          <cell r="L707" t="str">
            <v>C</v>
          </cell>
          <cell r="M707">
            <v>47.4</v>
          </cell>
          <cell r="N707">
            <v>555728</v>
          </cell>
        </row>
        <row r="708">
          <cell r="K708" t="str">
            <v>Porcentaje de trámites atendidos de actos administrativos de organizaciones sociales y religiosas.</v>
          </cell>
          <cell r="L708" t="str">
            <v>C</v>
          </cell>
          <cell r="M708">
            <v>48.1</v>
          </cell>
          <cell r="N708">
            <v>555729</v>
          </cell>
        </row>
        <row r="709">
          <cell r="K709" t="str">
            <v>Número de informes sistematizados sobre el estado actual de aplicación de políticas públicas para organizaciones sociales y de libertad de religión, creencia y conciencia.</v>
          </cell>
          <cell r="L709" t="str">
            <v>C</v>
          </cell>
          <cell r="M709">
            <v>48.2</v>
          </cell>
          <cell r="N709">
            <v>555730</v>
          </cell>
        </row>
        <row r="710">
          <cell r="K710" t="str">
            <v>Número de espacios para fomentar la participación activa de los movimientos, organizaciones y actores sociales para la generación de insumos para políticas públicas en el ámbito de cultos, libertad de creencia, conciencia y organizaciones sociales</v>
          </cell>
          <cell r="L710" t="str">
            <v>C</v>
          </cell>
          <cell r="M710">
            <v>48.3</v>
          </cell>
          <cell r="N710">
            <v>555731</v>
          </cell>
        </row>
        <row r="711">
          <cell r="K711" t="str">
            <v>Número de Políticas Públicas Integrales, planes, programas y/o proyectos e instrumentos derivados en materia de Derechos Humanos a personas LGBTI+ en los ejes de prevención, protección para su aplicación en el ámbito nacional, propuestas.</v>
          </cell>
          <cell r="L711" t="str">
            <v>C</v>
          </cell>
          <cell r="M711">
            <v>49.1</v>
          </cell>
          <cell r="N711">
            <v>555732</v>
          </cell>
        </row>
        <row r="712">
          <cell r="K712" t="str">
            <v>Número de registros administrativos que incluyen variables de género</v>
          </cell>
          <cell r="L712" t="str">
            <v>C</v>
          </cell>
          <cell r="M712">
            <v>49.2</v>
          </cell>
          <cell r="N712">
            <v>555733</v>
          </cell>
        </row>
        <row r="713">
          <cell r="K713" t="str">
            <v>Número de procesos de articulación interinstitucionales y de cooperación gestionados para la implementación y ejecución de Políticas Públicas de prevención y promoción de erradicación de todas las formas de violencia y discriminación contra población</v>
          </cell>
          <cell r="L713" t="str">
            <v>C</v>
          </cell>
          <cell r="M713">
            <v>49.3</v>
          </cell>
          <cell r="N713">
            <v>555734</v>
          </cell>
        </row>
        <row r="714">
          <cell r="K714" t="str">
            <v>Porcentaje de participantes capacitados</v>
          </cell>
          <cell r="L714" t="str">
            <v>C</v>
          </cell>
          <cell r="M714">
            <v>16.100000000000001</v>
          </cell>
          <cell r="N714">
            <v>543842</v>
          </cell>
        </row>
        <row r="715">
          <cell r="K715" t="str">
            <v>Porcentaje de innovación en los cursos de capacitación ejecutados</v>
          </cell>
          <cell r="L715" t="str">
            <v>C</v>
          </cell>
          <cell r="M715">
            <v>16.2</v>
          </cell>
          <cell r="N715">
            <v>543849</v>
          </cell>
        </row>
        <row r="716">
          <cell r="K716" t="str">
            <v>Porcentaje de capacidad utilizada</v>
          </cell>
          <cell r="L716" t="str">
            <v>C</v>
          </cell>
          <cell r="M716">
            <v>16.3</v>
          </cell>
          <cell r="N716">
            <v>543859</v>
          </cell>
        </row>
        <row r="717">
          <cell r="K717" t="str">
            <v>Porcentaje de satisfacción de los usuarios del servicio de capacitación</v>
          </cell>
          <cell r="L717" t="str">
            <v>C</v>
          </cell>
          <cell r="M717">
            <v>16.399999999999999</v>
          </cell>
          <cell r="N717">
            <v>543866</v>
          </cell>
        </row>
        <row r="718">
          <cell r="K718" t="str">
            <v>Porcentaje de efectividad de los medios de promoción digital en capacitación</v>
          </cell>
          <cell r="L718" t="str">
            <v>C</v>
          </cell>
          <cell r="M718">
            <v>16.5</v>
          </cell>
          <cell r="N718">
            <v>543868</v>
          </cell>
        </row>
        <row r="719">
          <cell r="K719" t="str">
            <v>Porcentaje de personas certificadas por competencias laborales</v>
          </cell>
          <cell r="L719" t="str">
            <v>C</v>
          </cell>
          <cell r="M719">
            <v>17.100000000000001</v>
          </cell>
          <cell r="N719">
            <v>543898</v>
          </cell>
        </row>
        <row r="720">
          <cell r="K720" t="str">
            <v>Porcentaje de examinaciones efectuadas</v>
          </cell>
          <cell r="L720" t="str">
            <v>C</v>
          </cell>
          <cell r="M720">
            <v>17.2</v>
          </cell>
          <cell r="N720">
            <v>543905</v>
          </cell>
        </row>
        <row r="721">
          <cell r="K721" t="str">
            <v>Porcentaje de efectividad de los medios de promoción digital en certificación</v>
          </cell>
          <cell r="L721" t="str">
            <v>C</v>
          </cell>
          <cell r="M721">
            <v>17.3</v>
          </cell>
          <cell r="N721">
            <v>543916</v>
          </cell>
        </row>
        <row r="722">
          <cell r="K722" t="str">
            <v>Porcentaje de nuevos perfiles de certificaciones por competencias laborales ofertadas</v>
          </cell>
          <cell r="L722" t="str">
            <v>C</v>
          </cell>
          <cell r="M722">
            <v>17.399999999999999</v>
          </cell>
          <cell r="N722">
            <v>543924</v>
          </cell>
        </row>
        <row r="723">
          <cell r="K723" t="str">
            <v>Porcentaje de satisfacción de los usuarios de los servicios de certificación por competencias laborales</v>
          </cell>
          <cell r="L723" t="str">
            <v>C</v>
          </cell>
          <cell r="M723">
            <v>17.5</v>
          </cell>
          <cell r="N723">
            <v>543929</v>
          </cell>
        </row>
        <row r="724">
          <cell r="K724" t="str">
            <v>Porcentaje de derechos de autor atendidos</v>
          </cell>
          <cell r="L724" t="str">
            <v>C</v>
          </cell>
          <cell r="M724">
            <v>19.100000000000001</v>
          </cell>
          <cell r="N724">
            <v>550503</v>
          </cell>
        </row>
        <row r="725">
          <cell r="K725" t="str">
            <v>E1.O2.P2-I5. Número de solicitudes nacionales de patentes ingresadas</v>
          </cell>
          <cell r="L725" t="str">
            <v>C</v>
          </cell>
          <cell r="M725">
            <v>19.2</v>
          </cell>
          <cell r="N725">
            <v>550519</v>
          </cell>
        </row>
        <row r="726">
          <cell r="K726" t="str">
            <v>Porcentaje de depósitos voluntarios registrados por la Unidad de Gestión de Conocimientos Tradicionales</v>
          </cell>
          <cell r="L726" t="str">
            <v>C</v>
          </cell>
          <cell r="M726">
            <v>20.100000000000001</v>
          </cell>
          <cell r="N726">
            <v>550520</v>
          </cell>
        </row>
        <row r="727">
          <cell r="K727" t="str">
            <v>Porcentaje de satisfacción de los servicios recibidos por la aduana</v>
          </cell>
          <cell r="L727" t="str">
            <v>C</v>
          </cell>
          <cell r="M727">
            <v>16.100000000000001</v>
          </cell>
          <cell r="N727">
            <v>549396</v>
          </cell>
        </row>
        <row r="728">
          <cell r="K728" t="str">
            <v>E2.O7.P4.I2. Porcentaje de estudiantes que aceptan un cupo asignado por el Sistema Nacional de Educación Superior.</v>
          </cell>
          <cell r="L728" t="str">
            <v>C</v>
          </cell>
          <cell r="M728">
            <v>25.1</v>
          </cell>
          <cell r="N728">
            <v>541354</v>
          </cell>
        </row>
        <row r="729">
          <cell r="K729" t="str">
            <v>E2.O7.P4.I2. Número de cupos disponibles para el acceso a la Educación Superior en cada período académico.</v>
          </cell>
          <cell r="L729" t="str">
            <v>C</v>
          </cell>
          <cell r="M729">
            <v>25.2</v>
          </cell>
          <cell r="N729">
            <v>541355</v>
          </cell>
        </row>
        <row r="730">
          <cell r="K730" t="str">
            <v>E2.O7.P4.I2. Tasa de variación de personas inscritas en el programa de nivelación general.</v>
          </cell>
          <cell r="L730" t="str">
            <v>C</v>
          </cell>
          <cell r="M730">
            <v>25.3</v>
          </cell>
          <cell r="N730">
            <v>541356</v>
          </cell>
        </row>
        <row r="731">
          <cell r="K731" t="str">
            <v>E2.O7.P4.I2. Número de becas para estudios de educación superior adjudicadas.</v>
          </cell>
          <cell r="L731" t="str">
            <v>C</v>
          </cell>
          <cell r="M731">
            <v>25.4</v>
          </cell>
          <cell r="N731">
            <v>541357</v>
          </cell>
        </row>
        <row r="732">
          <cell r="K732" t="str">
            <v>E2.O7.P4.I2. Número de ayudas económicas otorgadas.</v>
          </cell>
          <cell r="L732" t="str">
            <v>C</v>
          </cell>
          <cell r="M732">
            <v>25.5</v>
          </cell>
          <cell r="N732">
            <v>541358</v>
          </cell>
        </row>
        <row r="733">
          <cell r="K733" t="str">
            <v>E2.O7.P4.I5. Número de cupos ofertados por Institutos Técnicos y Tecnológicos y Conservatorios Superiores Públicos.</v>
          </cell>
          <cell r="L733" t="str">
            <v>C</v>
          </cell>
          <cell r="M733">
            <v>25.6</v>
          </cell>
          <cell r="N733">
            <v>541359</v>
          </cell>
        </row>
        <row r="734">
          <cell r="K734" t="str">
            <v>E2.O7.P4.I4. Número de agentes y espacios de transferencia tecnológica e innovación existentes en el Sistema.</v>
          </cell>
          <cell r="L734" t="str">
            <v>C</v>
          </cell>
          <cell r="M734">
            <v>26.1</v>
          </cell>
          <cell r="N734">
            <v>541360</v>
          </cell>
        </row>
        <row r="735">
          <cell r="K735" t="str">
            <v>E2.O7.P4.I4. Número de redes de innovación social, investigación, académicas y culturales, registradas.</v>
          </cell>
          <cell r="L735" t="str">
            <v>C</v>
          </cell>
          <cell r="M735">
            <v>26.2</v>
          </cell>
          <cell r="N735">
            <v>541361</v>
          </cell>
        </row>
        <row r="736">
          <cell r="K736" t="str">
            <v>Porcentaje de disponibilidad del Sistema Oficial De Contratación del Estado.</v>
          </cell>
          <cell r="L736" t="str">
            <v>C</v>
          </cell>
          <cell r="M736">
            <v>21.2</v>
          </cell>
          <cell r="N736">
            <v>547729</v>
          </cell>
        </row>
        <row r="737">
          <cell r="K737" t="str">
            <v>Porcentaje de acciones ejecutadas e implementadas respecto a la reforma de los instrumentos normativos que regulan el Sistema Nacional de contratación Pública</v>
          </cell>
          <cell r="L737" t="str">
            <v>C</v>
          </cell>
          <cell r="M737">
            <v>22.2</v>
          </cell>
          <cell r="N737">
            <v>547427</v>
          </cell>
        </row>
        <row r="738">
          <cell r="K738" t="str">
            <v>Porcentaje de accesos a las plataformas de Open Contracting y Contratación Pública en Cifras</v>
          </cell>
          <cell r="L738" t="str">
            <v>C</v>
          </cell>
          <cell r="M738">
            <v>23.3</v>
          </cell>
          <cell r="N738">
            <v>549170</v>
          </cell>
        </row>
        <row r="739">
          <cell r="K739" t="str">
            <v>Porcentaje de procedimientos publicados en el Catálogo Dinámico Inclusivo en relación a los planificados</v>
          </cell>
          <cell r="L739" t="str">
            <v>C</v>
          </cell>
          <cell r="M739">
            <v>24.2</v>
          </cell>
          <cell r="N739">
            <v>547429</v>
          </cell>
        </row>
        <row r="740">
          <cell r="K740" t="str">
            <v>Porcentaje de procedimientos publicados en el Catalogo Electrónico General en relación a los planificados.</v>
          </cell>
          <cell r="L740" t="str">
            <v>C</v>
          </cell>
          <cell r="M740">
            <v>24.3</v>
          </cell>
          <cell r="N740">
            <v>547430</v>
          </cell>
        </row>
        <row r="741">
          <cell r="K741" t="str">
            <v>Porcentaje de avance de las acciones implementadas para el desarrollo de compras públicas sostenibles.</v>
          </cell>
          <cell r="L741" t="str">
            <v>C</v>
          </cell>
          <cell r="M741">
            <v>25.2</v>
          </cell>
          <cell r="N741">
            <v>547975</v>
          </cell>
        </row>
        <row r="742">
          <cell r="K742" t="str">
            <v>Porcentaje satisfacción de los usuarios en los edificios, parques e infraestructuras pesqueras</v>
          </cell>
          <cell r="L742" t="str">
            <v>C</v>
          </cell>
          <cell r="M742">
            <v>7.2</v>
          </cell>
          <cell r="N742">
            <v>545672</v>
          </cell>
        </row>
        <row r="743">
          <cell r="K743" t="str">
            <v>Porcentaje de muebles incautados subastados</v>
          </cell>
          <cell r="L743" t="str">
            <v>C</v>
          </cell>
          <cell r="M743">
            <v>7.3</v>
          </cell>
          <cell r="N743">
            <v>545674</v>
          </cell>
        </row>
        <row r="744">
          <cell r="K744" t="str">
            <v>Porcentaje de dictámenes, autorizaciones o pronunciamientos emitidos</v>
          </cell>
          <cell r="L744" t="str">
            <v>C</v>
          </cell>
          <cell r="M744">
            <v>8.1999999999999993</v>
          </cell>
          <cell r="N744">
            <v>545622</v>
          </cell>
        </row>
        <row r="745">
          <cell r="K745" t="str">
            <v>Porcentaje de fichas catastrales de los bienes inmuebles levantados</v>
          </cell>
          <cell r="L745" t="str">
            <v>C</v>
          </cell>
          <cell r="M745">
            <v>8.3000000000000007</v>
          </cell>
          <cell r="N745">
            <v>545624</v>
          </cell>
        </row>
        <row r="746">
          <cell r="K746" t="str">
            <v>Porcentaje de levantamientos topográficos de bienes inmuebles</v>
          </cell>
          <cell r="L746" t="str">
            <v>C</v>
          </cell>
          <cell r="M746">
            <v>8.4</v>
          </cell>
          <cell r="N746">
            <v>545625</v>
          </cell>
        </row>
        <row r="747">
          <cell r="K747" t="str">
            <v>Porcentaje de informes técnicos y/o certificados de avalúo de bienes inmuebles elaborados</v>
          </cell>
          <cell r="L747" t="str">
            <v>C</v>
          </cell>
          <cell r="M747">
            <v>8.5</v>
          </cell>
          <cell r="N747">
            <v>545626</v>
          </cell>
        </row>
        <row r="748">
          <cell r="K748" t="str">
            <v>Porcentaje de intervenciones ejecutadas con personal interno de la institución</v>
          </cell>
          <cell r="L748" t="str">
            <v>C</v>
          </cell>
          <cell r="M748">
            <v>8.6</v>
          </cell>
          <cell r="N748">
            <v>545627</v>
          </cell>
        </row>
        <row r="749">
          <cell r="K749" t="str">
            <v>Porcentaje de requerimientos atendidos de sucesiones intestadas</v>
          </cell>
          <cell r="L749" t="str">
            <v>C</v>
          </cell>
          <cell r="M749">
            <v>9.1999999999999993</v>
          </cell>
          <cell r="N749">
            <v>545782</v>
          </cell>
        </row>
        <row r="750">
          <cell r="K750" t="str">
            <v>Porcentaje de bienes inmuebles transferidos a las instituciones públicas</v>
          </cell>
          <cell r="L750" t="str">
            <v>C</v>
          </cell>
          <cell r="M750">
            <v>9.3000000000000007</v>
          </cell>
          <cell r="N750">
            <v>545784</v>
          </cell>
        </row>
        <row r="751">
          <cell r="K751" t="str">
            <v>Porcentaje de bienes legalizados a nombre de SETEGISP</v>
          </cell>
          <cell r="L751" t="str">
            <v>C</v>
          </cell>
          <cell r="M751">
            <v>9.4</v>
          </cell>
          <cell r="N751">
            <v>545786</v>
          </cell>
        </row>
        <row r="752">
          <cell r="K752" t="str">
            <v>Porcentaje de bienes adjudicados</v>
          </cell>
          <cell r="L752" t="str">
            <v>C</v>
          </cell>
          <cell r="M752">
            <v>9.6</v>
          </cell>
          <cell r="N752">
            <v>547989</v>
          </cell>
        </row>
        <row r="753">
          <cell r="K753" t="str">
            <v>Porcentaje de bienes adjudicados</v>
          </cell>
          <cell r="L753" t="str">
            <v>C</v>
          </cell>
          <cell r="M753">
            <v>9.6999999999999993</v>
          </cell>
          <cell r="N753">
            <v>554348</v>
          </cell>
        </row>
        <row r="754">
          <cell r="K754" t="str">
            <v>OEI1.2: Porcentaje de GAD provinciales y cantonales que han implementado herramientas construidas/diseñadas por el SNGRE para conocer el riesgo de desastres en sus circunscripciones territoriales.</v>
          </cell>
          <cell r="L754" t="str">
            <v>C</v>
          </cell>
          <cell r="M754">
            <v>21.2</v>
          </cell>
          <cell r="N754">
            <v>547130</v>
          </cell>
        </row>
        <row r="755">
          <cell r="K755" t="str">
            <v>OEI1.3: Número de personas fortalecidas en espacios de instrucción que les permitan conocer técnicas para evaluación de factores de riesgo (análisis de amenaza, vulnerabilidad y exposición).</v>
          </cell>
          <cell r="L755" t="str">
            <v>C</v>
          </cell>
          <cell r="M755">
            <v>21.3</v>
          </cell>
          <cell r="N755">
            <v>547136</v>
          </cell>
        </row>
        <row r="756">
          <cell r="K756" t="str">
            <v>OEI1.4: Número de estudios de sistemas de alerta generados por el SNGRE para ser entregados a los GAD.</v>
          </cell>
          <cell r="L756" t="str">
            <v>C</v>
          </cell>
          <cell r="M756">
            <v>21.4</v>
          </cell>
          <cell r="N756">
            <v>547163</v>
          </cell>
        </row>
        <row r="757">
          <cell r="K757" t="str">
            <v>OEI1.5: Nivel de eficiencia en la gestión de identificación del riesgo ejecutada por el Sistema Nacional Descentralizado de Gestión de Riesgos (SNDGR).</v>
          </cell>
          <cell r="L757" t="str">
            <v>C</v>
          </cell>
          <cell r="M757">
            <v>21.5</v>
          </cell>
          <cell r="N757">
            <v>547190</v>
          </cell>
        </row>
        <row r="758">
          <cell r="K758" t="str">
            <v>OEI1.1: Porcentaje de GAD cantonales y provinciales beneficiados de procesos de asesoría en metodologías de evaluación de factores de riesgo de desastre (análisis de amenaza, vulnerabilidad y exposición).</v>
          </cell>
          <cell r="L758" t="str">
            <v>C</v>
          </cell>
          <cell r="M758">
            <v>21.6</v>
          </cell>
          <cell r="N758">
            <v>548002</v>
          </cell>
        </row>
        <row r="759">
          <cell r="K759" t="str">
            <v>OEI2.1: Número de normas emitidas para la reducción de riesgos y recuperación post desastre</v>
          </cell>
          <cell r="L759" t="str">
            <v>C</v>
          </cell>
          <cell r="M759">
            <v>22.2</v>
          </cell>
          <cell r="N759">
            <v>547225</v>
          </cell>
        </row>
        <row r="760">
          <cell r="K760" t="str">
            <v>OEI2.3: Número de entidades del Gobierno Central que han recibido asesoría técnica para la definición e implementación de estrategias para la reducción de riesgos o adaptación al cambio climático.</v>
          </cell>
          <cell r="L760" t="str">
            <v>C</v>
          </cell>
          <cell r="M760">
            <v>22.4</v>
          </cell>
          <cell r="N760">
            <v>547227</v>
          </cell>
        </row>
        <row r="761">
          <cell r="K761" t="str">
            <v>OEI2.4: Número de personas que aprueban los cursos virtuales de gestión de riesgos de desastres en la plataforma del SNGRE</v>
          </cell>
          <cell r="L761" t="str">
            <v>C</v>
          </cell>
          <cell r="M761">
            <v>22.5</v>
          </cell>
          <cell r="N761">
            <v>547228</v>
          </cell>
        </row>
        <row r="762">
          <cell r="K762" t="str">
            <v>OEI2.5: Número de personas sensibilizadas en gestión de riesgos.</v>
          </cell>
          <cell r="L762" t="str">
            <v>C</v>
          </cell>
          <cell r="M762">
            <v>22.6</v>
          </cell>
          <cell r="N762">
            <v>547229</v>
          </cell>
        </row>
        <row r="763">
          <cell r="K763" t="str">
            <v>OEI2.6: Número de comités comunitarios de gestión de riesgos conformados.</v>
          </cell>
          <cell r="L763" t="str">
            <v>C</v>
          </cell>
          <cell r="M763">
            <v>22.7</v>
          </cell>
          <cell r="N763">
            <v>547230</v>
          </cell>
        </row>
        <row r="764">
          <cell r="K764" t="str">
            <v>OEI2.7: Número de personas que se benefician del Sistema de Alerta ante eventos peligrosos relacionados al cambio climático.</v>
          </cell>
          <cell r="L764" t="str">
            <v>C</v>
          </cell>
          <cell r="M764">
            <v>22.8</v>
          </cell>
          <cell r="N764">
            <v>547231</v>
          </cell>
        </row>
        <row r="765">
          <cell r="K765" t="str">
            <v>OEI2.8: Tasa de muertes por desastres por cada 100.000 habitantes.</v>
          </cell>
          <cell r="L765" t="str">
            <v>C</v>
          </cell>
          <cell r="M765">
            <v>22.9</v>
          </cell>
          <cell r="N765">
            <v>547238</v>
          </cell>
        </row>
        <row r="766">
          <cell r="K766" t="str">
            <v>OEI2.2: Porcentaje de Gobiernos Autónomos Descentralizados provinciales y municipales que han recibido asesoría técnica para la definición e implementación de estrategias para la reducción de riesgos o adaptación al cambio climático.</v>
          </cell>
          <cell r="L766" t="str">
            <v>C</v>
          </cell>
          <cell r="M766">
            <v>22.1</v>
          </cell>
          <cell r="N766">
            <v>548026</v>
          </cell>
        </row>
        <row r="767">
          <cell r="K767" t="str">
            <v>OEI3.1: Número de Equipos y/o brigadas especializadas acreditados para la respuesta ante eventos peligrosos</v>
          </cell>
          <cell r="L767" t="str">
            <v>C</v>
          </cell>
          <cell r="M767">
            <v>23.2</v>
          </cell>
          <cell r="N767">
            <v>547254</v>
          </cell>
        </row>
        <row r="768">
          <cell r="K768" t="str">
            <v>OEI 3.3: Número de voluntarios calificados en materia de gestión de riesgos de desastres y/o asistencia humanitaria.</v>
          </cell>
          <cell r="L768" t="str">
            <v>C</v>
          </cell>
          <cell r="M768">
            <v>23.4</v>
          </cell>
          <cell r="N768">
            <v>547256</v>
          </cell>
        </row>
        <row r="769">
          <cell r="K769" t="str">
            <v>OEI3.4: Número de personas que pertenecen a instituciones del SNDGR que han aprobado capacitación en la gestión de alojamientos temporales.</v>
          </cell>
          <cell r="L769" t="str">
            <v>C</v>
          </cell>
          <cell r="M769">
            <v>23.5</v>
          </cell>
          <cell r="N769">
            <v>547257</v>
          </cell>
        </row>
        <row r="770">
          <cell r="K770" t="str">
            <v>OEI3.7: Porcentaje de requerimientos de Asistencia Humanitaria durante emergencias y desastres atendidos</v>
          </cell>
          <cell r="L770" t="str">
            <v>C</v>
          </cell>
          <cell r="M770">
            <v>23.8</v>
          </cell>
          <cell r="N770">
            <v>547262</v>
          </cell>
        </row>
        <row r="771">
          <cell r="K771" t="str">
            <v>OEI3.8: Porcentaje de Cuerpos de Bomberos a Nivel Nacional fortalecidos a través de programas y proyectos que impliquen mejoras en capacidades técnicas y operativas.</v>
          </cell>
          <cell r="L771" t="str">
            <v>C</v>
          </cell>
          <cell r="M771">
            <v>23.9</v>
          </cell>
          <cell r="N771">
            <v>547263</v>
          </cell>
        </row>
        <row r="772">
          <cell r="K772" t="str">
            <v>OEI3.9: Número de planes, guías o lineamientos para el fortalecimiento de las acciones de preparación y respuesta generados y/o actualizados</v>
          </cell>
          <cell r="L772" t="str">
            <v>C</v>
          </cell>
          <cell r="M772">
            <v>23.1</v>
          </cell>
          <cell r="N772">
            <v>547264</v>
          </cell>
        </row>
        <row r="773">
          <cell r="K773" t="str">
            <v>OEI3.11: Nivel de eficiencia en la gestión de manejo de desastre del riesgo ejecutada por el Sistema Nacional Descentralizado de Gestión de Riesgos (SNDGR)</v>
          </cell>
          <cell r="L773" t="str">
            <v>C</v>
          </cell>
          <cell r="M773">
            <v>23.12</v>
          </cell>
          <cell r="N773">
            <v>547268</v>
          </cell>
        </row>
        <row r="774">
          <cell r="K774" t="str">
            <v>OEI3.10: Número de ejercicios prácticos de simulaciones y/o simulacros mediante los cuales se valide los planes, protocolos procedimientos de respuesta que fortalezcan la coordinación interna del SNGRE</v>
          </cell>
          <cell r="L774" t="str">
            <v>C</v>
          </cell>
          <cell r="M774">
            <v>23.13</v>
          </cell>
          <cell r="N774">
            <v>547866</v>
          </cell>
        </row>
        <row r="775">
          <cell r="K775" t="str">
            <v>OEI3.2: Número de ejercicios prácticos de simulaciones o simulacros mediante los cuales se valide los planes, protocolos, procedimientos y mecanismos de respuesta que fortalezcan la coordinación interinstitucional del SNDGR.</v>
          </cell>
          <cell r="L775" t="str">
            <v>C</v>
          </cell>
          <cell r="M775">
            <v>23.14</v>
          </cell>
          <cell r="N775">
            <v>548040</v>
          </cell>
        </row>
        <row r="776">
          <cell r="K776" t="str">
            <v>OEI3.5: Porcentaje de UGR Cantonales y Provinciales que han mejorado su gestión de información durante emergencias y desastres.</v>
          </cell>
          <cell r="L776" t="str">
            <v>C</v>
          </cell>
          <cell r="M776">
            <v>23.15</v>
          </cell>
          <cell r="N776">
            <v>548069</v>
          </cell>
        </row>
        <row r="777">
          <cell r="K777" t="str">
            <v>OEI3.6: Porcentaje de instituciones de la función ejecutiva del SNDGR que han mejorado el proceso de gestión de información durante emergencias y desastres.</v>
          </cell>
          <cell r="L777" t="str">
            <v>C</v>
          </cell>
          <cell r="M777">
            <v>23.16</v>
          </cell>
          <cell r="N777">
            <v>548075</v>
          </cell>
        </row>
        <row r="778">
          <cell r="K778" t="str">
            <v>Porcentaje de instituciones que cumplen metodológicamente con los instrumentos de planificación</v>
          </cell>
          <cell r="L778" t="str">
            <v>C</v>
          </cell>
          <cell r="M778">
            <v>5.0999999999999996</v>
          </cell>
          <cell r="N778">
            <v>546839</v>
          </cell>
        </row>
        <row r="779">
          <cell r="K779" t="str">
            <v>Porcentaje de alertas efectivas que se emiten por instrumentos.</v>
          </cell>
          <cell r="L779" t="str">
            <v>C</v>
          </cell>
          <cell r="M779">
            <v>5.2</v>
          </cell>
          <cell r="N779">
            <v>546851</v>
          </cell>
        </row>
        <row r="780">
          <cell r="K780" t="str">
            <v>Porcentaje de evaluaciones efectivas generadas</v>
          </cell>
          <cell r="L780" t="str">
            <v>C</v>
          </cell>
          <cell r="M780">
            <v>5.3</v>
          </cell>
          <cell r="N780">
            <v>546882</v>
          </cell>
        </row>
        <row r="781">
          <cell r="K781" t="str">
            <v>Porcentaje de Disponibilidad de la Información</v>
          </cell>
          <cell r="L781" t="str">
            <v>C</v>
          </cell>
          <cell r="M781">
            <v>6.1</v>
          </cell>
          <cell r="N781">
            <v>546900</v>
          </cell>
        </row>
        <row r="782">
          <cell r="K782" t="str">
            <v>Porcentaje de cumplimiento de la meta de recaudación</v>
          </cell>
          <cell r="L782" t="str">
            <v>C</v>
          </cell>
          <cell r="M782">
            <v>21.1</v>
          </cell>
          <cell r="N782">
            <v>543022</v>
          </cell>
        </row>
        <row r="783">
          <cell r="K783" t="str">
            <v>Brecha de pago de las declaraciones en monto a nivel nacional</v>
          </cell>
          <cell r="L783" t="str">
            <v>C</v>
          </cell>
          <cell r="M783">
            <v>21.2</v>
          </cell>
          <cell r="N783">
            <v>546515</v>
          </cell>
        </row>
        <row r="784">
          <cell r="K784" t="str">
            <v>Gestión de cartera en firme</v>
          </cell>
          <cell r="L784" t="str">
            <v>C</v>
          </cell>
          <cell r="M784">
            <v>22.1</v>
          </cell>
          <cell r="N784">
            <v>543488</v>
          </cell>
        </row>
        <row r="785">
          <cell r="K785" t="str">
            <v>Porcentaje de cumplimiento del rendimiento establecido en los procesos de control - consolidado</v>
          </cell>
          <cell r="L785" t="str">
            <v>C</v>
          </cell>
          <cell r="M785">
            <v>22.2</v>
          </cell>
          <cell r="N785">
            <v>543497</v>
          </cell>
        </row>
        <row r="786">
          <cell r="K786" t="str">
            <v>Porcentaje de cobertura de los procesos de control, relacionados con la brecha de veracidad</v>
          </cell>
          <cell r="L786" t="str">
            <v>C</v>
          </cell>
          <cell r="M786">
            <v>22.3</v>
          </cell>
          <cell r="N786">
            <v>543502</v>
          </cell>
        </row>
        <row r="787">
          <cell r="K787" t="str">
            <v>Brecha de presentación</v>
          </cell>
          <cell r="L787" t="str">
            <v>C</v>
          </cell>
          <cell r="M787">
            <v>22.4</v>
          </cell>
          <cell r="N787">
            <v>543504</v>
          </cell>
        </row>
        <row r="788">
          <cell r="K788" t="str">
            <v>Porcentaje de efectividad de los procesos de la Dirección Nacional Jurídica</v>
          </cell>
          <cell r="L788" t="str">
            <v>C</v>
          </cell>
          <cell r="M788">
            <v>22.5</v>
          </cell>
          <cell r="N788">
            <v>543506</v>
          </cell>
        </row>
        <row r="789">
          <cell r="K789" t="str">
            <v>Porcentaje de ciudadanos efectivamente capacitados en el ámbito del Plan de Cumplimiento Tributario</v>
          </cell>
          <cell r="L789" t="str">
            <v>C</v>
          </cell>
          <cell r="M789">
            <v>23.1</v>
          </cell>
          <cell r="N789">
            <v>543490</v>
          </cell>
        </row>
        <row r="790">
          <cell r="K790" t="str">
            <v>Número de informes de recomendaciones o propuestas técnicas para el Comité o Consejo Consultivo, elaborados</v>
          </cell>
          <cell r="L790" t="str">
            <v>C</v>
          </cell>
          <cell r="M790">
            <v>1.1000000000000001</v>
          </cell>
          <cell r="N790">
            <v>561318</v>
          </cell>
        </row>
        <row r="791">
          <cell r="K791" t="str">
            <v>Número de informes del seguimiento y monitoreo al avance de las Políticas definidas para el abordaje de la Desnutrición Crónica Infantil, elaborados</v>
          </cell>
          <cell r="L791" t="str">
            <v>C</v>
          </cell>
          <cell r="M791">
            <v>1.2</v>
          </cell>
          <cell r="N791">
            <v>561319</v>
          </cell>
        </row>
        <row r="792">
          <cell r="K792" t="str">
            <v>Número de informes elaborados de resultados de la implementación de la propuesta de cambio de comportamiento de la población objetivo en territorio para la prevención de la DCI, en el marco de la estrategia definida en cumplimiento de la política pública</v>
          </cell>
          <cell r="L792" t="str">
            <v>C</v>
          </cell>
          <cell r="M792">
            <v>1.3</v>
          </cell>
          <cell r="N792">
            <v>561320</v>
          </cell>
        </row>
        <row r="793">
          <cell r="K793" t="str">
            <v>Número de espacios de articulación implementados en territorio para la ejecución de la Estrategia Nacional Ecuador Crece Sin Desnutrición Infantil</v>
          </cell>
          <cell r="L793" t="str">
            <v>C</v>
          </cell>
          <cell r="M793">
            <v>1.4</v>
          </cell>
          <cell r="N793">
            <v>561322</v>
          </cell>
        </row>
        <row r="794">
          <cell r="K794" t="str">
            <v>Número de mujeres gestantes y niños/as menores a dos años atendidas en el marco del paquete priorizado</v>
          </cell>
          <cell r="L794" t="str">
            <v>C</v>
          </cell>
          <cell r="M794">
            <v>1.5</v>
          </cell>
          <cell r="N794">
            <v>561427</v>
          </cell>
        </row>
        <row r="795">
          <cell r="K795" t="str">
            <v>Porcentaje de planes de acción cantonal y micro planificación generados en las mesas intersectoriales cantonales</v>
          </cell>
          <cell r="L795" t="str">
            <v>C</v>
          </cell>
          <cell r="M795">
            <v>1.6</v>
          </cell>
          <cell r="N795">
            <v>561428</v>
          </cell>
        </row>
        <row r="796">
          <cell r="K796" t="str">
            <v>Porcentaje de avance de la estrategia educomunicacional para cambio social y de comportamiento</v>
          </cell>
          <cell r="L796" t="str">
            <v>C</v>
          </cell>
          <cell r="M796">
            <v>1.7</v>
          </cell>
          <cell r="N796">
            <v>561429</v>
          </cell>
        </row>
        <row r="797">
          <cell r="K797" t="str">
            <v>Porcentaje ejecución del proyecto de inversión Infancia con Futuro</v>
          </cell>
          <cell r="L797" t="str">
            <v>C</v>
          </cell>
          <cell r="M797">
            <v>1.8</v>
          </cell>
          <cell r="N797">
            <v>561430</v>
          </cell>
        </row>
        <row r="798">
          <cell r="K798" t="str">
            <v>Porcentaje de mecanismos de articulación e intervención de la EECSDI en territorio nacional ejecutados.</v>
          </cell>
          <cell r="L798" t="str">
            <v>C</v>
          </cell>
          <cell r="M798">
            <v>1.9</v>
          </cell>
          <cell r="N798">
            <v>561432</v>
          </cell>
        </row>
        <row r="799">
          <cell r="K799" t="str">
            <v>Número de propuestas de alianzas, acuerdos y/o convenios suscritos para el fortalecimiento de la inversión y consecución de recursos financieros y materiales que permitan afianzar la sostenibilidad fiscal y fortalecer la inversión público-privado y cooper</v>
          </cell>
          <cell r="L799" t="str">
            <v>C</v>
          </cell>
          <cell r="M799">
            <v>2.2999999999999998</v>
          </cell>
          <cell r="N799">
            <v>561401</v>
          </cell>
        </row>
        <row r="800">
          <cell r="K800" t="str">
            <v>Porcentaje de avance en la implementación de la propuesta de la metodológica de gestión de presupuesto por resultados en las entidades responsables del paquete priorizado</v>
          </cell>
          <cell r="L800" t="str">
            <v>C</v>
          </cell>
          <cell r="M800">
            <v>2.4</v>
          </cell>
          <cell r="N800">
            <v>561402</v>
          </cell>
        </row>
        <row r="801">
          <cell r="K801" t="str">
            <v>Porcentaje de indicadores procesados de la cobertura del paquete priorizado y el estado nutricional de la población objetivo de la Estrategia Nacional Ecuador Crece sin Desnutrición Infantil</v>
          </cell>
          <cell r="L801" t="str">
            <v>C</v>
          </cell>
          <cell r="M801">
            <v>3.1</v>
          </cell>
          <cell r="N801">
            <v>561324</v>
          </cell>
        </row>
        <row r="802">
          <cell r="K802" t="str">
            <v>E2.O6.P4.I1. Porcentaje de menores de 2 años con desnutrición crónica infantil</v>
          </cell>
          <cell r="L802" t="str">
            <v>C</v>
          </cell>
          <cell r="M802">
            <v>3.3</v>
          </cell>
          <cell r="N802">
            <v>561326</v>
          </cell>
        </row>
        <row r="803">
          <cell r="K803" t="str">
            <v>Número de informes técnicos de la funcionalidad del Sistema de información de seguimiento nominal de la cobertura del paquete priorizado y de indicadores del estado nutricional de la población objetivo, para la ENECSDI, elaborados</v>
          </cell>
          <cell r="L803" t="str">
            <v>C</v>
          </cell>
          <cell r="M803">
            <v>3.4</v>
          </cell>
          <cell r="N803">
            <v>561404</v>
          </cell>
        </row>
        <row r="804">
          <cell r="K804" t="str">
            <v>Porcentaje de documentos con metodologías, lineamientos que permitan obtener la información social, económica y demográfica a nivel de: hogares, núcleos familiares y personas, del Registro Social presentados.</v>
          </cell>
          <cell r="L804" t="str">
            <v>C</v>
          </cell>
          <cell r="M804">
            <v>7.1</v>
          </cell>
          <cell r="N804">
            <v>544547</v>
          </cell>
        </row>
        <row r="805">
          <cell r="K805" t="str">
            <v>Porcentaje de informes o reportes de procesamiento estadístico de las bases de datos que permitan obtener la información social, económica y demográfica a nivel de: hogares, núcleos familiares y personas del Registro Social presentados.</v>
          </cell>
          <cell r="L805" t="str">
            <v>C</v>
          </cell>
          <cell r="M805">
            <v>7.2</v>
          </cell>
          <cell r="N805">
            <v>544549</v>
          </cell>
        </row>
        <row r="806">
          <cell r="K806" t="str">
            <v>Porcentaje de la actualización de información del Registro Social</v>
          </cell>
          <cell r="L806" t="str">
            <v>C</v>
          </cell>
          <cell r="M806">
            <v>8.1999999999999993</v>
          </cell>
          <cell r="N806">
            <v>544550</v>
          </cell>
        </row>
        <row r="807">
          <cell r="K807" t="str">
            <v>Porcentaje de información (base de datos) consolidada y entregada sobre requerimientos de usuarios internos y externos.</v>
          </cell>
          <cell r="L807" t="str">
            <v>C</v>
          </cell>
          <cell r="M807">
            <v>9.1</v>
          </cell>
          <cell r="N807">
            <v>544551</v>
          </cell>
        </row>
        <row r="808">
          <cell r="K808" t="str">
            <v>Número de mecanismos de coordinación y articulación estratégica interinstitucional e intersectorial para el desarrollo de políticas públicas que fortalezcan el Sistema Nacional de Salud.</v>
          </cell>
          <cell r="L808" t="str">
            <v>C</v>
          </cell>
          <cell r="M808">
            <v>22.1</v>
          </cell>
          <cell r="N808">
            <v>552408</v>
          </cell>
        </row>
        <row r="809">
          <cell r="K809" t="str">
            <v>Número de mecanismos de coordinación interinstitucional e intersectorial para el diseño e implementación de tecnologías de información que contribuyan a la innovación en salud digital.</v>
          </cell>
          <cell r="L809" t="str">
            <v>C</v>
          </cell>
          <cell r="M809">
            <v>22.3</v>
          </cell>
          <cell r="N809">
            <v>552413</v>
          </cell>
        </row>
        <row r="810">
          <cell r="K810" t="str">
            <v>Número informes técnicos de gestión para la mejora en las prestaciones en materia de salud a partir de la información de seguimiento a la gestión del Sistema Nacional de Salud para la administración eficiente y transparente.</v>
          </cell>
          <cell r="L810" t="str">
            <v>C</v>
          </cell>
          <cell r="M810">
            <v>23.1</v>
          </cell>
          <cell r="N810">
            <v>552426</v>
          </cell>
        </row>
        <row r="811">
          <cell r="K811" t="str">
            <v>Porcentaje cumplimiento de las acciones de seguimiento programadas para la ejecución de acuerdos y compromisos generados.</v>
          </cell>
          <cell r="L811" t="str">
            <v>C</v>
          </cell>
          <cell r="M811">
            <v>23.2</v>
          </cell>
          <cell r="N811">
            <v>552427</v>
          </cell>
        </row>
        <row r="812">
          <cell r="K812" t="str">
            <v>Número de acciones estratégicas, convenios y acuerdos de representación y cooperación internacional.</v>
          </cell>
          <cell r="L812" t="str">
            <v>C</v>
          </cell>
          <cell r="M812">
            <v>24.1</v>
          </cell>
          <cell r="N812">
            <v>552416</v>
          </cell>
        </row>
        <row r="813">
          <cell r="K813" t="str">
            <v>Número de informes técnicos relativos a la representación de la Vicepresidencia de la República (VPR) ante los organismos internacionales de salud presentados</v>
          </cell>
          <cell r="L813" t="str">
            <v>C</v>
          </cell>
          <cell r="M813">
            <v>24.3</v>
          </cell>
          <cell r="N813">
            <v>552424</v>
          </cell>
        </row>
        <row r="814">
          <cell r="K814" t="str">
            <v>Número de informes de análisis de cumplimiento y ejecución de proyectos, programas y lineamientos producto de la gestión de la cooperación y representación de la Vicepresidencia de la República</v>
          </cell>
          <cell r="L814" t="str">
            <v>C</v>
          </cell>
          <cell r="M814">
            <v>24.4</v>
          </cell>
          <cell r="N814">
            <v>553079</v>
          </cell>
        </row>
        <row r="815">
          <cell r="K815" t="str">
            <v>Número de toneladas métricas de pesca descargadas en el Terminal Pesquero y de Cabotaje</v>
          </cell>
          <cell r="L815" t="str">
            <v>C</v>
          </cell>
          <cell r="M815">
            <v>26.1</v>
          </cell>
          <cell r="N815">
            <v>539323</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Total SIPeIP"/>
      <sheetName val="Base Total GPR"/>
      <sheetName val="Ind. Continuos SIPeIP"/>
      <sheetName val="Ind. Discretos SIPeIP"/>
      <sheetName val="Ind. Continuos GPR"/>
      <sheetName val="Ind. Discretos GPR"/>
      <sheetName val="Continuos SIPeip y GPR"/>
      <sheetName val="Discreto SIPeIP y GPR"/>
      <sheetName val="Continuos SIPeip y GPR (2)"/>
      <sheetName val="TD cont 2"/>
      <sheetName val="Discreto SIPeIP y GPR (2)"/>
      <sheetName val="Hoja1"/>
      <sheetName val="TD disc 2"/>
    </sheetNames>
    <sheetDataSet>
      <sheetData sheetId="0"/>
      <sheetData sheetId="1">
        <row r="5">
          <cell r="P5" t="str">
            <v>"Porcentaje de Incidencias por disponibilidad del dato"</v>
          </cell>
          <cell r="Q5" t="str">
            <v>Por período</v>
          </cell>
          <cell r="R5" t="str">
            <v>SI</v>
          </cell>
          <cell r="T5" t="str">
            <v>Tiempo de disponibilidad de los servicios de la SINARDAP y asociados / Tiempo de disponibilidad del servicio contratado</v>
          </cell>
          <cell r="U5" t="str">
            <v>C</v>
          </cell>
          <cell r="V5" t="str">
            <v>Discreto</v>
          </cell>
          <cell r="W5">
            <v>1</v>
          </cell>
          <cell r="X5">
            <v>1</v>
          </cell>
          <cell r="Y5">
            <v>0.9</v>
          </cell>
          <cell r="Z5">
            <v>12</v>
          </cell>
          <cell r="AA5">
            <v>12</v>
          </cell>
          <cell r="AB5">
            <v>1.0225</v>
          </cell>
          <cell r="AC5" t="str">
            <v>VERDE</v>
          </cell>
          <cell r="AD5" t="str">
            <v>SI</v>
          </cell>
          <cell r="AE5" t="str">
            <v>SI</v>
          </cell>
          <cell r="AF5">
            <v>44937</v>
          </cell>
          <cell r="AG5">
            <v>0.97799999999999998</v>
          </cell>
          <cell r="AH5">
            <v>0.97799999999999998</v>
          </cell>
          <cell r="AI5">
            <v>0.97799999999999998</v>
          </cell>
          <cell r="AJ5">
            <v>0.97799999999999998</v>
          </cell>
          <cell r="AK5">
            <v>0.97799999999999998</v>
          </cell>
          <cell r="AL5">
            <v>0.97799999999999998</v>
          </cell>
          <cell r="AM5">
            <v>0.97799999999999998</v>
          </cell>
          <cell r="AN5">
            <v>0.97799999999999998</v>
          </cell>
          <cell r="AO5">
            <v>0.97799999999999998</v>
          </cell>
          <cell r="AP5">
            <v>0.97799999999999998</v>
          </cell>
          <cell r="AQ5">
            <v>0.97799999999999998</v>
          </cell>
          <cell r="AR5">
            <v>0.97799999999999998</v>
          </cell>
          <cell r="AT5">
            <v>1</v>
          </cell>
          <cell r="AU5">
            <v>1</v>
          </cell>
          <cell r="AV5">
            <v>1</v>
          </cell>
          <cell r="AW5">
            <v>1</v>
          </cell>
          <cell r="AX5">
            <v>1</v>
          </cell>
          <cell r="AY5">
            <v>1</v>
          </cell>
          <cell r="AZ5">
            <v>1</v>
          </cell>
          <cell r="BA5">
            <v>1</v>
          </cell>
          <cell r="BB5">
            <v>1</v>
          </cell>
          <cell r="BC5">
            <v>1</v>
          </cell>
          <cell r="BD5">
            <v>1</v>
          </cell>
          <cell r="BE5">
            <v>1</v>
          </cell>
          <cell r="BG5" t="e">
            <v>#N/A</v>
          </cell>
          <cell r="BH5" t="e">
            <v>#N/A</v>
          </cell>
        </row>
        <row r="6">
          <cell r="P6" t="str">
            <v>[IA] Número de centros de faenamiento habilitados a nivel nacional</v>
          </cell>
          <cell r="Q6" t="str">
            <v>Acumulado</v>
          </cell>
          <cell r="R6" t="str">
            <v>SI</v>
          </cell>
          <cell r="T6" t="str">
            <v>Sumatoria</v>
          </cell>
          <cell r="U6" t="str">
            <v>C</v>
          </cell>
          <cell r="V6" t="str">
            <v>Continuo</v>
          </cell>
          <cell r="W6">
            <v>1</v>
          </cell>
          <cell r="X6">
            <v>1</v>
          </cell>
          <cell r="Y6">
            <v>0.85</v>
          </cell>
          <cell r="Z6">
            <v>4</v>
          </cell>
          <cell r="AA6">
            <v>4</v>
          </cell>
          <cell r="AB6">
            <v>0.98</v>
          </cell>
          <cell r="AC6" t="str">
            <v>AMARILLO</v>
          </cell>
          <cell r="AD6" t="str">
            <v>SI</v>
          </cell>
          <cell r="AE6" t="str">
            <v>SI</v>
          </cell>
          <cell r="AF6">
            <v>44936</v>
          </cell>
          <cell r="AG6">
            <v>13</v>
          </cell>
          <cell r="AH6">
            <v>12</v>
          </cell>
          <cell r="AI6">
            <v>12</v>
          </cell>
          <cell r="AJ6">
            <v>13</v>
          </cell>
          <cell r="AS6">
            <v>50</v>
          </cell>
          <cell r="AT6">
            <v>16</v>
          </cell>
          <cell r="AU6">
            <v>10</v>
          </cell>
          <cell r="AV6">
            <v>13</v>
          </cell>
          <cell r="AW6">
            <v>10</v>
          </cell>
          <cell r="BF6">
            <v>49</v>
          </cell>
          <cell r="BG6">
            <v>0</v>
          </cell>
          <cell r="BH6">
            <v>0</v>
          </cell>
        </row>
        <row r="7">
          <cell r="P7" t="str">
            <v>[IA] Porcentaje de litros de leche cruda inocua a nivel nacional</v>
          </cell>
          <cell r="Q7" t="str">
            <v>Acumulado</v>
          </cell>
          <cell r="R7" t="str">
            <v>SI</v>
          </cell>
          <cell r="T7" t="str">
            <v>Número de litros de leche cruda inocua/ Total de litros controlados</v>
          </cell>
          <cell r="U7" t="str">
            <v>C</v>
          </cell>
          <cell r="V7" t="str">
            <v>Continuo Fraccional</v>
          </cell>
          <cell r="W7">
            <v>1</v>
          </cell>
          <cell r="X7">
            <v>1</v>
          </cell>
          <cell r="Y7">
            <v>0.85</v>
          </cell>
          <cell r="Z7">
            <v>4</v>
          </cell>
          <cell r="AA7">
            <v>4</v>
          </cell>
          <cell r="AB7">
            <v>0.9899</v>
          </cell>
          <cell r="AC7" t="str">
            <v>AMARILLO</v>
          </cell>
          <cell r="AD7" t="str">
            <v>SI</v>
          </cell>
          <cell r="AE7" t="str">
            <v>SI</v>
          </cell>
          <cell r="AF7">
            <v>44931</v>
          </cell>
          <cell r="AG7">
            <v>0.92630000000000001</v>
          </cell>
          <cell r="AH7">
            <v>3.8E-3</v>
          </cell>
          <cell r="AI7">
            <v>3.7000000000000002E-3</v>
          </cell>
          <cell r="AJ7">
            <v>5.7999999999999996E-3</v>
          </cell>
          <cell r="AS7">
            <v>0.93959999999999999</v>
          </cell>
          <cell r="AT7">
            <v>0.89613966351693897</v>
          </cell>
          <cell r="AU7">
            <v>0.91131867595229499</v>
          </cell>
          <cell r="AV7">
            <v>0.92737320867306605</v>
          </cell>
          <cell r="AW7">
            <v>0.93006494364879699</v>
          </cell>
          <cell r="BF7">
            <v>0.92311860081580299</v>
          </cell>
          <cell r="BG7">
            <v>0</v>
          </cell>
          <cell r="BH7">
            <v>0</v>
          </cell>
        </row>
        <row r="8">
          <cell r="P8" t="str">
            <v>[IA] Porcentaje de UPAs certificadas en BPA con equivalencia de esquemas a nivel nacional</v>
          </cell>
          <cell r="Q8" t="str">
            <v>Acumulado</v>
          </cell>
          <cell r="R8" t="str">
            <v>SI</v>
          </cell>
          <cell r="T8" t="str">
            <v>Número de UPA certificadas / Número de solicitudes equivalentes recibidas</v>
          </cell>
          <cell r="U8" t="str">
            <v>C</v>
          </cell>
          <cell r="V8" t="str">
            <v>Continuo Fraccional</v>
          </cell>
          <cell r="W8">
            <v>1</v>
          </cell>
          <cell r="X8">
            <v>1</v>
          </cell>
          <cell r="Y8">
            <v>0.85</v>
          </cell>
          <cell r="Z8">
            <v>4</v>
          </cell>
          <cell r="AA8">
            <v>4</v>
          </cell>
          <cell r="AB8">
            <v>0.96330000000000005</v>
          </cell>
          <cell r="AC8" t="str">
            <v>AMARILLO</v>
          </cell>
          <cell r="AD8" t="str">
            <v>SI</v>
          </cell>
          <cell r="AE8" t="str">
            <v>SI</v>
          </cell>
          <cell r="AF8">
            <v>44931</v>
          </cell>
          <cell r="AG8">
            <v>0.97089999999999999</v>
          </cell>
          <cell r="AH8">
            <v>2.9100000000000001E-2</v>
          </cell>
          <cell r="AI8">
            <v>-2.4799999999999999E-2</v>
          </cell>
          <cell r="AJ8">
            <v>2.4799999999999999E-2</v>
          </cell>
          <cell r="AS8">
            <v>1</v>
          </cell>
          <cell r="AT8">
            <v>0.81549815498154998</v>
          </cell>
          <cell r="AU8">
            <v>0.96634615384615397</v>
          </cell>
          <cell r="AV8">
            <v>0.95581737849779103</v>
          </cell>
          <cell r="AW8">
            <v>0.96328029375765001</v>
          </cell>
          <cell r="BF8">
            <v>0.943197434722858</v>
          </cell>
          <cell r="BG8">
            <v>0</v>
          </cell>
          <cell r="BH8">
            <v>0</v>
          </cell>
        </row>
        <row r="9">
          <cell r="P9" t="str">
            <v>[IA] Porcentaje de UPAs certificadas en BPA Nacional- Ecuador</v>
          </cell>
          <cell r="Q9" t="str">
            <v>Acumulado</v>
          </cell>
          <cell r="R9" t="str">
            <v>SI</v>
          </cell>
          <cell r="T9" t="str">
            <v>Número de UPA certificadas / Número de informes de auditoría</v>
          </cell>
          <cell r="U9" t="str">
            <v>C</v>
          </cell>
          <cell r="V9" t="str">
            <v>Continuo Fraccional</v>
          </cell>
          <cell r="W9">
            <v>1</v>
          </cell>
          <cell r="X9">
            <v>1</v>
          </cell>
          <cell r="Y9">
            <v>0.85</v>
          </cell>
          <cell r="Z9">
            <v>4</v>
          </cell>
          <cell r="AA9">
            <v>4</v>
          </cell>
          <cell r="AB9">
            <v>1.1222000000000001</v>
          </cell>
          <cell r="AC9" t="str">
            <v>VERDE</v>
          </cell>
          <cell r="AD9" t="str">
            <v>SI</v>
          </cell>
          <cell r="AE9" t="str">
            <v>SI</v>
          </cell>
          <cell r="AF9">
            <v>44938</v>
          </cell>
          <cell r="AG9">
            <v>0.74299999999999999</v>
          </cell>
          <cell r="AH9">
            <v>3.6799999999999999E-2</v>
          </cell>
          <cell r="AI9">
            <v>5.67E-2</v>
          </cell>
          <cell r="AJ9">
            <v>3.4200000000000001E-2</v>
          </cell>
          <cell r="AS9">
            <v>0.87070000000000003</v>
          </cell>
          <cell r="AT9">
            <v>0.82894736842105299</v>
          </cell>
          <cell r="AU9">
            <v>0.90909090909090895</v>
          </cell>
          <cell r="AV9">
            <v>0.950207468879668</v>
          </cell>
          <cell r="AW9">
            <v>0.97707736389684796</v>
          </cell>
          <cell r="BF9">
            <v>0.94223826714801395</v>
          </cell>
          <cell r="BG9">
            <v>0</v>
          </cell>
          <cell r="BH9">
            <v>0</v>
          </cell>
        </row>
        <row r="10">
          <cell r="P10" t="str">
            <v>[LAB] Índice de capacidad analítica de los laboratorios</v>
          </cell>
          <cell r="Q10" t="str">
            <v>Acumulado</v>
          </cell>
          <cell r="T10" t="str">
            <v>Índice</v>
          </cell>
          <cell r="U10" t="str">
            <v>C</v>
          </cell>
          <cell r="V10" t="str">
            <v>Continuo</v>
          </cell>
          <cell r="W10">
            <v>1</v>
          </cell>
          <cell r="X10">
            <v>1</v>
          </cell>
          <cell r="Y10">
            <v>0.85</v>
          </cell>
          <cell r="Z10">
            <v>4</v>
          </cell>
          <cell r="AA10">
            <v>4</v>
          </cell>
          <cell r="AB10">
            <v>1.0583</v>
          </cell>
          <cell r="AC10" t="str">
            <v>VERDE</v>
          </cell>
          <cell r="AD10" t="str">
            <v>SI</v>
          </cell>
          <cell r="AE10" t="str">
            <v>SI</v>
          </cell>
          <cell r="AF10">
            <v>44930</v>
          </cell>
          <cell r="AG10">
            <v>85.6</v>
          </cell>
          <cell r="AH10">
            <v>0.04</v>
          </cell>
          <cell r="AI10">
            <v>0.14000000000000001</v>
          </cell>
          <cell r="AJ10">
            <v>0.08</v>
          </cell>
          <cell r="AS10">
            <v>85.86</v>
          </cell>
          <cell r="AT10">
            <v>85.43</v>
          </cell>
          <cell r="AU10">
            <v>2.2033</v>
          </cell>
          <cell r="AV10">
            <v>2.1</v>
          </cell>
          <cell r="AW10">
            <v>1.1334</v>
          </cell>
          <cell r="BF10">
            <v>90.866699999999994</v>
          </cell>
          <cell r="BG10">
            <v>0</v>
          </cell>
          <cell r="BH10">
            <v>0</v>
          </cell>
        </row>
        <row r="11">
          <cell r="P11" t="str">
            <v>[RIA] Porcentaje de muestras que cumplen con estándares de calidad</v>
          </cell>
          <cell r="Q11" t="str">
            <v>Acumulado</v>
          </cell>
          <cell r="R11" t="str">
            <v>SI</v>
          </cell>
          <cell r="T11" t="str">
            <v>Número de muestras que cumplen con estándares de calidad / Número de muestras analizadas</v>
          </cell>
          <cell r="U11" t="str">
            <v>C</v>
          </cell>
          <cell r="V11" t="str">
            <v>Continuo Fraccional</v>
          </cell>
          <cell r="W11">
            <v>1</v>
          </cell>
          <cell r="X11">
            <v>1</v>
          </cell>
          <cell r="Y11">
            <v>0.85</v>
          </cell>
          <cell r="Z11">
            <v>4</v>
          </cell>
          <cell r="AA11">
            <v>4</v>
          </cell>
          <cell r="AB11">
            <v>1.3116000000000001</v>
          </cell>
          <cell r="AC11" t="str">
            <v>VERDE</v>
          </cell>
          <cell r="AD11" t="str">
            <v>SI</v>
          </cell>
          <cell r="AE11" t="str">
            <v>SI</v>
          </cell>
          <cell r="AF11">
            <v>44930</v>
          </cell>
          <cell r="AG11">
            <v>0.4</v>
          </cell>
          <cell r="AH11">
            <v>0.02</v>
          </cell>
          <cell r="AI11">
            <v>0.01</v>
          </cell>
          <cell r="AJ11">
            <v>0.01</v>
          </cell>
          <cell r="AS11">
            <v>0.44</v>
          </cell>
          <cell r="AT11">
            <v>0.42424242424242398</v>
          </cell>
          <cell r="AU11">
            <v>0.42857142857142899</v>
          </cell>
          <cell r="AV11">
            <v>0.5</v>
          </cell>
          <cell r="AW11">
            <v>0.57709251101321601</v>
          </cell>
          <cell r="BF11">
            <v>0.52307692307692299</v>
          </cell>
          <cell r="BG11">
            <v>0</v>
          </cell>
          <cell r="BH11">
            <v>0</v>
          </cell>
        </row>
        <row r="12">
          <cell r="P12" t="str">
            <v>[SA] Porcentaje de notificaciones de enfermedades de animales terrestres priorizadas cerradas (supervisadas)</v>
          </cell>
          <cell r="Q12" t="str">
            <v>Acumulado</v>
          </cell>
          <cell r="R12" t="str">
            <v>SI</v>
          </cell>
          <cell r="T12" t="str">
            <v>Número de notificaciones cerradas (supervisadas)/Número de notificaciones receptadas</v>
          </cell>
          <cell r="U12" t="str">
            <v>C</v>
          </cell>
          <cell r="V12" t="str">
            <v>Continuo Fraccional</v>
          </cell>
          <cell r="W12">
            <v>1</v>
          </cell>
          <cell r="X12">
            <v>1</v>
          </cell>
          <cell r="Y12">
            <v>0.85</v>
          </cell>
          <cell r="Z12">
            <v>4</v>
          </cell>
          <cell r="AA12">
            <v>4</v>
          </cell>
          <cell r="AB12">
            <v>1.0214000000000001</v>
          </cell>
          <cell r="AC12" t="str">
            <v>VERDE</v>
          </cell>
          <cell r="AD12" t="str">
            <v>SI</v>
          </cell>
          <cell r="AE12" t="str">
            <v>SI</v>
          </cell>
          <cell r="AF12">
            <v>44930</v>
          </cell>
          <cell r="AG12">
            <v>0.75</v>
          </cell>
          <cell r="AH12">
            <v>1.2500000000000001E-2</v>
          </cell>
          <cell r="AI12">
            <v>1.78E-2</v>
          </cell>
          <cell r="AJ12">
            <v>3.15E-2</v>
          </cell>
          <cell r="AS12">
            <v>0.81179999999999997</v>
          </cell>
          <cell r="AT12">
            <v>0.90666666666666695</v>
          </cell>
          <cell r="AU12">
            <v>0.84649122807017496</v>
          </cell>
          <cell r="AV12">
            <v>0.85463659147869697</v>
          </cell>
          <cell r="AW12">
            <v>0.82918739635157501</v>
          </cell>
          <cell r="BF12">
            <v>0.844444444444444</v>
          </cell>
          <cell r="BG12" t="str">
            <v>55</v>
          </cell>
          <cell r="BH12" t="str">
            <v>VIGILANCIA Y CONTROL SANITARIO DEL SECTOR AGROPECUARIO</v>
          </cell>
        </row>
        <row r="13">
          <cell r="P13" t="str">
            <v>[SA]Número de protocolos zoosanitarios establecidos para exportación de mercancías pecuarias.</v>
          </cell>
          <cell r="Q13" t="str">
            <v>Acumulado</v>
          </cell>
          <cell r="R13" t="str">
            <v>SI</v>
          </cell>
          <cell r="T13" t="str">
            <v>Número</v>
          </cell>
          <cell r="U13" t="str">
            <v>C</v>
          </cell>
          <cell r="V13" t="str">
            <v>Continuo</v>
          </cell>
          <cell r="W13">
            <v>1</v>
          </cell>
          <cell r="X13">
            <v>1</v>
          </cell>
          <cell r="Y13">
            <v>0.85</v>
          </cell>
          <cell r="Z13">
            <v>2</v>
          </cell>
          <cell r="AA13">
            <v>2</v>
          </cell>
          <cell r="AB13">
            <v>0.98040000000000005</v>
          </cell>
          <cell r="AC13" t="str">
            <v>AMARILLO</v>
          </cell>
          <cell r="AD13" t="str">
            <v>SI</v>
          </cell>
          <cell r="AE13" t="str">
            <v>SI</v>
          </cell>
          <cell r="AF13">
            <v>44930</v>
          </cell>
          <cell r="AG13">
            <v>93</v>
          </cell>
          <cell r="AH13">
            <v>9</v>
          </cell>
          <cell r="AS13">
            <v>102</v>
          </cell>
          <cell r="AT13">
            <v>92</v>
          </cell>
          <cell r="AU13">
            <v>8</v>
          </cell>
          <cell r="BF13">
            <v>100</v>
          </cell>
          <cell r="BG13" t="str">
            <v>55</v>
          </cell>
          <cell r="BH13" t="str">
            <v>VIGILANCIA Y CONTROL SANITARIO DEL SECTOR AGROPECUARIO</v>
          </cell>
        </row>
        <row r="14">
          <cell r="P14" t="str">
            <v>[SV] Número de requisitos fitosanitarios establecidos para productos de origen vegetal.</v>
          </cell>
          <cell r="Q14" t="str">
            <v>Acumulado</v>
          </cell>
          <cell r="R14" t="str">
            <v>SI</v>
          </cell>
          <cell r="T14" t="str">
            <v>Sumatoria</v>
          </cell>
          <cell r="U14" t="str">
            <v>C</v>
          </cell>
          <cell r="V14" t="str">
            <v>Continuo</v>
          </cell>
          <cell r="W14">
            <v>1</v>
          </cell>
          <cell r="X14">
            <v>1</v>
          </cell>
          <cell r="Y14">
            <v>0.85</v>
          </cell>
          <cell r="Z14">
            <v>2</v>
          </cell>
          <cell r="AA14">
            <v>2</v>
          </cell>
          <cell r="AB14">
            <v>1.0039</v>
          </cell>
          <cell r="AC14" t="str">
            <v>VERDE</v>
          </cell>
          <cell r="AD14" t="str">
            <v>SI</v>
          </cell>
          <cell r="AE14" t="str">
            <v>SI</v>
          </cell>
          <cell r="AF14">
            <v>44930</v>
          </cell>
          <cell r="AG14">
            <v>13716</v>
          </cell>
          <cell r="AH14">
            <v>100</v>
          </cell>
          <cell r="AS14">
            <v>13816</v>
          </cell>
          <cell r="AT14">
            <v>13733</v>
          </cell>
          <cell r="AU14">
            <v>137</v>
          </cell>
          <cell r="BF14">
            <v>13870</v>
          </cell>
          <cell r="BG14" t="str">
            <v>55</v>
          </cell>
          <cell r="BH14" t="str">
            <v>VIGILANCIA Y CONTROL SANITARIO DEL SECTOR AGROPECUARIO</v>
          </cell>
        </row>
        <row r="15">
          <cell r="P15" t="str">
            <v>[SV] Porcentaje de notificaciones internacionales de incumplimiento recibidas</v>
          </cell>
          <cell r="Q15" t="str">
            <v>Acumulado</v>
          </cell>
          <cell r="R15" t="str">
            <v>SI</v>
          </cell>
          <cell r="T15" t="str">
            <v>Número de Notificaciones internacionales recibidas / Número de CFE emitidos</v>
          </cell>
          <cell r="U15" t="str">
            <v>D</v>
          </cell>
          <cell r="V15" t="str">
            <v>Continuo Fraccional</v>
          </cell>
          <cell r="W15">
            <v>1</v>
          </cell>
          <cell r="X15">
            <v>1</v>
          </cell>
          <cell r="Y15">
            <v>1.1499999999999999</v>
          </cell>
          <cell r="Z15">
            <v>4</v>
          </cell>
          <cell r="AA15">
            <v>4</v>
          </cell>
          <cell r="AB15">
            <v>3.5</v>
          </cell>
          <cell r="AC15" t="str">
            <v>ROJO</v>
          </cell>
          <cell r="AD15" t="str">
            <v>SI</v>
          </cell>
          <cell r="AE15" t="str">
            <v>SI</v>
          </cell>
          <cell r="AF15">
            <v>44936</v>
          </cell>
          <cell r="AG15">
            <v>8.9999999999999998E-4</v>
          </cell>
          <cell r="AH15">
            <v>0</v>
          </cell>
          <cell r="AI15">
            <v>-1E-4</v>
          </cell>
          <cell r="AJ15">
            <v>0</v>
          </cell>
          <cell r="AS15">
            <v>8.0000000000000004E-4</v>
          </cell>
          <cell r="AT15">
            <v>2.39374054710667E-3</v>
          </cell>
          <cell r="AU15">
            <v>2.1683366165445501E-3</v>
          </cell>
          <cell r="AV15">
            <v>2.6627144615539201E-3</v>
          </cell>
          <cell r="AW15">
            <v>2.8046994297111199E-3</v>
          </cell>
          <cell r="BF15">
            <v>2.58060536272413E-3</v>
          </cell>
          <cell r="BG15" t="str">
            <v>55</v>
          </cell>
          <cell r="BH15" t="str">
            <v>VIGILANCIA Y CONTROL SANITARIO DEL SECTOR AGROPECUARIO</v>
          </cell>
        </row>
        <row r="16">
          <cell r="P16" t="str">
            <v>Balanza Comercial Hidrocarburífera</v>
          </cell>
          <cell r="Q16" t="str">
            <v>Por período</v>
          </cell>
          <cell r="T16" t="str">
            <v>Exportaciones - Importaciones - Pago de tarifa</v>
          </cell>
          <cell r="U16" t="str">
            <v>C</v>
          </cell>
          <cell r="V16" t="str">
            <v>Continuo</v>
          </cell>
          <cell r="W16">
            <v>1</v>
          </cell>
          <cell r="X16">
            <v>1</v>
          </cell>
          <cell r="Y16">
            <v>0.85</v>
          </cell>
          <cell r="Z16">
            <v>4</v>
          </cell>
          <cell r="AA16">
            <v>4</v>
          </cell>
          <cell r="AB16">
            <v>0.84970000000000001</v>
          </cell>
          <cell r="AC16" t="str">
            <v>ROJO</v>
          </cell>
          <cell r="AD16" t="str">
            <v>SI</v>
          </cell>
          <cell r="AE16" t="str">
            <v>SI</v>
          </cell>
          <cell r="AF16">
            <v>44939</v>
          </cell>
          <cell r="AG16">
            <v>22518691</v>
          </cell>
          <cell r="AH16">
            <v>23280181</v>
          </cell>
          <cell r="AI16">
            <v>22713757</v>
          </cell>
          <cell r="AJ16">
            <v>22243528</v>
          </cell>
          <cell r="AS16">
            <v>90756157</v>
          </cell>
          <cell r="AT16">
            <v>19643426</v>
          </cell>
          <cell r="AU16">
            <v>19974226</v>
          </cell>
          <cell r="AV16">
            <v>18344751</v>
          </cell>
          <cell r="AW16">
            <v>19156121</v>
          </cell>
          <cell r="BF16">
            <v>77118524</v>
          </cell>
          <cell r="BG16" t="str">
            <v>55</v>
          </cell>
          <cell r="BH16" t="str">
            <v>DESARROLLO DE LOS SECTORES ENERGÉTICO Y RECURSOS NATURALES NO RENOVABLES</v>
          </cell>
        </row>
        <row r="17">
          <cell r="P17" t="str">
            <v>Brecha de pago de las declaraciones en monto a nivel nacional</v>
          </cell>
          <cell r="Q17" t="str">
            <v>Acumulado</v>
          </cell>
          <cell r="R17" t="str">
            <v>SI</v>
          </cell>
          <cell r="T17" t="str">
            <v>Sumatoria de los montos declarados no pagados de los periodos de medición / Sumatoria de los montos declarados de los periodos de medición</v>
          </cell>
          <cell r="U17" t="str">
            <v>D</v>
          </cell>
          <cell r="V17" t="str">
            <v>Continuo Fraccional</v>
          </cell>
          <cell r="W17">
            <v>1</v>
          </cell>
          <cell r="X17">
            <v>1</v>
          </cell>
          <cell r="Y17">
            <v>1.1000000000000001</v>
          </cell>
          <cell r="Z17">
            <v>4</v>
          </cell>
          <cell r="AA17">
            <v>4</v>
          </cell>
          <cell r="AB17">
            <v>0.68420000000000003</v>
          </cell>
          <cell r="AC17" t="str">
            <v>VERDE</v>
          </cell>
          <cell r="AD17" t="str">
            <v>SI</v>
          </cell>
          <cell r="AE17" t="str">
            <v>SI</v>
          </cell>
          <cell r="AF17">
            <v>44937</v>
          </cell>
          <cell r="AG17">
            <v>2.9899999999999999E-2</v>
          </cell>
          <cell r="AH17">
            <v>-2.3999999999999998E-3</v>
          </cell>
          <cell r="AI17">
            <v>-1.8E-3</v>
          </cell>
          <cell r="AJ17">
            <v>-1E-3</v>
          </cell>
          <cell r="AS17">
            <v>2.47E-2</v>
          </cell>
          <cell r="AT17">
            <v>2.652695054968925E-2</v>
          </cell>
          <cell r="AU17">
            <v>1.9692624587871514E-2</v>
          </cell>
          <cell r="AV17">
            <v>1.8251954737041602E-2</v>
          </cell>
          <cell r="AW17">
            <v>1.6906680167921118E-2</v>
          </cell>
          <cell r="BF17">
            <v>1.886139359973003E-2</v>
          </cell>
          <cell r="BG17" t="str">
            <v>55</v>
          </cell>
          <cell r="BH17" t="str">
            <v>DETERMINACION RECAUDACION ASISTENCIA Y CONTROL DE LOS TRIBUTOS INTERNOS</v>
          </cell>
        </row>
        <row r="18">
          <cell r="P18" t="str">
            <v>Brecha de presentación</v>
          </cell>
          <cell r="Q18" t="str">
            <v>Por período</v>
          </cell>
          <cell r="R18" t="str">
            <v>SI</v>
          </cell>
          <cell r="T18" t="str">
            <v>Número total de obligaciones omisas de IVA, Retenciones, Anexos, Renta personas naturales, Renta Sociedades, Declaración ICE y Anexo de Relación de dependencia / Número total de obligaciones de IVA, Retenciones, Anexos, Renta personas naturales, Renta Sociedades, Declaración ICE y Anexo de Relación de dependencia</v>
          </cell>
          <cell r="U18" t="str">
            <v>D</v>
          </cell>
          <cell r="V18" t="str">
            <v>Discreto Fraccional</v>
          </cell>
          <cell r="W18">
            <v>1</v>
          </cell>
          <cell r="X18">
            <v>1</v>
          </cell>
          <cell r="Y18">
            <v>1.1000000000000001</v>
          </cell>
          <cell r="Z18">
            <v>12</v>
          </cell>
          <cell r="AA18">
            <v>12</v>
          </cell>
          <cell r="AB18">
            <v>0.88049999999999995</v>
          </cell>
          <cell r="AC18" t="str">
            <v>VERDE</v>
          </cell>
          <cell r="AD18" t="str">
            <v>SI</v>
          </cell>
          <cell r="AE18" t="str">
            <v>SI</v>
          </cell>
          <cell r="AF18">
            <v>44939</v>
          </cell>
          <cell r="AG18">
            <v>0.1275</v>
          </cell>
          <cell r="AH18">
            <v>0.12239999999999999</v>
          </cell>
          <cell r="AI18">
            <v>0.12759999999999999</v>
          </cell>
          <cell r="AJ18">
            <v>0.1242</v>
          </cell>
          <cell r="AK18">
            <v>0.12280000000000001</v>
          </cell>
          <cell r="AL18">
            <v>0.1208</v>
          </cell>
          <cell r="AM18">
            <v>0.1188</v>
          </cell>
          <cell r="AN18">
            <v>0.1181</v>
          </cell>
          <cell r="AO18">
            <v>0.1176</v>
          </cell>
          <cell r="AP18">
            <v>0.1178</v>
          </cell>
          <cell r="AQ18">
            <v>0.11749999999999999</v>
          </cell>
          <cell r="AR18">
            <v>0.1172</v>
          </cell>
          <cell r="AT18">
            <v>0.12508878688912434</v>
          </cell>
          <cell r="AU18">
            <v>9.5260146194164466E-2</v>
          </cell>
          <cell r="AV18">
            <v>9.6751665519123259E-2</v>
          </cell>
          <cell r="AW18">
            <v>8.4424774379419171E-2</v>
          </cell>
          <cell r="AX18">
            <v>7.0952347918692371E-2</v>
          </cell>
          <cell r="AY18">
            <v>6.0625833836412679E-2</v>
          </cell>
          <cell r="AZ18">
            <v>4.482856510375801E-2</v>
          </cell>
          <cell r="BA18">
            <v>0.110100608084193</v>
          </cell>
          <cell r="BB18">
            <v>0.10716801104100583</v>
          </cell>
          <cell r="BC18">
            <v>9.9015967655921064E-2</v>
          </cell>
          <cell r="BD18">
            <v>9.0709267878513231E-2</v>
          </cell>
          <cell r="BE18">
            <v>0.10321003736789643</v>
          </cell>
          <cell r="BG18">
            <v>0</v>
          </cell>
          <cell r="BH18">
            <v>0</v>
          </cell>
        </row>
        <row r="19">
          <cell r="P19" t="str">
            <v>Carga Granel liquido Movilizado por Hora(Ton./HrsOpe)</v>
          </cell>
          <cell r="Q19" t="str">
            <v>Por período</v>
          </cell>
          <cell r="T19" t="str">
            <v>Volumen de Granel liquido Movilizado (Ton)/Tiempo de Operación de buques tanqueros (Horas)</v>
          </cell>
          <cell r="U19" t="str">
            <v>C</v>
          </cell>
          <cell r="V19" t="str">
            <v>Discreto</v>
          </cell>
          <cell r="W19">
            <v>1</v>
          </cell>
          <cell r="X19">
            <v>1</v>
          </cell>
          <cell r="Y19">
            <v>0.85</v>
          </cell>
          <cell r="Z19">
            <v>12</v>
          </cell>
          <cell r="AA19">
            <v>12</v>
          </cell>
          <cell r="AB19">
            <v>1.2161999999999999</v>
          </cell>
          <cell r="AC19" t="str">
            <v>VERDE</v>
          </cell>
          <cell r="AD19" t="str">
            <v>SI</v>
          </cell>
          <cell r="AE19" t="str">
            <v>SI</v>
          </cell>
          <cell r="AF19">
            <v>44937</v>
          </cell>
          <cell r="AG19">
            <v>190</v>
          </cell>
          <cell r="AH19">
            <v>190</v>
          </cell>
          <cell r="AI19">
            <v>190</v>
          </cell>
          <cell r="AJ19">
            <v>190</v>
          </cell>
          <cell r="AK19">
            <v>190</v>
          </cell>
          <cell r="AL19">
            <v>190</v>
          </cell>
          <cell r="AM19">
            <v>190</v>
          </cell>
          <cell r="AN19">
            <v>190</v>
          </cell>
          <cell r="AO19">
            <v>190</v>
          </cell>
          <cell r="AP19">
            <v>190</v>
          </cell>
          <cell r="AQ19">
            <v>190</v>
          </cell>
          <cell r="AR19">
            <v>190</v>
          </cell>
          <cell r="AT19">
            <v>144.11000000000001</v>
          </cell>
          <cell r="AU19">
            <v>209.67</v>
          </cell>
          <cell r="AV19">
            <v>181.7</v>
          </cell>
          <cell r="AW19">
            <v>182.24</v>
          </cell>
          <cell r="AX19">
            <v>134.62</v>
          </cell>
          <cell r="AY19">
            <v>183.07</v>
          </cell>
          <cell r="AZ19">
            <v>200.52</v>
          </cell>
          <cell r="BA19">
            <v>215.87</v>
          </cell>
          <cell r="BB19">
            <v>191.55</v>
          </cell>
          <cell r="BC19">
            <v>229.93</v>
          </cell>
          <cell r="BD19">
            <v>145.21</v>
          </cell>
          <cell r="BE19">
            <v>231.08</v>
          </cell>
          <cell r="BG19" t="e">
            <v>#N/A</v>
          </cell>
          <cell r="BH19" t="e">
            <v>#N/A</v>
          </cell>
        </row>
        <row r="20">
          <cell r="P20" t="str">
            <v>E1.02.P4.I1. Porcentaje de contribución de las actividades culturales al PIB</v>
          </cell>
          <cell r="Q20" t="str">
            <v>Por período</v>
          </cell>
          <cell r="R20" t="str">
            <v>SI</v>
          </cell>
          <cell r="T20" t="str">
            <v>Proyección del resultado= [Numerador: Producto Interno Bruto Cultural / Denominador: Producto Interno Bruto ]*100</v>
          </cell>
          <cell r="U20" t="str">
            <v>C</v>
          </cell>
          <cell r="V20" t="str">
            <v>Discreto Fraccional</v>
          </cell>
          <cell r="W20">
            <v>1</v>
          </cell>
          <cell r="X20">
            <v>1</v>
          </cell>
          <cell r="Y20">
            <v>0.85</v>
          </cell>
          <cell r="Z20">
            <v>1</v>
          </cell>
          <cell r="AA20">
            <v>1</v>
          </cell>
          <cell r="AB20">
            <v>1.0745</v>
          </cell>
          <cell r="AC20" t="str">
            <v>VERDE</v>
          </cell>
          <cell r="AD20" t="str">
            <v>SI</v>
          </cell>
          <cell r="AE20" t="str">
            <v>SI</v>
          </cell>
          <cell r="AF20">
            <v>44941</v>
          </cell>
          <cell r="AG20">
            <v>1.61E-2</v>
          </cell>
          <cell r="AT20">
            <v>1.7347649072639314E-2</v>
          </cell>
          <cell r="BG20">
            <v>0</v>
          </cell>
          <cell r="BH20">
            <v>0</v>
          </cell>
        </row>
        <row r="21">
          <cell r="P21" t="str">
            <v>E1.02.P4.I2. Número de nuevas obras artísticas culturales certificadas al año, en derechos de autor y derechos conexos</v>
          </cell>
          <cell r="Q21" t="str">
            <v>Por período</v>
          </cell>
          <cell r="R21" t="str">
            <v>SI</v>
          </cell>
          <cell r="T21" t="str">
            <v>Sumatoria de número de certificados entregados en derechos de autor y derechos conexos en el mes i del año de referencia a artistas y gestores culturales que han creado y registrado obras artísticas culturales.</v>
          </cell>
          <cell r="U21" t="str">
            <v>C</v>
          </cell>
          <cell r="V21" t="str">
            <v>Discreto</v>
          </cell>
          <cell r="W21">
            <v>1</v>
          </cell>
          <cell r="X21">
            <v>1</v>
          </cell>
          <cell r="Y21">
            <v>0.85</v>
          </cell>
          <cell r="Z21">
            <v>1</v>
          </cell>
          <cell r="AA21">
            <v>1</v>
          </cell>
          <cell r="AB21">
            <v>0.8962</v>
          </cell>
          <cell r="AC21" t="str">
            <v>AMARILLO</v>
          </cell>
          <cell r="AD21" t="str">
            <v>SI</v>
          </cell>
          <cell r="AE21" t="str">
            <v>SI</v>
          </cell>
          <cell r="AF21">
            <v>44941</v>
          </cell>
          <cell r="AG21">
            <v>2939</v>
          </cell>
          <cell r="AT21">
            <v>2634</v>
          </cell>
          <cell r="BG21">
            <v>0</v>
          </cell>
          <cell r="BH21">
            <v>0</v>
          </cell>
        </row>
        <row r="22">
          <cell r="P22" t="str">
            <v>E1.02.P4.I3. Porcentaje de contribución de importaciones en bienes de uso artístico y cultural en las importaciones totales del país</v>
          </cell>
          <cell r="Q22" t="str">
            <v>Por período</v>
          </cell>
          <cell r="R22" t="str">
            <v>SI</v>
          </cell>
          <cell r="T22" t="str">
            <v>(Numerador = Sumatoria de los montos de importaciones de bienes de uso artístico y cultural / Denominador = Total de importaciones del país.) * 100</v>
          </cell>
          <cell r="U22" t="str">
            <v>C</v>
          </cell>
          <cell r="V22" t="str">
            <v>Discreto Fraccional</v>
          </cell>
          <cell r="W22">
            <v>1</v>
          </cell>
          <cell r="X22">
            <v>1</v>
          </cell>
          <cell r="Y22">
            <v>0.85</v>
          </cell>
          <cell r="Z22">
            <v>1</v>
          </cell>
          <cell r="AA22">
            <v>1</v>
          </cell>
          <cell r="AB22">
            <v>0.80810000000000004</v>
          </cell>
          <cell r="AC22" t="str">
            <v>ROJO</v>
          </cell>
          <cell r="AD22" t="str">
            <v>SI</v>
          </cell>
          <cell r="AE22" t="str">
            <v>SI</v>
          </cell>
          <cell r="AF22">
            <v>44941</v>
          </cell>
          <cell r="AG22">
            <v>9.8500000000000004E-2</v>
          </cell>
          <cell r="AT22">
            <v>7.9595908969962617E-2</v>
          </cell>
          <cell r="BG22">
            <v>0</v>
          </cell>
          <cell r="BH22">
            <v>0</v>
          </cell>
        </row>
        <row r="23">
          <cell r="P23" t="str">
            <v>E1.O1.P1.I3. Porcentaje de personas empleadas mensualmente en actividades artísticas y culturales</v>
          </cell>
          <cell r="Q23" t="str">
            <v>Por período</v>
          </cell>
          <cell r="R23" t="str">
            <v>SI</v>
          </cell>
          <cell r="T23" t="str">
            <v>Proyección del resultado = (Numerador: Personas empleadas mensualmente en actividades artísticas y culturales / Denominador: Total de personas empleadas mensualmente) * 100</v>
          </cell>
          <cell r="U23" t="str">
            <v>C</v>
          </cell>
          <cell r="V23" t="str">
            <v>Discreto Fraccional</v>
          </cell>
          <cell r="W23">
            <v>1</v>
          </cell>
          <cell r="X23">
            <v>1</v>
          </cell>
          <cell r="Y23">
            <v>0.85</v>
          </cell>
          <cell r="Z23">
            <v>1</v>
          </cell>
          <cell r="AA23">
            <v>1</v>
          </cell>
          <cell r="AB23">
            <v>0.96550000000000002</v>
          </cell>
          <cell r="AC23" t="str">
            <v>AMARILLO</v>
          </cell>
          <cell r="AD23" t="str">
            <v>SI</v>
          </cell>
          <cell r="AE23" t="str">
            <v>SI</v>
          </cell>
          <cell r="AF23">
            <v>44941</v>
          </cell>
          <cell r="AG23">
            <v>5.5E-2</v>
          </cell>
          <cell r="AT23">
            <v>5.3088237639726872E-2</v>
          </cell>
          <cell r="BG23">
            <v>0</v>
          </cell>
          <cell r="BH23">
            <v>0</v>
          </cell>
        </row>
        <row r="24">
          <cell r="P24" t="str">
            <v>E1.O2.P1.I1.Exportaciones alta, media, baja intensidad tecnológica per cápita</v>
          </cell>
          <cell r="Q24" t="str">
            <v>Acumulado</v>
          </cell>
          <cell r="R24" t="str">
            <v>SI</v>
          </cell>
          <cell r="T24" t="str">
            <v>XAMB_pct = ( XAT+ XMT+XBT)/Pob Donde: XAMB_pct = Exportaciones alta, media, baja intensidad tecnológica per cápita; XAT: Son las exportaciones de productos con alta intensidad tecnológica; XMT: Son las exportaciones de productos con media intensidad tecnológica; XBT: Son las exportaciones de productos con baja intensidad tecnológica y Pob.: Es la proyección de población total Para el cálculo del indicador se considera la información de las estadísticas de Comercio Exterior, referentes a las exportaciones clasificadas por el grado de intensidad tecnológica, que publica el BCE. Para el numerador se suma el volumen de las exportaciones medido en dólares de productos exportados con alta, media y baja intensidad tecnológica. Para el denominador se considera las proyecciones oficiales de población para cada año de análisis, que publica el INEC.</v>
          </cell>
          <cell r="U24" t="str">
            <v>C</v>
          </cell>
          <cell r="V24" t="str">
            <v>Continuo Fraccional</v>
          </cell>
          <cell r="W24">
            <v>1</v>
          </cell>
          <cell r="X24">
            <v>1</v>
          </cell>
          <cell r="Y24">
            <v>0.85</v>
          </cell>
          <cell r="Z24">
            <v>2</v>
          </cell>
          <cell r="AA24">
            <v>2</v>
          </cell>
          <cell r="AB24">
            <v>1.2341</v>
          </cell>
          <cell r="AC24" t="str">
            <v>VERDE</v>
          </cell>
          <cell r="AD24" t="str">
            <v>SI</v>
          </cell>
          <cell r="AE24" t="str">
            <v>SI</v>
          </cell>
          <cell r="AF24">
            <v>44936</v>
          </cell>
          <cell r="AG24">
            <v>23.52</v>
          </cell>
          <cell r="AH24">
            <v>24.75</v>
          </cell>
          <cell r="AS24">
            <v>48.27</v>
          </cell>
          <cell r="AT24">
            <v>31.579528515430908</v>
          </cell>
          <cell r="AU24">
            <v>59.570474245017394</v>
          </cell>
          <cell r="BF24">
            <v>45.575001380224151</v>
          </cell>
          <cell r="BG24" t="str">
            <v>78</v>
          </cell>
          <cell r="BH24" t="str">
            <v>FOMENTO DE LA INSERCION ESTRATEGICA ECONOMICA Y COMERCIAL</v>
          </cell>
        </row>
        <row r="25">
          <cell r="P25" t="str">
            <v>E1.O2.P1.I2.Participación de las Exportaciones no tradicionales</v>
          </cell>
          <cell r="Q25" t="str">
            <v>Por período</v>
          </cell>
          <cell r="R25" t="str">
            <v>SI</v>
          </cell>
          <cell r="T25" t="str">
            <v>Participación de XNT= (XNT/ XNP)*100 Donde: XNT = Exportaciones no tradicionales; XNP = Exportaciones no petroleras. Para el cálculo del indicador se considera la información de las estadísticas del Banco Central del Ecuador-BCE cuadro 3.1.3 referente a las exportaciones no tradicionales que se publica en la IEM. En lo que se respecta a las Exportaciones NO Petroleras del Boletín del BCE cuadro 3.1.2 Para el cálculo del numerador: Se registra el valor de las exportaciones FOB no tradicionales en miles de USD que se publica en el boletín IEM cuadro 3.1.3 "Exportaciones no tradicionales" de un período determinado. El valor está dado en miles de dólares FOB. Para el cálculo del denominador: Se registra el valor de las exportaciones no petroleras en un determinado período, se considera la información de las estadísticas del Banco Central del Ecuador, cuadro 3.1.2 tomando un período de 13 años. El valor está dado en miles de dólares FOB.</v>
          </cell>
          <cell r="U25" t="str">
            <v>C</v>
          </cell>
          <cell r="V25" t="str">
            <v>Discreto Fraccional</v>
          </cell>
          <cell r="W25">
            <v>1</v>
          </cell>
          <cell r="X25">
            <v>1</v>
          </cell>
          <cell r="Y25">
            <v>0.85</v>
          </cell>
          <cell r="Z25">
            <v>4</v>
          </cell>
          <cell r="AA25">
            <v>4</v>
          </cell>
          <cell r="AB25">
            <v>0.94679999999999997</v>
          </cell>
          <cell r="AC25" t="str">
            <v>AMARILLO</v>
          </cell>
          <cell r="AD25" t="str">
            <v>SI</v>
          </cell>
          <cell r="AE25" t="str">
            <v>SI</v>
          </cell>
          <cell r="AF25">
            <v>44940</v>
          </cell>
          <cell r="AG25">
            <v>0.43569999999999998</v>
          </cell>
          <cell r="AH25">
            <v>0.43169999999999997</v>
          </cell>
          <cell r="AI25">
            <v>0.44069999999999998</v>
          </cell>
          <cell r="AJ25">
            <v>0.4491</v>
          </cell>
          <cell r="AT25">
            <v>0.42365938954514359</v>
          </cell>
          <cell r="AU25">
            <v>0.41117340229558191</v>
          </cell>
          <cell r="AV25">
            <v>0.47693706739090785</v>
          </cell>
          <cell r="AW25">
            <v>0.42515058040245146</v>
          </cell>
          <cell r="BG25" t="str">
            <v>89</v>
          </cell>
          <cell r="BH25" t="str">
            <v>PROMOCION E INCREMENTO DE EXPORTACIONES NO PETROLERAS</v>
          </cell>
        </row>
        <row r="26">
          <cell r="P26" t="str">
            <v>E1.O2.P2.2.I1. Recaudación tributaria del sector minero.</v>
          </cell>
          <cell r="Q26" t="str">
            <v>Por período</v>
          </cell>
          <cell r="T26" t="str">
            <v>RTSM = PCM + RM + RA + UM Donde: RTSM: Recaudación tributaria del sector minero PCM: Patentes de Conservación Minera RM: Regalías Mineras RA: Regalías Anticipadas UM: Utilidades Mineras</v>
          </cell>
          <cell r="U26" t="str">
            <v>C</v>
          </cell>
          <cell r="V26" t="str">
            <v>Continuo</v>
          </cell>
          <cell r="W26">
            <v>1</v>
          </cell>
          <cell r="X26">
            <v>1</v>
          </cell>
          <cell r="Y26">
            <v>0.85</v>
          </cell>
          <cell r="Z26">
            <v>2</v>
          </cell>
          <cell r="AA26">
            <v>2</v>
          </cell>
          <cell r="AB26">
            <v>1.7630999999999999</v>
          </cell>
          <cell r="AC26" t="str">
            <v>VERDE</v>
          </cell>
          <cell r="AD26" t="str">
            <v>SI</v>
          </cell>
          <cell r="AE26" t="str">
            <v>SI</v>
          </cell>
          <cell r="AF26">
            <v>44940</v>
          </cell>
          <cell r="AG26">
            <v>60340910</v>
          </cell>
          <cell r="AH26">
            <v>53178410</v>
          </cell>
          <cell r="AS26">
            <v>113519320</v>
          </cell>
          <cell r="AT26">
            <v>149113556</v>
          </cell>
          <cell r="AU26">
            <v>51033286</v>
          </cell>
          <cell r="BF26">
            <v>200146842</v>
          </cell>
          <cell r="BG26" t="str">
            <v>55</v>
          </cell>
          <cell r="BH26" t="str">
            <v>DESARROLLO DE LOS SECTORES ENERGÉTICO Y RECURSOS NATURALES NO RENOVABLES</v>
          </cell>
        </row>
        <row r="27">
          <cell r="P27" t="str">
            <v>E1.O2.P2.2.I2. Exportaciones de productos mineros</v>
          </cell>
          <cell r="Q27" t="str">
            <v>Por período</v>
          </cell>
          <cell r="T27" t="str">
            <v>EPM = EOC + EPC + ECC + EOPM Donde: EPM: Exportaciones de Productos Mineros EOC: Exportaciones de Oro y su concentrado EPC: Exportaciones de plata y su concentrado ECC: Exportaciones de cobre y su concentrado EOPM: Exportaciones de otros productos mineros</v>
          </cell>
          <cell r="U27" t="str">
            <v>C</v>
          </cell>
          <cell r="V27" t="str">
            <v>Continuo</v>
          </cell>
          <cell r="W27">
            <v>1</v>
          </cell>
          <cell r="X27">
            <v>1</v>
          </cell>
          <cell r="Y27">
            <v>0.85</v>
          </cell>
          <cell r="Z27">
            <v>2</v>
          </cell>
          <cell r="AA27">
            <v>2</v>
          </cell>
          <cell r="AB27">
            <v>0.96660000000000001</v>
          </cell>
          <cell r="AC27" t="str">
            <v>AMARILLO</v>
          </cell>
          <cell r="AD27" t="str">
            <v>SI</v>
          </cell>
          <cell r="AE27" t="str">
            <v>SI</v>
          </cell>
          <cell r="AF27">
            <v>44940</v>
          </cell>
          <cell r="AG27">
            <v>1119180375</v>
          </cell>
          <cell r="AH27">
            <v>1119180375</v>
          </cell>
          <cell r="AS27">
            <v>2238360750</v>
          </cell>
          <cell r="AT27">
            <v>1101403842</v>
          </cell>
          <cell r="AU27">
            <v>1062276955</v>
          </cell>
          <cell r="BF27">
            <v>2163680797</v>
          </cell>
          <cell r="BG27" t="str">
            <v>55</v>
          </cell>
          <cell r="BH27" t="str">
            <v>DESARROLLO DE LOS SECTORES ENERGÉTICO Y RECURSOS NATURALES NO RENOVABLES</v>
          </cell>
        </row>
        <row r="28">
          <cell r="P28" t="str">
            <v>E1.O2.P2.2.I2.2.3. Porcentaje de mantenimiento de la RVE con modelos de gestión sostenibles</v>
          </cell>
          <cell r="Q28" t="str">
            <v>Acumulado</v>
          </cell>
          <cell r="R28" t="str">
            <v>SI</v>
          </cell>
          <cell r="T28" t="str">
            <v>M RVE MGS = (Km MGSC + Km MGSD + Km MGSAPP) / Total RVE ) * 100 Donde: M RVE MGS = Mantenimiento de la Red Vial Estatal con Modelos de Gestión Sostenibles Km= Kilómetros MGS = Modelos de Gestión Sostenible C = Concesión D = Delegación APP = Asociación Público Privada RVE= Red Vial Estatal</v>
          </cell>
          <cell r="U28" t="str">
            <v>C</v>
          </cell>
          <cell r="V28" t="str">
            <v>Continuo Fraccional</v>
          </cell>
          <cell r="W28">
            <v>1</v>
          </cell>
          <cell r="X28">
            <v>1</v>
          </cell>
          <cell r="Y28">
            <v>0.85</v>
          </cell>
          <cell r="Z28">
            <v>4</v>
          </cell>
          <cell r="AA28">
            <v>4</v>
          </cell>
          <cell r="AB28">
            <v>0.82650000000000001</v>
          </cell>
          <cell r="AC28" t="str">
            <v>ROJO</v>
          </cell>
          <cell r="AD28" t="str">
            <v>SI</v>
          </cell>
          <cell r="AE28" t="str">
            <v>SI</v>
          </cell>
          <cell r="AF28">
            <v>44938</v>
          </cell>
          <cell r="AG28">
            <v>0.186</v>
          </cell>
          <cell r="AH28">
            <v>3.2599999999999997E-2</v>
          </cell>
          <cell r="AI28">
            <v>1.8200000000000001E-2</v>
          </cell>
          <cell r="AJ28">
            <v>3.0099999999999998E-2</v>
          </cell>
          <cell r="AS28">
            <v>0.26690000000000003</v>
          </cell>
          <cell r="AT28">
            <v>0.18623965858078134</v>
          </cell>
          <cell r="AU28">
            <v>0.1994165362036176</v>
          </cell>
          <cell r="AV28">
            <v>0.22064824343773293</v>
          </cell>
          <cell r="AW28">
            <v>0.22064824343773293</v>
          </cell>
          <cell r="BF28">
            <v>0.20675641369811848</v>
          </cell>
          <cell r="BG28">
            <v>59</v>
          </cell>
          <cell r="BH28" t="str">
            <v>DELEGACIONES DE LA INFRAESTRUCTURA DEL TRANSPORTE</v>
          </cell>
        </row>
        <row r="29">
          <cell r="P29" t="str">
            <v>E1.O2.P2.2.I7. Volumen de producción de hidrocarburos</v>
          </cell>
          <cell r="Q29" t="str">
            <v>Por período</v>
          </cell>
          <cell r="T29" t="str">
            <v>VPH = (VPEC + VOP) / n Donde: VPH: Volumen de producción día de hidrocarburos en diciembre de cada año. VPEC: Producción total acumulada de hidrocarburos de la empresa pública en diciembre de cada año. VOP: Producción total acumulada de hidrocarburos de las operadoras privadas en diciembre de cada año. n: número de días mes diciembre.</v>
          </cell>
          <cell r="U29" t="str">
            <v>C</v>
          </cell>
          <cell r="V29" t="str">
            <v>Discreto</v>
          </cell>
          <cell r="W29">
            <v>1</v>
          </cell>
          <cell r="X29">
            <v>1</v>
          </cell>
          <cell r="Y29">
            <v>0.85</v>
          </cell>
          <cell r="Z29">
            <v>1</v>
          </cell>
          <cell r="AA29">
            <v>1</v>
          </cell>
          <cell r="AB29">
            <v>0.84740000000000004</v>
          </cell>
          <cell r="AC29" t="str">
            <v>ROJO</v>
          </cell>
          <cell r="AD29" t="str">
            <v>SI</v>
          </cell>
          <cell r="AE29" t="str">
            <v>SI</v>
          </cell>
          <cell r="AF29">
            <v>44939</v>
          </cell>
          <cell r="AG29">
            <v>583449</v>
          </cell>
          <cell r="AT29">
            <v>494409</v>
          </cell>
          <cell r="BG29" t="str">
            <v>55</v>
          </cell>
          <cell r="BH29" t="str">
            <v>DESARROLLO DE LOS SECTORES ENERGÉTICO Y RECURSOS NATURALES NO RENOVABLES</v>
          </cell>
        </row>
        <row r="30">
          <cell r="P30" t="str">
            <v>E1.O2.P2.I4.Flujo de Inversión Extranjera Directa (IED)</v>
          </cell>
          <cell r="Q30" t="str">
            <v>Acumulado</v>
          </cell>
          <cell r="R30" t="str">
            <v>SI</v>
          </cell>
          <cell r="T30" t="str">
            <v>IED = PC + UR + O Donde: PC = son las Acciones y otras Participaciones de Capital frente a inversionistas directos. UR = es el saldo de las Utilidades Reinvertidas por parte de empresas con participación IED. O = Otro Capital frente a inversionistas directos en el extranjero. Para la obtención del indicador se considera la información estadística del Banco Central del Ecuador (BCE) en la sección Sector Externo- Inversión Extranjera Directa. - Se obtiene la sumatoria del rubro correspondiente a las Acciones y otras Participaciones de Capital frente a inversionistas directos para el año N. - Se calcula el saldo de las Utilidades Reinvertidas por parte de empresas con participación IED para el año N. - Se calcula el saldo de los flujos de deuda contraída por empresas IED con sus afiliadas o relacionadas (empresa matriz) en el exterior durante el año N. - Se realiza la suma de estos componentes, obteniéndose el Flujo de la Inversión Extranjera Directa para el año N</v>
          </cell>
          <cell r="U30" t="str">
            <v>C</v>
          </cell>
          <cell r="V30" t="str">
            <v>Continuo</v>
          </cell>
          <cell r="W30">
            <v>1</v>
          </cell>
          <cell r="X30">
            <v>1</v>
          </cell>
          <cell r="Y30">
            <v>0.85</v>
          </cell>
          <cell r="Z30">
            <v>2</v>
          </cell>
          <cell r="AA30">
            <v>2</v>
          </cell>
          <cell r="AB30">
            <v>0.67600000000000005</v>
          </cell>
          <cell r="AC30" t="str">
            <v>ROJO</v>
          </cell>
          <cell r="AD30" t="str">
            <v>SI</v>
          </cell>
          <cell r="AE30" t="str">
            <v>SI</v>
          </cell>
          <cell r="AF30">
            <v>44936</v>
          </cell>
          <cell r="AG30">
            <v>769.14</v>
          </cell>
          <cell r="AH30">
            <v>867.32</v>
          </cell>
          <cell r="AS30">
            <v>1636.46</v>
          </cell>
          <cell r="AT30">
            <v>931.92</v>
          </cell>
          <cell r="AU30">
            <v>174.35</v>
          </cell>
          <cell r="BF30">
            <v>1106.27</v>
          </cell>
          <cell r="BG30" t="str">
            <v>55</v>
          </cell>
          <cell r="BH30" t="str">
            <v>FOMENTO PROMOCION ATRACCION MANTENIMIENTO FACILITACION Y EVALUACION DE INVERSIONES</v>
          </cell>
        </row>
        <row r="31">
          <cell r="P31" t="str">
            <v>E1.O2.P2.I6.Inversión Privada en Ecuador</v>
          </cell>
          <cell r="Q31" t="str">
            <v>Acumulado</v>
          </cell>
          <cell r="R31" t="str">
            <v>SI</v>
          </cell>
          <cell r="T31" t="str">
            <v>IP= IN + IED Inversión Societaria Nacional (IN): En el portal de información de la SC en la sección de Sector Societario, se accede mediante el vínculo Iniciar, con el usuario y clave generado para el MPCEIP, a la base de información "Const domi aumen" del año en referencia y se realiza una tabla dinámica en la cual se obtendrá el total del Tipo de Inversión Nacional, en su Estado Legal Activo, que estará expresado como suma de la columna Valor. Este ejercicio se realiza para cada uno de los años analizados.- IED: En el portal del BCE, en la sección Información Económica y Estadísticas, se accede al vínculo IED del Sector Externo. Se descarga el boletín "Inversión Extranjera Directa por Modalidad de Inversión" y se trabaja en función del rubro Saldo de la Inversión Extranjera, según su período anual, el mismo que estará expresado en unidad de millones de dólares. El total de la Inversión Privada corresponderá a la sumatoria de la Inversión Societaria Nacional y la IED para el año correspondiente.</v>
          </cell>
          <cell r="U31" t="str">
            <v>C</v>
          </cell>
          <cell r="V31" t="str">
            <v>Continuo</v>
          </cell>
          <cell r="W31">
            <v>1</v>
          </cell>
          <cell r="X31">
            <v>1</v>
          </cell>
          <cell r="Y31">
            <v>0.85</v>
          </cell>
          <cell r="Z31">
            <v>2</v>
          </cell>
          <cell r="AA31">
            <v>2</v>
          </cell>
          <cell r="AB31">
            <v>0.68869999999999998</v>
          </cell>
          <cell r="AC31" t="str">
            <v>ROJO</v>
          </cell>
          <cell r="AD31" t="str">
            <v>SI</v>
          </cell>
          <cell r="AE31" t="str">
            <v>SI</v>
          </cell>
          <cell r="AF31">
            <v>44933</v>
          </cell>
          <cell r="AG31">
            <v>1671.77</v>
          </cell>
          <cell r="AH31">
            <v>1885.19</v>
          </cell>
          <cell r="AS31">
            <v>3556.96</v>
          </cell>
          <cell r="AT31">
            <v>1347.88</v>
          </cell>
          <cell r="AU31">
            <v>1101.9100000000001</v>
          </cell>
          <cell r="BF31">
            <v>2449.79</v>
          </cell>
          <cell r="BG31" t="str">
            <v>55</v>
          </cell>
          <cell r="BH31" t="str">
            <v>FOMENTO PROMOCION ATRACCION MANTENIMIENTO FACILITACION Y EVALUACION DE INVERSIONES</v>
          </cell>
        </row>
        <row r="32">
          <cell r="P32" t="str">
            <v>E1.O2.P2-I5. Número de solicitudes nacionales de patentes ingresadas</v>
          </cell>
          <cell r="Q32" t="str">
            <v>Acumulado</v>
          </cell>
          <cell r="T32" t="str">
            <v>Número de solicitudes nacionales de patentes ingresadas</v>
          </cell>
          <cell r="U32" t="str">
            <v>C</v>
          </cell>
          <cell r="V32" t="str">
            <v>Continuo</v>
          </cell>
          <cell r="W32">
            <v>1</v>
          </cell>
          <cell r="X32">
            <v>1</v>
          </cell>
          <cell r="Y32">
            <v>0.85</v>
          </cell>
          <cell r="Z32">
            <v>2</v>
          </cell>
          <cell r="AA32">
            <v>2</v>
          </cell>
          <cell r="AB32">
            <v>0.69120000000000004</v>
          </cell>
          <cell r="AC32" t="str">
            <v>ROJO</v>
          </cell>
          <cell r="AD32" t="str">
            <v>SI</v>
          </cell>
          <cell r="AE32" t="str">
            <v>SI</v>
          </cell>
          <cell r="AF32">
            <v>44939</v>
          </cell>
          <cell r="AG32">
            <v>66</v>
          </cell>
          <cell r="AH32">
            <v>2</v>
          </cell>
          <cell r="AS32">
            <v>68</v>
          </cell>
          <cell r="AT32">
            <v>20</v>
          </cell>
          <cell r="AU32">
            <v>27</v>
          </cell>
          <cell r="BF32">
            <v>47</v>
          </cell>
          <cell r="BG32" t="str">
            <v>90</v>
          </cell>
          <cell r="BH32" t="str">
            <v>Gestión, difusión y promoción de los Derechos Intelectuales y conocimientos tradicionales</v>
          </cell>
        </row>
        <row r="33">
          <cell r="P33" t="str">
            <v>E1.O2.P3.I2. Número de entradas internacionales</v>
          </cell>
          <cell r="Q33" t="str">
            <v>Acumulado</v>
          </cell>
          <cell r="R33" t="str">
            <v>SI</v>
          </cell>
          <cell r="T33" t="str">
            <v>Sumatoria del número de llegadas por mes.</v>
          </cell>
          <cell r="U33" t="str">
            <v>C</v>
          </cell>
          <cell r="V33" t="str">
            <v>Continuo</v>
          </cell>
          <cell r="W33">
            <v>1</v>
          </cell>
          <cell r="X33">
            <v>1</v>
          </cell>
          <cell r="Y33">
            <v>0.85</v>
          </cell>
          <cell r="Z33">
            <v>12</v>
          </cell>
          <cell r="AA33">
            <v>12</v>
          </cell>
          <cell r="AB33">
            <v>1.8194999999999999</v>
          </cell>
          <cell r="AC33" t="str">
            <v>VERDE</v>
          </cell>
          <cell r="AD33" t="str">
            <v>SI</v>
          </cell>
          <cell r="AE33" t="str">
            <v>SI</v>
          </cell>
          <cell r="AF33">
            <v>44939</v>
          </cell>
          <cell r="AG33">
            <v>61013</v>
          </cell>
          <cell r="AH33">
            <v>50691</v>
          </cell>
          <cell r="AI33">
            <v>51631</v>
          </cell>
          <cell r="AJ33">
            <v>48661</v>
          </cell>
          <cell r="AK33">
            <v>49257</v>
          </cell>
          <cell r="AL33">
            <v>59926</v>
          </cell>
          <cell r="AM33">
            <v>70996</v>
          </cell>
          <cell r="AN33">
            <v>60692</v>
          </cell>
          <cell r="AO33">
            <v>47378</v>
          </cell>
          <cell r="AP33">
            <v>52389</v>
          </cell>
          <cell r="AQ33">
            <v>51899</v>
          </cell>
          <cell r="AR33">
            <v>62577</v>
          </cell>
          <cell r="AS33">
            <v>667110</v>
          </cell>
          <cell r="AT33">
            <v>64803</v>
          </cell>
          <cell r="AU33">
            <v>72726</v>
          </cell>
          <cell r="AV33">
            <v>84796</v>
          </cell>
          <cell r="AW33">
            <v>93910</v>
          </cell>
          <cell r="AX33">
            <v>93389</v>
          </cell>
          <cell r="AY33">
            <v>97927</v>
          </cell>
          <cell r="AZ33">
            <v>123483</v>
          </cell>
          <cell r="BA33">
            <v>111015</v>
          </cell>
          <cell r="BB33">
            <v>105187</v>
          </cell>
          <cell r="BC33">
            <v>128431</v>
          </cell>
          <cell r="BD33">
            <v>114024</v>
          </cell>
          <cell r="BE33">
            <v>124139</v>
          </cell>
          <cell r="BF33">
            <v>1213830</v>
          </cell>
          <cell r="BG33" t="str">
            <v>56</v>
          </cell>
          <cell r="BH33" t="str">
            <v>PARTICIPACION ECONOMICA DEL TURISMO</v>
          </cell>
        </row>
        <row r="34">
          <cell r="P34" t="str">
            <v>E1.O3.P1.I1.VAB manufacturero sobre VAB primario</v>
          </cell>
          <cell r="Q34" t="str">
            <v>Acumulado</v>
          </cell>
          <cell r="R34" t="str">
            <v>SI</v>
          </cell>
          <cell r="T34" t="str">
            <v>VABmanufacturero/VAB primario Para el cálculo del indicador se considera la información de las estadísticas del BCE. En lo que se respecta a las cuentas nacionales trimestrales el agregado anual del Valor Agregado Bruto. Se toma la tabla de valores constantes en miles USD 2007. Para el cálculo del VAB industrial (Numerador) se obtiene la información de los boletines anual/trimestral, tomando el sector manufacturero (exceptuando la refinación de petróleo) Para el denominador, se toma el valor del VAB del sector primario (exceptuando la extracción de petróleo y minerales) en un periodo determinado.</v>
          </cell>
          <cell r="U34" t="str">
            <v>C</v>
          </cell>
          <cell r="V34" t="str">
            <v>Continuo Fraccional</v>
          </cell>
          <cell r="W34">
            <v>1</v>
          </cell>
          <cell r="X34">
            <v>1</v>
          </cell>
          <cell r="Y34">
            <v>0.85</v>
          </cell>
          <cell r="Z34">
            <v>4</v>
          </cell>
          <cell r="AA34">
            <v>4</v>
          </cell>
          <cell r="AB34">
            <v>0.99580000000000002</v>
          </cell>
          <cell r="AC34" t="str">
            <v>AMARILLO</v>
          </cell>
          <cell r="AD34" t="str">
            <v>SI</v>
          </cell>
          <cell r="AE34" t="str">
            <v>SI</v>
          </cell>
          <cell r="AF34">
            <v>44940</v>
          </cell>
          <cell r="AG34">
            <v>1.1399999999999999</v>
          </cell>
          <cell r="AH34">
            <v>0.01</v>
          </cell>
          <cell r="AI34">
            <v>0</v>
          </cell>
          <cell r="AJ34">
            <v>0.01</v>
          </cell>
          <cell r="AS34">
            <v>1.1599999999999999</v>
          </cell>
          <cell r="AT34">
            <v>1.1377634159140497</v>
          </cell>
          <cell r="AU34">
            <v>1.1248684866271665</v>
          </cell>
          <cell r="AV34">
            <v>1.1510629943344366</v>
          </cell>
          <cell r="AW34">
            <v>1.1551376762928141</v>
          </cell>
          <cell r="BF34">
            <v>1.1412612131923834</v>
          </cell>
          <cell r="BG34" t="str">
            <v>90</v>
          </cell>
          <cell r="BH34" t="str">
            <v>FOMENTO A LA PRODUCCION Y DESARROLLO DE MIPYMES ARTESANIAS E INDUSTRIAS</v>
          </cell>
        </row>
        <row r="35">
          <cell r="P35" t="str">
            <v>E1.O3.P1.I5. VAB Acuicultura y pesca de camarón sobre VAB primario</v>
          </cell>
          <cell r="Q35" t="str">
            <v>Acumulado</v>
          </cell>
          <cell r="R35" t="str">
            <v>SI</v>
          </cell>
          <cell r="T35" t="str">
            <v>VAB Acuicultura y pesca de camarón sobre VAB primario = VAB de Acuicultura y pesca de camarón real/VAB primario real Dónde: VAB Acuicultura y pesca de camarón real= Valor agregado bruto de Acuicultura y pesca de camarón real. VAB primario real = Valor agregado bruto del sector primario real. (El sector primario corresponde a la agricultura, acuacultura y pesca, sin extracción de petróleo y minas). Se exceptúa la extracción de petróleo y minerales. Para el cálculo del indicador se considera la información de las estadísticas del Banco Central del Ecuador-BCE. Se toma el Boletín de Cuentas Nacionales Trimestrales, en la sección de Valor Agregado Bruto por Industrias se toma la tabla en valores constantes (Miles de dólares, 2007=100). Numerador: se toma el acumulado en dólares constantes de la industria Acuicultura y pesca de camarón. Denominador: se toma el acumulado anual del agregado de las industrias Agricultura, Acuicultura y pesca de camarón y; Pesca (excepto camarón).</v>
          </cell>
          <cell r="U35" t="str">
            <v>C</v>
          </cell>
          <cell r="V35" t="str">
            <v>Continuo Fraccional</v>
          </cell>
          <cell r="W35">
            <v>1</v>
          </cell>
          <cell r="X35">
            <v>1</v>
          </cell>
          <cell r="Y35">
            <v>0.85</v>
          </cell>
          <cell r="Z35">
            <v>2</v>
          </cell>
          <cell r="AA35">
            <v>2</v>
          </cell>
          <cell r="AB35">
            <v>1.3641000000000001</v>
          </cell>
          <cell r="AC35" t="str">
            <v>VERDE</v>
          </cell>
          <cell r="AD35" t="str">
            <v>SI</v>
          </cell>
          <cell r="AE35" t="str">
            <v>SI</v>
          </cell>
          <cell r="AF35">
            <v>44940</v>
          </cell>
          <cell r="AG35">
            <v>0.12429999999999999</v>
          </cell>
          <cell r="AH35">
            <v>1E-4</v>
          </cell>
          <cell r="AS35">
            <v>0.1244</v>
          </cell>
          <cell r="AT35">
            <v>0.13785361472833407</v>
          </cell>
          <cell r="AU35">
            <v>0.16970245516944271</v>
          </cell>
          <cell r="BF35">
            <v>0.15358939513636755</v>
          </cell>
          <cell r="BG35" t="str">
            <v>91</v>
          </cell>
          <cell r="BH35" t="str">
            <v>FOMENTO Y DESARROLLO DE PRODUCCION DE RECURSOS PESQUEROS Y ACUICOLAS CALIDAD E INOCUIDAD Y RIESGOS SECTORIALES</v>
          </cell>
        </row>
        <row r="36">
          <cell r="P36" t="str">
            <v>E1.O3.P1.I6.VAB Pesca (excepto camarón) sobre VAB primario</v>
          </cell>
          <cell r="Q36" t="str">
            <v>Acumulado</v>
          </cell>
          <cell r="R36" t="str">
            <v>SI</v>
          </cell>
          <cell r="T36" t="str">
            <v>VAB Pesca(excepto camarón) sobre VAB primario = VAB de pesca (excepto camarón) real/VAB primario real Dónde: VAB Pesca (excepto camarón) real= Valor agregado bruto de Pesca (excepto camarón) real. VAB primario real= Valor agregado bruto del sector primario real. (El sector primario corresponde a la agricultura, acuacultura y pesca, sin extracción de petróleo y minas). Se exceptúa la extracción de petróleo y minerales. Para el cálculo del indicador se considera la información de las estadísticas del Banco Central del Ecuador-BCE. Se toma el Boletín de Cuentas Nacionales, en la sección de Valor Agregado Bruto por Industrias y se selecciona la tabla en valores constantes (Miles de dólares, 2007=100). Numerador: se toma el acumulado anual en dólares constantes de la industria Pesca (excepto camarón). Denominador: se toma el acumulado anual del agregado de las industrias Agricultura, Acuacultura y pesca de camarón y; Pesca (excepto camarón).</v>
          </cell>
          <cell r="U36" t="str">
            <v>D</v>
          </cell>
          <cell r="V36" t="str">
            <v>Continuo Fraccional</v>
          </cell>
          <cell r="W36">
            <v>1</v>
          </cell>
          <cell r="X36">
            <v>1</v>
          </cell>
          <cell r="Y36">
            <v>1.1499999999999999</v>
          </cell>
          <cell r="Z36">
            <v>2</v>
          </cell>
          <cell r="AA36">
            <v>2</v>
          </cell>
          <cell r="AB36">
            <v>0.97570000000000001</v>
          </cell>
          <cell r="AC36" t="str">
            <v>VERDE</v>
          </cell>
          <cell r="AD36" t="str">
            <v>SI</v>
          </cell>
          <cell r="AE36" t="str">
            <v>SI</v>
          </cell>
          <cell r="AF36">
            <v>44940</v>
          </cell>
          <cell r="AG36">
            <v>7.1099999999999997E-2</v>
          </cell>
          <cell r="AH36">
            <v>-1.1000000000000001E-3</v>
          </cell>
          <cell r="AS36">
            <v>7.0000000000000007E-2</v>
          </cell>
          <cell r="AT36">
            <v>6.702899576720861E-2</v>
          </cell>
          <cell r="AU36">
            <v>6.8264508227392787E-2</v>
          </cell>
          <cell r="BF36">
            <v>6.7639434090726133E-2</v>
          </cell>
          <cell r="BG36" t="str">
            <v>91</v>
          </cell>
          <cell r="BH36" t="str">
            <v>FOMENTO Y DESARROLLO DE PRODUCCION DE RECURSOS PESQUEROS Y ACUICOLAS CALIDAD E INOCUIDAD Y RIESGOS SECTORIALES</v>
          </cell>
        </row>
        <row r="37">
          <cell r="P37" t="str">
            <v>E1.O3.P1.I7.Valor agregado de la manufactura per cápita</v>
          </cell>
          <cell r="Q37" t="str">
            <v>Acumulado</v>
          </cell>
          <cell r="R37" t="str">
            <v>SI</v>
          </cell>
          <cell r="T37" t="str">
            <v>Valor agregado por manufactura per cápita (t)= VAB manufactura (t) /Población (t) Para el cálculo del numerador se considera: . El Boletín de Cuentas Nacionales Trimestrales del mes de marzo de cada año que publica el Banco Central del Ecuador -BCE-, se selecciona la tabla de Valor Agregado Bruto por Industrias, PIB (miles de US dólares) . Se agrega el total anual de las industrias Refinación de petróleo y Manufactura (excepto refinación de petróleo) para obtener el VAB manufacturero. . Se multiplica por 1000 ya que los valores están expresados en miles de USD. Para el cálculo del denominador se considera: . Las proyecciones de población publicadas por el Instituto Nacional de Estadísticas y Censos (INEC).</v>
          </cell>
          <cell r="U37" t="str">
            <v>C</v>
          </cell>
          <cell r="V37" t="str">
            <v>Continuo</v>
          </cell>
          <cell r="W37">
            <v>1</v>
          </cell>
          <cell r="X37">
            <v>1</v>
          </cell>
          <cell r="Y37">
            <v>0.85</v>
          </cell>
          <cell r="Z37">
            <v>4</v>
          </cell>
          <cell r="AA37">
            <v>4</v>
          </cell>
          <cell r="AB37">
            <v>0.86539999999999995</v>
          </cell>
          <cell r="AC37" t="str">
            <v>AMARILLO</v>
          </cell>
          <cell r="AD37" t="str">
            <v>SI</v>
          </cell>
          <cell r="AE37" t="str">
            <v>SI</v>
          </cell>
          <cell r="AF37">
            <v>44943</v>
          </cell>
          <cell r="AG37">
            <v>229</v>
          </cell>
          <cell r="AH37">
            <v>231</v>
          </cell>
          <cell r="AI37">
            <v>233</v>
          </cell>
          <cell r="AJ37">
            <v>236</v>
          </cell>
          <cell r="AS37">
            <v>929</v>
          </cell>
          <cell r="AT37">
            <v>261.36</v>
          </cell>
          <cell r="AU37">
            <v>270</v>
          </cell>
          <cell r="AV37">
            <v>276</v>
          </cell>
          <cell r="AW37">
            <v>-3.36</v>
          </cell>
          <cell r="BF37">
            <v>804</v>
          </cell>
          <cell r="BG37" t="str">
            <v>90</v>
          </cell>
          <cell r="BH37" t="str">
            <v>FOMENTO A LA PRODUCCION Y DESARROLLO DE MIPYMES ARTESANIAS E INDUSTRIAS</v>
          </cell>
        </row>
        <row r="38">
          <cell r="P38" t="str">
            <v>E1.O4.P1.I1. Gastos primarios del gobierno como proporción del presupuesto aprobado original.</v>
          </cell>
          <cell r="Q38" t="str">
            <v>Acumulado</v>
          </cell>
          <cell r="R38" t="str">
            <v>SI</v>
          </cell>
          <cell r="T38" t="str">
            <v>(Numerador) Gasto devengado por sectorial excluyendo el servicio de la deuda (amortizaciones- Grupo de gasto 96) + (gastos financieros- Grupo gasto 56) / (denominador) total de gastos devengados del Presupuesto General del Estado.</v>
          </cell>
          <cell r="U38" t="str">
            <v>D</v>
          </cell>
          <cell r="V38" t="str">
            <v>Continuo Fraccional</v>
          </cell>
          <cell r="W38">
            <v>1</v>
          </cell>
          <cell r="X38">
            <v>1</v>
          </cell>
          <cell r="Y38">
            <v>1.1000000000000001</v>
          </cell>
          <cell r="Z38">
            <v>1</v>
          </cell>
          <cell r="AA38">
            <v>1</v>
          </cell>
          <cell r="AB38">
            <v>1.0091000000000001</v>
          </cell>
          <cell r="AC38" t="str">
            <v>AMARILLO</v>
          </cell>
          <cell r="AD38" t="str">
            <v>SI</v>
          </cell>
          <cell r="AE38" t="str">
            <v>SI</v>
          </cell>
          <cell r="AF38">
            <v>44943</v>
          </cell>
          <cell r="AG38">
            <v>0.79339999999999999</v>
          </cell>
          <cell r="AS38">
            <v>0.79339999999999999</v>
          </cell>
          <cell r="AT38">
            <v>0.80064664645188377</v>
          </cell>
          <cell r="BF38">
            <v>0.80064664645188377</v>
          </cell>
          <cell r="BG38" t="str">
            <v>55</v>
          </cell>
          <cell r="BH38" t="str">
            <v>GESTIÓN PARA LA SOSTENIBILIDAD ESTABILIDAD Y CONSISTENCIA DE LAS FINANZAS PÚBLICAS (55)</v>
          </cell>
        </row>
        <row r="39">
          <cell r="P39" t="str">
            <v>E1.O4.P2.I1. Proporción del presupuesto general del estado (PGE) financiado por impuestos internos.</v>
          </cell>
          <cell r="Q39" t="str">
            <v>Acumulado</v>
          </cell>
          <cell r="R39" t="str">
            <v>SI</v>
          </cell>
          <cell r="T39" t="str">
            <v>(Numerador) Ingresos tributarios internos (Registros del grupo 11 de ingresos (impuestos), excluyendo los ítems presupuestarios que corresponden a importaciones y exportaciones) / (Denominador) total de ingresos devengados del Presupuesto General del Estado</v>
          </cell>
          <cell r="U39" t="str">
            <v>C</v>
          </cell>
          <cell r="V39" t="str">
            <v>Continuo Fraccional</v>
          </cell>
          <cell r="W39">
            <v>1</v>
          </cell>
          <cell r="X39">
            <v>1</v>
          </cell>
          <cell r="Y39">
            <v>0.9</v>
          </cell>
          <cell r="Z39">
            <v>1</v>
          </cell>
          <cell r="AA39">
            <v>1</v>
          </cell>
          <cell r="AB39">
            <v>1.0114000000000001</v>
          </cell>
          <cell r="AC39" t="str">
            <v>VERDE</v>
          </cell>
          <cell r="AD39" t="str">
            <v>SI</v>
          </cell>
          <cell r="AE39" t="str">
            <v>SI</v>
          </cell>
          <cell r="AF39">
            <v>44943</v>
          </cell>
          <cell r="AG39">
            <v>0.32340000000000002</v>
          </cell>
          <cell r="AS39">
            <v>0.32340000000000002</v>
          </cell>
          <cell r="AT39">
            <v>0.32705840595440167</v>
          </cell>
          <cell r="BF39">
            <v>0.32705840595440167</v>
          </cell>
          <cell r="BG39" t="str">
            <v>56</v>
          </cell>
          <cell r="BH39" t="str">
            <v>ADMINISTRACIÓN DEL SISTEMA NACIONAL DE LAS FINANZAS PÚBLICAS (56)</v>
          </cell>
        </row>
        <row r="40">
          <cell r="P40" t="str">
            <v>E1.O4.P2.I2. Proporción de los ingresos de autogestión respecto de los ingresos totales de los GAD.</v>
          </cell>
          <cell r="Q40" t="str">
            <v>Acumulado</v>
          </cell>
          <cell r="R40" t="str">
            <v>SI</v>
          </cell>
          <cell r="T40" t="str">
            <v>Total de ingresos de autogestión de los GAD/ Sumatoria de los ingresos totales de los GAD</v>
          </cell>
          <cell r="U40" t="str">
            <v>C</v>
          </cell>
          <cell r="V40" t="str">
            <v>Continuo Fraccional</v>
          </cell>
          <cell r="W40">
            <v>1</v>
          </cell>
          <cell r="X40">
            <v>1</v>
          </cell>
          <cell r="Y40">
            <v>0.9</v>
          </cell>
          <cell r="Z40">
            <v>1</v>
          </cell>
          <cell r="AA40">
            <v>1</v>
          </cell>
          <cell r="AB40">
            <v>0.81969999999999998</v>
          </cell>
          <cell r="AC40" t="str">
            <v>ROJO</v>
          </cell>
          <cell r="AD40" t="str">
            <v>SI</v>
          </cell>
          <cell r="AE40" t="str">
            <v>SI</v>
          </cell>
          <cell r="AF40">
            <v>44943</v>
          </cell>
          <cell r="AG40">
            <v>0.3216</v>
          </cell>
          <cell r="AS40">
            <v>0.3216</v>
          </cell>
          <cell r="AT40">
            <v>0.26355619802156804</v>
          </cell>
          <cell r="BF40">
            <v>0.26355619802156804</v>
          </cell>
          <cell r="BG40" t="str">
            <v>55</v>
          </cell>
          <cell r="BH40" t="str">
            <v>GESTIÓN PARA LA SOSTENIBILIDAD ESTABILIDAD Y CONSISTENCIA DE LAS FINANZAS PÚBLICAS (55)</v>
          </cell>
        </row>
        <row r="41">
          <cell r="P41" t="str">
            <v>E1.O4.P4.I1. Deuda pública y otras obligaciones del SPNF (consolidada) como porcentaje del Producto Interno Bruto (PIB).</v>
          </cell>
          <cell r="Q41" t="str">
            <v>Acumulado</v>
          </cell>
          <cell r="R41" t="str">
            <v>SI</v>
          </cell>
          <cell r="T41" t="str">
            <v>Saldos consolidados de la deuda pública interna del SPNF + los saldos de la deuda pública externa del SPNF + los saldos consolidados de las otras obligaciones de pago del SPNF / PIB nominal disponible en el boletín de cuentas nacionales anuales publicadas por el Banco Central</v>
          </cell>
          <cell r="U41" t="str">
            <v>D</v>
          </cell>
          <cell r="V41" t="str">
            <v>Continuo Fraccional</v>
          </cell>
          <cell r="W41">
            <v>1</v>
          </cell>
          <cell r="X41">
            <v>1</v>
          </cell>
          <cell r="Y41">
            <v>1.1000000000000001</v>
          </cell>
          <cell r="Z41">
            <v>1</v>
          </cell>
          <cell r="AA41">
            <v>1</v>
          </cell>
          <cell r="AB41">
            <v>0.85960000000000003</v>
          </cell>
          <cell r="AC41" t="str">
            <v>VERDE</v>
          </cell>
          <cell r="AD41" t="str">
            <v>SI</v>
          </cell>
          <cell r="AE41" t="str">
            <v>SI</v>
          </cell>
          <cell r="AF41">
            <v>44936</v>
          </cell>
          <cell r="AG41">
            <v>0.61899999999999999</v>
          </cell>
          <cell r="AS41">
            <v>0.61899999999999999</v>
          </cell>
          <cell r="AT41">
            <v>0.53214614378719638</v>
          </cell>
          <cell r="BF41">
            <v>0.53214614378719638</v>
          </cell>
          <cell r="BG41" t="str">
            <v>55</v>
          </cell>
          <cell r="BH41" t="str">
            <v>GESTIÓN PARA LA SOSTENIBILIDAD ESTABILIDAD Y CONSISTENCIA DE LAS FINANZAS PÚBLICAS (55)</v>
          </cell>
        </row>
        <row r="42">
          <cell r="P42" t="str">
            <v>E1.O4.P5.I1. Resultado Global del Sector Público no Financiero (SPNF) como porcentaje del Producto Interno Bruto (PIB).</v>
          </cell>
          <cell r="Q42" t="str">
            <v>Acumulado</v>
          </cell>
          <cell r="R42" t="str">
            <v>SI</v>
          </cell>
          <cell r="T42" t="str">
            <v>(Ingresos (base caja) - gastos totales (base devengado))/ PIB</v>
          </cell>
          <cell r="U42" t="str">
            <v>D</v>
          </cell>
          <cell r="V42" t="str">
            <v>Continuo Fraccional</v>
          </cell>
          <cell r="W42">
            <v>1</v>
          </cell>
          <cell r="X42">
            <v>1</v>
          </cell>
          <cell r="Y42">
            <v>1.1000000000000001</v>
          </cell>
          <cell r="Z42">
            <v>1</v>
          </cell>
          <cell r="AA42">
            <v>1</v>
          </cell>
          <cell r="AB42">
            <v>-0.2792</v>
          </cell>
          <cell r="AC42" t="str">
            <v>VERDE</v>
          </cell>
          <cell r="AD42" t="str">
            <v>SI</v>
          </cell>
          <cell r="AE42" t="str">
            <v>SI</v>
          </cell>
          <cell r="AF42">
            <v>44943</v>
          </cell>
          <cell r="AG42">
            <v>-2.4E-2</v>
          </cell>
          <cell r="AS42">
            <v>-2.4E-2</v>
          </cell>
          <cell r="AT42">
            <v>6.7107336828042003E-3</v>
          </cell>
          <cell r="BF42">
            <v>6.7107336828042003E-3</v>
          </cell>
          <cell r="BG42" t="str">
            <v>55</v>
          </cell>
          <cell r="BH42" t="str">
            <v>GESTIÓN PARA LA SOSTENIBILIDAD ESTABILIDAD Y CONSISTENCIA DE LAS FINANZAS PÚBLICAS (55)</v>
          </cell>
        </row>
        <row r="43">
          <cell r="P43" t="str">
            <v>E1.O4.P5.I2. Crecimiento del Producto Interno Bruto</v>
          </cell>
          <cell r="Q43" t="str">
            <v>Acumulado</v>
          </cell>
          <cell r="T43" t="str">
            <v>(Sumatoria de los montos trimestrales de la variable P.I.B. del periodo t-1)- (Sumatoria de los montos trimestrales de la variable P.I.B. del periodo t) / Sumatoria de los montos trimestrales de la variable P.I.B. del periodo t -1</v>
          </cell>
          <cell r="U43" t="str">
            <v>C</v>
          </cell>
          <cell r="V43" t="str">
            <v>Continuo Fraccional</v>
          </cell>
          <cell r="W43">
            <v>1</v>
          </cell>
          <cell r="X43">
            <v>1</v>
          </cell>
          <cell r="Y43">
            <v>0.9</v>
          </cell>
          <cell r="Z43">
            <v>1</v>
          </cell>
          <cell r="AA43">
            <v>1</v>
          </cell>
          <cell r="AB43">
            <v>0.90149999999999997</v>
          </cell>
          <cell r="AC43" t="str">
            <v>AMARILLO</v>
          </cell>
          <cell r="AD43" t="str">
            <v>SI</v>
          </cell>
          <cell r="AE43" t="str">
            <v>SI</v>
          </cell>
          <cell r="AF43">
            <v>44932</v>
          </cell>
          <cell r="AG43">
            <v>3.3500000000000002E-2</v>
          </cell>
          <cell r="AS43">
            <v>3.3500000000000002E-2</v>
          </cell>
          <cell r="AT43">
            <v>3.01579610427367E-2</v>
          </cell>
          <cell r="BF43">
            <v>3.01579610427367E-2</v>
          </cell>
          <cell r="BG43" t="str">
            <v>75</v>
          </cell>
          <cell r="BH43" t="str">
            <v>COORDINACIÓN, FORMULACIÓN, EJECUCIÓN, SEGUIMIENTO Y EVALUACIÓN DE LAS POLÍTICAS PÚBLICAS (75)</v>
          </cell>
        </row>
        <row r="44">
          <cell r="P44" t="str">
            <v>E2.05.P4.I10. Porcentaje de provincias con al menos una intervención urbana, en relación al total de provincias</v>
          </cell>
          <cell r="Q44" t="str">
            <v>Acumulado</v>
          </cell>
          <cell r="R44" t="str">
            <v>SI</v>
          </cell>
          <cell r="T44" t="str">
            <v>Numerador: Número de provincias con al menos una intervención Denominador: Total de provincias</v>
          </cell>
          <cell r="U44" t="str">
            <v>C</v>
          </cell>
          <cell r="V44" t="str">
            <v>Continuo Fraccional</v>
          </cell>
          <cell r="W44">
            <v>1</v>
          </cell>
          <cell r="X44">
            <v>1</v>
          </cell>
          <cell r="Y44">
            <v>0.85</v>
          </cell>
          <cell r="Z44">
            <v>1</v>
          </cell>
          <cell r="AA44">
            <v>1</v>
          </cell>
          <cell r="AB44">
            <v>1</v>
          </cell>
          <cell r="AC44" t="str">
            <v>VERDE</v>
          </cell>
          <cell r="AD44" t="str">
            <v>SI</v>
          </cell>
          <cell r="AE44" t="str">
            <v>SI</v>
          </cell>
          <cell r="AF44">
            <v>44943</v>
          </cell>
          <cell r="AG44">
            <v>0.16669999999999999</v>
          </cell>
          <cell r="AS44">
            <v>0.16669999999999999</v>
          </cell>
          <cell r="AT44">
            <v>0.16670833333333335</v>
          </cell>
          <cell r="BF44">
            <v>0.16670833333333335</v>
          </cell>
          <cell r="BG44" t="str">
            <v>55</v>
          </cell>
          <cell r="BH44" t="str">
            <v>HABITAT Y ASENTAMIENTOS HUMANOS</v>
          </cell>
        </row>
        <row r="45">
          <cell r="P45" t="str">
            <v>E2.08.P3.I1. Número de sitios patrimoniales de gestión cultural comunitaria habilitados y puestos en valor para efectuar procesos de turismo rural sostenible.</v>
          </cell>
          <cell r="Q45" t="str">
            <v>Acumulado</v>
          </cell>
          <cell r="R45" t="str">
            <v>SI</v>
          </cell>
          <cell r="T45" t="str">
            <v>Sumatoria de número de sitios identificados como patrimoniales, intervenidos y puestos en valor para incorporarlos en la red de turismo rural sostenible, en el periodo de referencia (t).</v>
          </cell>
          <cell r="U45" t="str">
            <v>C</v>
          </cell>
          <cell r="V45" t="str">
            <v>Continuo</v>
          </cell>
          <cell r="W45">
            <v>1</v>
          </cell>
          <cell r="X45">
            <v>1</v>
          </cell>
          <cell r="Y45">
            <v>0.85</v>
          </cell>
          <cell r="Z45">
            <v>1</v>
          </cell>
          <cell r="AA45">
            <v>1</v>
          </cell>
          <cell r="AB45">
            <v>1</v>
          </cell>
          <cell r="AC45" t="str">
            <v>VERDE</v>
          </cell>
          <cell r="AD45" t="str">
            <v>SI</v>
          </cell>
          <cell r="AE45" t="str">
            <v>SI</v>
          </cell>
          <cell r="AF45">
            <v>44941</v>
          </cell>
          <cell r="AG45">
            <v>5</v>
          </cell>
          <cell r="AS45">
            <v>5</v>
          </cell>
          <cell r="AT45">
            <v>5</v>
          </cell>
          <cell r="BF45">
            <v>5</v>
          </cell>
          <cell r="BG45" t="str">
            <v>80</v>
          </cell>
          <cell r="BH45" t="str">
            <v>FOMENTO Y CONSERVACION DEL PATRIMONIO DEL ECUADOR</v>
          </cell>
        </row>
        <row r="46">
          <cell r="P46" t="str">
            <v>E2.O5.P4.I1. Porcentaje de proyecto de vivienda de Interés Social (VIS) registrados</v>
          </cell>
          <cell r="Q46" t="str">
            <v>Acumulado</v>
          </cell>
          <cell r="R46" t="str">
            <v>SI</v>
          </cell>
          <cell r="T46" t="str">
            <v>NUMERADOR: Número Proyecto de vivienda de Interés Social aprobados DENOMINADOR: Número Proyecto de vivienda de Interés Social registrados</v>
          </cell>
          <cell r="U46" t="str">
            <v>C</v>
          </cell>
          <cell r="V46" t="str">
            <v>Continuo</v>
          </cell>
          <cell r="W46">
            <v>1</v>
          </cell>
          <cell r="X46">
            <v>1</v>
          </cell>
          <cell r="Y46">
            <v>0.85</v>
          </cell>
          <cell r="Z46">
            <v>4</v>
          </cell>
          <cell r="AA46">
            <v>4</v>
          </cell>
          <cell r="AB46">
            <v>1.2692000000000001</v>
          </cell>
          <cell r="AC46" t="str">
            <v>VERDE</v>
          </cell>
          <cell r="AD46" t="str">
            <v>SI</v>
          </cell>
          <cell r="AE46" t="str">
            <v>SI</v>
          </cell>
          <cell r="AF46">
            <v>44942</v>
          </cell>
          <cell r="AG46">
            <v>0.73499999999999999</v>
          </cell>
          <cell r="AH46">
            <v>1.4999999999999999E-2</v>
          </cell>
          <cell r="AI46">
            <v>1.4999999999999999E-2</v>
          </cell>
          <cell r="AJ46">
            <v>1.4999999999999999E-2</v>
          </cell>
          <cell r="AS46">
            <v>0.78</v>
          </cell>
          <cell r="AT46">
            <v>0.82</v>
          </cell>
          <cell r="AU46">
            <v>-7.0000000000000007E-2</v>
          </cell>
          <cell r="AV46">
            <v>0.25</v>
          </cell>
          <cell r="AW46">
            <v>-0.01</v>
          </cell>
          <cell r="BF46">
            <v>0.99</v>
          </cell>
          <cell r="BG46" t="str">
            <v>56</v>
          </cell>
          <cell r="BH46" t="str">
            <v>INCENTIVOS DE LA VIVIENDA Y REASENTAMIENTOS</v>
          </cell>
        </row>
        <row r="47">
          <cell r="P47" t="str">
            <v>E2.O5.P4.I11. Porcentaje de predios destinados u ocupados para vivienda adjudicados</v>
          </cell>
          <cell r="Q47" t="str">
            <v>Acumulado</v>
          </cell>
          <cell r="R47" t="str">
            <v>SI</v>
          </cell>
          <cell r="T47" t="str">
            <v>NUMERADOR: Número de predios adjudicados destinados u ocupados para vivienda DENOMINADOR: Número total de predios por adjudicar proyectados</v>
          </cell>
          <cell r="U47" t="str">
            <v>C</v>
          </cell>
          <cell r="V47" t="str">
            <v>Continuo Fraccional</v>
          </cell>
          <cell r="W47">
            <v>1</v>
          </cell>
          <cell r="X47">
            <v>1</v>
          </cell>
          <cell r="Y47">
            <v>0.85</v>
          </cell>
          <cell r="Z47">
            <v>2</v>
          </cell>
          <cell r="AA47">
            <v>2</v>
          </cell>
          <cell r="AB47">
            <v>0.58509999999999995</v>
          </cell>
          <cell r="AC47" t="str">
            <v>ROJO</v>
          </cell>
          <cell r="AD47" t="str">
            <v>SI</v>
          </cell>
          <cell r="AE47" t="str">
            <v>SI</v>
          </cell>
          <cell r="AF47">
            <v>44943</v>
          </cell>
          <cell r="AG47">
            <v>7.5200000000000003E-2</v>
          </cell>
          <cell r="AH47">
            <v>7.5200000000000003E-2</v>
          </cell>
          <cell r="AS47">
            <v>0.15040000000000001</v>
          </cell>
          <cell r="AT47">
            <v>6.6540832049306622E-2</v>
          </cell>
          <cell r="AU47">
            <v>8.7989214175654848E-2</v>
          </cell>
          <cell r="BF47">
            <v>7.7265023112480735E-2</v>
          </cell>
          <cell r="BG47" t="str">
            <v>57</v>
          </cell>
          <cell r="BH47" t="str">
            <v>USO, GESTION DEL SUELO Y CATASTROS</v>
          </cell>
        </row>
        <row r="48">
          <cell r="P48" t="str">
            <v>E2.O5.P4.I2. Porcentaje de proyecto de vivienda de Interés Público (VIP) registrados</v>
          </cell>
          <cell r="Q48" t="str">
            <v>Acumulado</v>
          </cell>
          <cell r="R48" t="str">
            <v>SI</v>
          </cell>
          <cell r="T48" t="str">
            <v>NUMERADOR: Número Proyecto de vivienda de Interés Público aprobados DENOMINADOR: Número Proyecto de vivienda de Interés Público registrados</v>
          </cell>
          <cell r="U48" t="str">
            <v>C</v>
          </cell>
          <cell r="V48" t="str">
            <v>Continuo</v>
          </cell>
          <cell r="W48">
            <v>1</v>
          </cell>
          <cell r="X48">
            <v>1</v>
          </cell>
          <cell r="Y48">
            <v>0.85</v>
          </cell>
          <cell r="Z48">
            <v>4</v>
          </cell>
          <cell r="AA48">
            <v>4</v>
          </cell>
          <cell r="AB48">
            <v>1.1667000000000001</v>
          </cell>
          <cell r="AC48" t="str">
            <v>VERDE</v>
          </cell>
          <cell r="AD48" t="str">
            <v>SI</v>
          </cell>
          <cell r="AE48" t="str">
            <v>SI</v>
          </cell>
          <cell r="AF48">
            <v>44942</v>
          </cell>
          <cell r="AG48">
            <v>0.73499999999999999</v>
          </cell>
          <cell r="AH48">
            <v>1.4999999999999999E-2</v>
          </cell>
          <cell r="AI48">
            <v>1.4999999999999999E-2</v>
          </cell>
          <cell r="AJ48">
            <v>1.4999999999999999E-2</v>
          </cell>
          <cell r="AS48">
            <v>0.78</v>
          </cell>
          <cell r="AT48">
            <v>0.96</v>
          </cell>
          <cell r="AU48">
            <v>0</v>
          </cell>
          <cell r="AV48">
            <v>-0.03</v>
          </cell>
          <cell r="AW48">
            <v>-0.02</v>
          </cell>
          <cell r="BF48">
            <v>0.91</v>
          </cell>
          <cell r="BG48" t="str">
            <v>56</v>
          </cell>
          <cell r="BH48" t="str">
            <v>INCENTIVOS DE LA VIVIENDA Y REASENTAMIENTOS</v>
          </cell>
        </row>
        <row r="49">
          <cell r="P49" t="str">
            <v>E2.O5.P4.I3. Porcentaje de beneficiarios calificados para vivienda en Terreno Propio</v>
          </cell>
          <cell r="Q49" t="str">
            <v>Acumulado</v>
          </cell>
          <cell r="R49" t="str">
            <v>SI</v>
          </cell>
          <cell r="T49" t="str">
            <v>NÚMERADOR: Número de expedientes validados para Terreno Propio DENOMINADOR: Número de expedientes recibidos de la OT para Terreno Propio El resultado del cociente es expresado en términos porcentuales.</v>
          </cell>
          <cell r="U49" t="str">
            <v>C</v>
          </cell>
          <cell r="V49" t="str">
            <v>Continuo</v>
          </cell>
          <cell r="W49">
            <v>1</v>
          </cell>
          <cell r="X49">
            <v>1</v>
          </cell>
          <cell r="Y49">
            <v>0.85</v>
          </cell>
          <cell r="Z49">
            <v>4</v>
          </cell>
          <cell r="AA49">
            <v>4</v>
          </cell>
          <cell r="AB49">
            <v>1.2125999999999999</v>
          </cell>
          <cell r="AC49" t="str">
            <v>VERDE</v>
          </cell>
          <cell r="AD49" t="str">
            <v>SI</v>
          </cell>
          <cell r="AE49" t="str">
            <v>SI</v>
          </cell>
          <cell r="AF49">
            <v>44942</v>
          </cell>
          <cell r="AG49">
            <v>0.80500000000000005</v>
          </cell>
          <cell r="AH49">
            <v>5.0000000000000001E-3</v>
          </cell>
          <cell r="AI49">
            <v>5.0000000000000001E-3</v>
          </cell>
          <cell r="AJ49">
            <v>5.0000000000000001E-3</v>
          </cell>
          <cell r="AS49">
            <v>0.82</v>
          </cell>
          <cell r="AT49">
            <v>0.98819999999999997</v>
          </cell>
          <cell r="AU49">
            <v>5.0000000000000001E-3</v>
          </cell>
          <cell r="AV49">
            <v>6.7999999999999996E-3</v>
          </cell>
          <cell r="AW49">
            <v>-5.7000000000000002E-3</v>
          </cell>
          <cell r="BF49">
            <v>0.99429999999999996</v>
          </cell>
          <cell r="BG49" t="str">
            <v>56</v>
          </cell>
          <cell r="BH49" t="str">
            <v>INCENTIVOS DE LA VIVIENDA Y REASENTAMIENTOS</v>
          </cell>
        </row>
        <row r="50">
          <cell r="P50" t="str">
            <v>E2.O5.P4.I4. Porcentaje de beneficiarios calificados para vivienda en Terrenos Urbanizados por el Estado</v>
          </cell>
          <cell r="Q50" t="str">
            <v>Acumulado</v>
          </cell>
          <cell r="R50" t="str">
            <v>SI</v>
          </cell>
          <cell r="T50" t="str">
            <v>NÚMERADOR: Número de expedientes validados para Terrenos Urbanizados por el Estado. DENOMINADOR: Número de expedientes recibidos de la OT Terrenos Urbanizados por el Estado.</v>
          </cell>
          <cell r="U50" t="str">
            <v>C</v>
          </cell>
          <cell r="V50" t="str">
            <v>Continuo</v>
          </cell>
          <cell r="W50">
            <v>1</v>
          </cell>
          <cell r="X50">
            <v>1</v>
          </cell>
          <cell r="Y50">
            <v>0.85</v>
          </cell>
          <cell r="Z50">
            <v>4</v>
          </cell>
          <cell r="AA50">
            <v>4</v>
          </cell>
          <cell r="AB50">
            <v>1.2060999999999999</v>
          </cell>
          <cell r="AC50" t="str">
            <v>VERDE</v>
          </cell>
          <cell r="AD50" t="str">
            <v>SI</v>
          </cell>
          <cell r="AE50" t="str">
            <v>SI</v>
          </cell>
          <cell r="AF50">
            <v>44942</v>
          </cell>
          <cell r="AG50">
            <v>0.80500000000000005</v>
          </cell>
          <cell r="AH50">
            <v>5.0000000000000001E-3</v>
          </cell>
          <cell r="AI50">
            <v>5.0000000000000001E-3</v>
          </cell>
          <cell r="AJ50">
            <v>5.0000000000000001E-3</v>
          </cell>
          <cell r="AS50">
            <v>0.82</v>
          </cell>
          <cell r="AT50">
            <v>0.99380000000000002</v>
          </cell>
          <cell r="AU50">
            <v>-2.5999999999999999E-3</v>
          </cell>
          <cell r="AV50">
            <v>-5.2299999999999999E-2</v>
          </cell>
          <cell r="AW50">
            <v>5.0099999999999999E-2</v>
          </cell>
          <cell r="BF50">
            <v>0.98899999999999999</v>
          </cell>
          <cell r="BG50" t="str">
            <v>56</v>
          </cell>
          <cell r="BH50" t="str">
            <v>INCENTIVOS DE LA VIVIENDA Y REASENTAMIENTOS</v>
          </cell>
        </row>
        <row r="51">
          <cell r="P51" t="str">
            <v>E2.O5.P4.I5. Porcentaje de personas que han generado medios de vida a través del acompañamiento comunitario en proyectos de vivienda de interés social</v>
          </cell>
          <cell r="Q51" t="str">
            <v>Acumulado</v>
          </cell>
          <cell r="R51" t="str">
            <v>SI</v>
          </cell>
          <cell r="T51" t="str">
            <v>NÚMERADOR: Número de personas mayores a 18 años que han generado medios de vida DENOMINADOR: Número de personas mayores a 18 años habitando en viviendas de interés social. El resultado del cociente es expresado en términos porcentuales.</v>
          </cell>
          <cell r="U51" t="str">
            <v>C</v>
          </cell>
          <cell r="V51" t="str">
            <v>Continuo</v>
          </cell>
          <cell r="W51">
            <v>1</v>
          </cell>
          <cell r="X51">
            <v>1</v>
          </cell>
          <cell r="Y51">
            <v>0.85</v>
          </cell>
          <cell r="Z51">
            <v>4</v>
          </cell>
          <cell r="AA51">
            <v>4</v>
          </cell>
          <cell r="AB51">
            <v>1.2082999999999999</v>
          </cell>
          <cell r="AC51" t="str">
            <v>VERDE</v>
          </cell>
          <cell r="AD51" t="str">
            <v>SI</v>
          </cell>
          <cell r="AE51" t="str">
            <v>SI</v>
          </cell>
          <cell r="AF51">
            <v>44942</v>
          </cell>
          <cell r="AG51">
            <v>4.9500000000000002E-2</v>
          </cell>
          <cell r="AH51">
            <v>3.5000000000000001E-3</v>
          </cell>
          <cell r="AI51">
            <v>3.5000000000000001E-3</v>
          </cell>
          <cell r="AJ51">
            <v>3.5000000000000001E-3</v>
          </cell>
          <cell r="AS51">
            <v>0.06</v>
          </cell>
          <cell r="AT51">
            <v>4.6600000000000003E-2</v>
          </cell>
          <cell r="AU51">
            <v>4.4000000000000003E-3</v>
          </cell>
          <cell r="AV51">
            <v>5.7000000000000002E-3</v>
          </cell>
          <cell r="AW51">
            <v>1.5800000000000002E-2</v>
          </cell>
          <cell r="BF51">
            <v>7.2499999999999995E-2</v>
          </cell>
          <cell r="BG51" t="str">
            <v>56</v>
          </cell>
          <cell r="BH51" t="str">
            <v>INCENTIVOS DE LA VIVIENDA Y REASENTAMIENTOS</v>
          </cell>
        </row>
        <row r="52">
          <cell r="P52" t="str">
            <v>E2.O5.P4.I6. Porcentaje de viviendas terminadas en relación al total de viviendas planificadas</v>
          </cell>
          <cell r="Q52" t="str">
            <v>Acumulado</v>
          </cell>
          <cell r="R52" t="str">
            <v>SI</v>
          </cell>
          <cell r="T52" t="str">
            <v>Numerador: Número de viviendas terminadas Denominador: Total de viviendas planificadas</v>
          </cell>
          <cell r="U52" t="str">
            <v>C</v>
          </cell>
          <cell r="V52" t="str">
            <v>Continuo Fraccional</v>
          </cell>
          <cell r="W52">
            <v>1</v>
          </cell>
          <cell r="X52">
            <v>1</v>
          </cell>
          <cell r="Y52">
            <v>0.85</v>
          </cell>
          <cell r="Z52">
            <v>2</v>
          </cell>
          <cell r="AA52">
            <v>2</v>
          </cell>
          <cell r="AB52">
            <v>6.5000000000000002E-2</v>
          </cell>
          <cell r="AC52" t="str">
            <v>ROJO</v>
          </cell>
          <cell r="AD52" t="str">
            <v>SI</v>
          </cell>
          <cell r="AE52" t="str">
            <v>SI</v>
          </cell>
          <cell r="AF52">
            <v>44942</v>
          </cell>
          <cell r="AG52">
            <v>0.1424</v>
          </cell>
          <cell r="AH52">
            <v>0.15759999999999999</v>
          </cell>
          <cell r="AS52">
            <v>0.3</v>
          </cell>
          <cell r="AT52">
            <v>5.1784094345328092E-3</v>
          </cell>
          <cell r="AU52">
            <v>1.95324312065316E-2</v>
          </cell>
          <cell r="BF52">
            <v>1.2355420320532204E-2</v>
          </cell>
          <cell r="BG52" t="str">
            <v>56</v>
          </cell>
          <cell r="BH52" t="str">
            <v>INCENTIVOS DE LA VIVIENDA Y REASENTAMIENTOS</v>
          </cell>
        </row>
        <row r="53">
          <cell r="P53" t="str">
            <v>E2.O5.P4.I7. Porcentaje de kits entregados en relación al total de kits planificados</v>
          </cell>
          <cell r="Q53" t="str">
            <v>Acumulado</v>
          </cell>
          <cell r="R53" t="str">
            <v>SI</v>
          </cell>
          <cell r="T53" t="str">
            <v>Numerador: Número de kits entregados Denominador: Total de kits planificados</v>
          </cell>
          <cell r="U53" t="str">
            <v>C</v>
          </cell>
          <cell r="V53" t="str">
            <v>Continuo Fraccional</v>
          </cell>
          <cell r="W53">
            <v>1</v>
          </cell>
          <cell r="X53">
            <v>1</v>
          </cell>
          <cell r="Y53">
            <v>0.85</v>
          </cell>
          <cell r="Z53">
            <v>2</v>
          </cell>
          <cell r="AA53">
            <v>2</v>
          </cell>
          <cell r="AB53">
            <v>2.7000000000000001E-3</v>
          </cell>
          <cell r="AC53" t="str">
            <v>ROJO</v>
          </cell>
          <cell r="AD53" t="str">
            <v>SI</v>
          </cell>
          <cell r="AE53" t="str">
            <v>SI</v>
          </cell>
          <cell r="AF53">
            <v>44942</v>
          </cell>
          <cell r="AG53">
            <v>0.15</v>
          </cell>
          <cell r="AH53">
            <v>0.15</v>
          </cell>
          <cell r="AS53">
            <v>0.3</v>
          </cell>
          <cell r="AT53">
            <v>4.0025510765103031E-4</v>
          </cell>
          <cell r="AU53">
            <v>8.225022541839854E-4</v>
          </cell>
          <cell r="BF53">
            <v>6.1137868091750791E-4</v>
          </cell>
          <cell r="BG53" t="str">
            <v>56</v>
          </cell>
          <cell r="BH53" t="str">
            <v>INCENTIVOS DE LA VIVIENDA Y REASENTAMIENTOS</v>
          </cell>
        </row>
        <row r="54">
          <cell r="P54" t="str">
            <v>E2.O5.P4.I8. Porcentaje de municipios capacitados sobre instrumentos técnicos y normativos aprobados y/o expedidos en materia de hábitat y espacio público, con relación al total de municipios.</v>
          </cell>
          <cell r="Q54" t="str">
            <v>Acumulado</v>
          </cell>
          <cell r="R54" t="str">
            <v>SI</v>
          </cell>
          <cell r="T54" t="str">
            <v>Numerador: Número de municipios capacitados Denominador: Total de municipios</v>
          </cell>
          <cell r="U54" t="str">
            <v>C</v>
          </cell>
          <cell r="V54" t="str">
            <v>Continuo Fraccional</v>
          </cell>
          <cell r="W54">
            <v>1</v>
          </cell>
          <cell r="X54">
            <v>1</v>
          </cell>
          <cell r="Y54">
            <v>0.85</v>
          </cell>
          <cell r="Z54">
            <v>4</v>
          </cell>
          <cell r="AA54">
            <v>4</v>
          </cell>
          <cell r="AB54">
            <v>1.0860000000000001</v>
          </cell>
          <cell r="AC54" t="str">
            <v>VERDE</v>
          </cell>
          <cell r="AD54" t="str">
            <v>SI</v>
          </cell>
          <cell r="AE54" t="str">
            <v>SI</v>
          </cell>
          <cell r="AF54">
            <v>44943</v>
          </cell>
          <cell r="AG54">
            <v>0.05</v>
          </cell>
          <cell r="AH54">
            <v>0.05</v>
          </cell>
          <cell r="AI54">
            <v>0.05</v>
          </cell>
          <cell r="AJ54">
            <v>0.05</v>
          </cell>
          <cell r="AS54">
            <v>0.2</v>
          </cell>
          <cell r="AT54">
            <v>5.4298642533936653E-2</v>
          </cell>
          <cell r="AU54">
            <v>0.10859728506787331</v>
          </cell>
          <cell r="AV54">
            <v>0.16289592760180996</v>
          </cell>
          <cell r="AW54">
            <v>0.21719457013574661</v>
          </cell>
          <cell r="BF54">
            <v>0.13574660633484162</v>
          </cell>
          <cell r="BG54" t="str">
            <v>55</v>
          </cell>
          <cell r="BH54" t="str">
            <v>HABITAT Y ASENTAMIENTOS HUMANOS</v>
          </cell>
        </row>
        <row r="55">
          <cell r="P55" t="str">
            <v>E2.O5.P4.I9. Porcentaje de percepción ciudadana de la mejora de calidad del espacio público en las intervenciones en el marco de los proyectos de parques y mejoramiento de barrios, con relación a la evaluación inicial (diagnóstico).</v>
          </cell>
          <cell r="Q55" t="str">
            <v>Acumulado</v>
          </cell>
          <cell r="R55" t="str">
            <v>SI</v>
          </cell>
          <cell r="T55" t="str">
            <v>Numerador: Número de respuestas a las preguntas sobre percepción en la mejora del espacio público en las intervenciones realizadas por el Ministerio en el marco de los Proyectos de parques y mejoramiento de barrios. Denominador: Total respuestas a las preguntas incluyendo N/S N/R. El resultado se medirá mediante la comparación de la evaluación final y la evaluación inicial (diagnóstico).</v>
          </cell>
          <cell r="U55" t="str">
            <v>C</v>
          </cell>
          <cell r="V55" t="str">
            <v>Continuo Fraccional</v>
          </cell>
          <cell r="W55">
            <v>1</v>
          </cell>
          <cell r="X55">
            <v>1</v>
          </cell>
          <cell r="Y55">
            <v>0.8</v>
          </cell>
          <cell r="Z55">
            <v>1</v>
          </cell>
          <cell r="AA55">
            <v>1</v>
          </cell>
          <cell r="AB55">
            <v>2.4996999999999998</v>
          </cell>
          <cell r="AC55" t="str">
            <v>VERDE</v>
          </cell>
          <cell r="AD55" t="str">
            <v>SI</v>
          </cell>
          <cell r="AE55" t="str">
            <v>SI</v>
          </cell>
          <cell r="AF55">
            <v>44943</v>
          </cell>
          <cell r="AG55">
            <v>0.16669999999999999</v>
          </cell>
          <cell r="AS55">
            <v>0.16669999999999999</v>
          </cell>
          <cell r="AT55">
            <v>45566</v>
          </cell>
          <cell r="BF55">
            <v>45566</v>
          </cell>
          <cell r="BG55" t="str">
            <v>55</v>
          </cell>
          <cell r="BH55" t="str">
            <v>HABITAT Y ASENTAMIENTOS HUMANOS</v>
          </cell>
        </row>
        <row r="56">
          <cell r="P56" t="str">
            <v>E2.O5.P5.I1. Porcentaje de cobertura poblacional con tecnología 4G o superior</v>
          </cell>
          <cell r="Q56" t="str">
            <v>Por período</v>
          </cell>
          <cell r="R56" t="str">
            <v>SI</v>
          </cell>
          <cell r="T56" t="str">
            <v>F= Número de habitantes con cobertura 4G/Número total de habitantes</v>
          </cell>
          <cell r="U56" t="str">
            <v>C</v>
          </cell>
          <cell r="V56" t="str">
            <v>Continuo</v>
          </cell>
          <cell r="W56">
            <v>1</v>
          </cell>
          <cell r="X56">
            <v>1</v>
          </cell>
          <cell r="Y56">
            <v>0.85</v>
          </cell>
          <cell r="Z56">
            <v>1</v>
          </cell>
          <cell r="AA56">
            <v>1</v>
          </cell>
          <cell r="AB56">
            <v>0.97299999999999998</v>
          </cell>
          <cell r="AC56" t="str">
            <v>AMARILLO</v>
          </cell>
          <cell r="AD56" t="str">
            <v>SI</v>
          </cell>
          <cell r="AE56" t="str">
            <v>SI</v>
          </cell>
          <cell r="AF56">
            <v>44942</v>
          </cell>
          <cell r="AG56">
            <v>0.8</v>
          </cell>
          <cell r="AS56">
            <v>0.8</v>
          </cell>
          <cell r="AT56">
            <v>0.77839999999999998</v>
          </cell>
          <cell r="BF56">
            <v>0.77839999999999998</v>
          </cell>
          <cell r="BG56" t="str">
            <v>55</v>
          </cell>
          <cell r="BH56" t="str">
            <v>INCLUSION DIGITAL</v>
          </cell>
        </row>
        <row r="57">
          <cell r="P57" t="str">
            <v>E2.O5.P5.I2. Penetración de Internet móvil y fijo</v>
          </cell>
          <cell r="Q57" t="str">
            <v>Por período</v>
          </cell>
          <cell r="R57" t="str">
            <v>SI</v>
          </cell>
          <cell r="T57" t="str">
            <v>F= (Número total de cuentas de internet móvil y fijo/Población total del país)</v>
          </cell>
          <cell r="U57" t="str">
            <v>C</v>
          </cell>
          <cell r="V57" t="str">
            <v>Continuo</v>
          </cell>
          <cell r="W57">
            <v>1</v>
          </cell>
          <cell r="X57">
            <v>1</v>
          </cell>
          <cell r="Y57">
            <v>0.85</v>
          </cell>
          <cell r="Z57">
            <v>1</v>
          </cell>
          <cell r="AA57">
            <v>1</v>
          </cell>
          <cell r="AB57">
            <v>1.0219</v>
          </cell>
          <cell r="AC57" t="str">
            <v>VERDE</v>
          </cell>
          <cell r="AD57" t="str">
            <v>SI</v>
          </cell>
          <cell r="AE57" t="str">
            <v>SI</v>
          </cell>
          <cell r="AF57">
            <v>44942</v>
          </cell>
          <cell r="AG57">
            <v>0.71830000000000005</v>
          </cell>
          <cell r="AS57">
            <v>0.71830000000000005</v>
          </cell>
          <cell r="AT57">
            <v>0.73399999999999999</v>
          </cell>
          <cell r="BF57">
            <v>0.73399999999999999</v>
          </cell>
          <cell r="BG57" t="str">
            <v>55</v>
          </cell>
          <cell r="BH57" t="str">
            <v>INCLUSION DIGITAL</v>
          </cell>
        </row>
        <row r="58">
          <cell r="P58" t="str">
            <v>E2.O6.P4.I1. Porcentaje de menores de 2 años con desnutrición crónica infantil</v>
          </cell>
          <cell r="Q58" t="str">
            <v>Por período</v>
          </cell>
          <cell r="T58" t="str">
            <v>(Número de niños/as menores de 2 años de edad que presentan desnutrición crónica en un año o período determinado (t)/ Total de niños y niñas menores de dos años en el periodo determinado (t)) * 100</v>
          </cell>
          <cell r="U58" t="str">
            <v>D</v>
          </cell>
          <cell r="V58" t="str">
            <v>Discreto</v>
          </cell>
          <cell r="W58">
            <v>1</v>
          </cell>
          <cell r="X58">
            <v>1</v>
          </cell>
          <cell r="Y58">
            <v>1.1499999999999999</v>
          </cell>
          <cell r="Z58">
            <v>1</v>
          </cell>
          <cell r="AA58">
            <v>0</v>
          </cell>
          <cell r="AB58">
            <v>0</v>
          </cell>
          <cell r="AC58" t="str">
            <v>-</v>
          </cell>
          <cell r="AD58" t="str">
            <v>SI</v>
          </cell>
          <cell r="AE58" t="str">
            <v>SI</v>
          </cell>
          <cell r="AF58">
            <v>44943</v>
          </cell>
          <cell r="AG58">
            <v>0.26450000000000001</v>
          </cell>
        </row>
        <row r="59">
          <cell r="P59" t="str">
            <v>E2.O6.P6.1. Porcentaje de normativa técnica sanitaria aprobada</v>
          </cell>
          <cell r="Q59" t="str">
            <v>Acumulado</v>
          </cell>
          <cell r="R59" t="str">
            <v>SI</v>
          </cell>
          <cell r="T59" t="str">
            <v>Número de normativa técnica sanitaria aprobada/Número de normativa técnica sanitaria planificada por la Dirección Técnica de Normativa Sanitaria</v>
          </cell>
          <cell r="U59" t="str">
            <v>C</v>
          </cell>
          <cell r="V59" t="str">
            <v>Continuo</v>
          </cell>
          <cell r="W59">
            <v>1</v>
          </cell>
          <cell r="X59">
            <v>1</v>
          </cell>
          <cell r="Y59">
            <v>0.85</v>
          </cell>
          <cell r="Z59">
            <v>2</v>
          </cell>
          <cell r="AA59">
            <v>2</v>
          </cell>
          <cell r="AB59">
            <v>1.1059000000000001</v>
          </cell>
          <cell r="AC59" t="str">
            <v>VERDE</v>
          </cell>
          <cell r="AD59" t="str">
            <v>SI</v>
          </cell>
          <cell r="AE59" t="str">
            <v>SI</v>
          </cell>
          <cell r="AF59">
            <v>44936</v>
          </cell>
          <cell r="AG59">
            <v>0.5</v>
          </cell>
          <cell r="AH59">
            <v>0.35</v>
          </cell>
          <cell r="AS59">
            <v>0.85</v>
          </cell>
          <cell r="AT59">
            <v>0.53</v>
          </cell>
          <cell r="AU59">
            <v>0.41</v>
          </cell>
          <cell r="BF59">
            <v>0.94</v>
          </cell>
          <cell r="BG59" t="e">
            <v>#N/A</v>
          </cell>
          <cell r="BH59" t="e">
            <v>#N/A</v>
          </cell>
        </row>
        <row r="60">
          <cell r="P60" t="str">
            <v>E2.O6.P6.2 Porcentaje de Emisión del Certificado de Liberación de Lote de productos Biológicos en el tiempo óptimo establecido</v>
          </cell>
          <cell r="Q60" t="str">
            <v>Por período</v>
          </cell>
          <cell r="R60" t="str">
            <v>SI</v>
          </cell>
          <cell r="T60" t="str">
            <v>Número de emisión de certificados liberaciones de lote de medicamentos biologicos o carta de rechazo en un tiempo menor o igual al óptimo establecido/Numero Total de liberaciones de lote de medicamentos biologico o carta de rechazo de medicamentos biologicos emitidos.</v>
          </cell>
          <cell r="U60" t="str">
            <v>C</v>
          </cell>
          <cell r="V60" t="str">
            <v>Discreto</v>
          </cell>
          <cell r="W60">
            <v>1</v>
          </cell>
          <cell r="X60">
            <v>1</v>
          </cell>
          <cell r="Y60">
            <v>0.85</v>
          </cell>
          <cell r="Z60">
            <v>4</v>
          </cell>
          <cell r="AA60">
            <v>4</v>
          </cell>
          <cell r="AB60">
            <v>1.0316000000000001</v>
          </cell>
          <cell r="AC60" t="str">
            <v>VERDE</v>
          </cell>
          <cell r="AD60" t="str">
            <v>SI</v>
          </cell>
          <cell r="AE60" t="str">
            <v>SI</v>
          </cell>
          <cell r="AF60">
            <v>44936</v>
          </cell>
          <cell r="AG60">
            <v>0.95</v>
          </cell>
          <cell r="AH60">
            <v>0.95</v>
          </cell>
          <cell r="AI60">
            <v>0.95</v>
          </cell>
          <cell r="AJ60">
            <v>0.95</v>
          </cell>
          <cell r="AT60">
            <v>0.98</v>
          </cell>
          <cell r="AU60">
            <v>1</v>
          </cell>
          <cell r="AV60">
            <v>1</v>
          </cell>
          <cell r="AW60">
            <v>0.98</v>
          </cell>
          <cell r="BG60" t="e">
            <v>#N/A</v>
          </cell>
          <cell r="BH60" t="e">
            <v>#N/A</v>
          </cell>
        </row>
        <row r="61">
          <cell r="P61" t="str">
            <v>E2.O6.P6.2. Porcentaje de certificaciones emitidas de alimentos</v>
          </cell>
          <cell r="Q61" t="str">
            <v>Por período</v>
          </cell>
          <cell r="R61" t="str">
            <v>SI</v>
          </cell>
          <cell r="T61" t="str">
            <v>Número de certificaciones de alimentos, suplementos, regímenes especiales y alimentos con cannabis no psicoactivo emitidas en 30 días/Número total de certificaciones emitidas en el periodo</v>
          </cell>
          <cell r="U61" t="str">
            <v>C</v>
          </cell>
          <cell r="V61" t="str">
            <v>Discreto</v>
          </cell>
          <cell r="W61">
            <v>1</v>
          </cell>
          <cell r="X61">
            <v>1</v>
          </cell>
          <cell r="Y61">
            <v>0.85</v>
          </cell>
          <cell r="Z61">
            <v>4</v>
          </cell>
          <cell r="AA61">
            <v>4</v>
          </cell>
          <cell r="AB61">
            <v>1.0476000000000001</v>
          </cell>
          <cell r="AC61" t="str">
            <v>VERDE</v>
          </cell>
          <cell r="AD61" t="str">
            <v>SI</v>
          </cell>
          <cell r="AE61" t="str">
            <v>SI</v>
          </cell>
          <cell r="AF61">
            <v>44936</v>
          </cell>
          <cell r="AG61">
            <v>0.95</v>
          </cell>
          <cell r="AH61">
            <v>0.95</v>
          </cell>
          <cell r="AI61">
            <v>0.95</v>
          </cell>
          <cell r="AJ61">
            <v>0.95</v>
          </cell>
          <cell r="AT61">
            <v>0.99890000000000001</v>
          </cell>
          <cell r="AU61">
            <v>0.99839999999999995</v>
          </cell>
          <cell r="AV61">
            <v>0.99829999999999997</v>
          </cell>
          <cell r="AW61">
            <v>0.99519999999999997</v>
          </cell>
          <cell r="BG61" t="e">
            <v>#N/A</v>
          </cell>
          <cell r="BH61" t="e">
            <v>#N/A</v>
          </cell>
        </row>
        <row r="62">
          <cell r="P62" t="str">
            <v>E2.O6.P6.2. Porcentaje de certificaciones emitidas de productos cosméticos, de higiene doméstica (PHD) y absorbentes de higiene personal (PAHP) en un tiempo menor o igual al óptimo establecido</v>
          </cell>
          <cell r="Q62" t="str">
            <v>Por período</v>
          </cell>
          <cell r="R62" t="str">
            <v>SI</v>
          </cell>
          <cell r="T62" t="str">
            <v>Número de certificaciones emitidas para productos cosméticos, de higiene doméstica (PHD) y absorbentes de higiene personal (PAHP) en un tiempo menor o igual al óptimo establecido/Número total de solicitudes recibidas para productos cosméticos, de higiene doméstica (PHD) y absorbentes de higiene personal</v>
          </cell>
          <cell r="U62" t="str">
            <v>C</v>
          </cell>
          <cell r="V62" t="str">
            <v>Discreto</v>
          </cell>
          <cell r="W62">
            <v>1</v>
          </cell>
          <cell r="X62">
            <v>1</v>
          </cell>
          <cell r="Y62">
            <v>0.85</v>
          </cell>
          <cell r="Z62">
            <v>4</v>
          </cell>
          <cell r="AA62">
            <v>4</v>
          </cell>
          <cell r="AB62">
            <v>0.91579999999999995</v>
          </cell>
          <cell r="AC62" t="str">
            <v>AMARILLO</v>
          </cell>
          <cell r="AD62" t="str">
            <v>SI</v>
          </cell>
          <cell r="AE62" t="str">
            <v>SI</v>
          </cell>
          <cell r="AF62">
            <v>44936</v>
          </cell>
          <cell r="AG62">
            <v>0.95</v>
          </cell>
          <cell r="AH62">
            <v>0.95</v>
          </cell>
          <cell r="AI62">
            <v>0.95</v>
          </cell>
          <cell r="AJ62">
            <v>0.95</v>
          </cell>
          <cell r="AT62">
            <v>0.99</v>
          </cell>
          <cell r="AU62">
            <v>0.92</v>
          </cell>
          <cell r="AV62">
            <v>0.8</v>
          </cell>
          <cell r="AW62">
            <v>0.87</v>
          </cell>
          <cell r="BG62" t="e">
            <v>#N/A</v>
          </cell>
          <cell r="BH62" t="e">
            <v>#N/A</v>
          </cell>
        </row>
        <row r="63">
          <cell r="P63" t="str">
            <v>E2.O6.P6.2. Porcentaje de control de establecimientos sujetos a vigilancia y control Posterior</v>
          </cell>
          <cell r="Q63" t="str">
            <v>Acumulado</v>
          </cell>
          <cell r="R63" t="str">
            <v>SI</v>
          </cell>
          <cell r="T63" t="str">
            <v>Número de establecimientos sujetos a Vigilancia y Control sanitario a nivel nacional/Número de establecimientos sujetos a Vigilancia y Control Sanitario a nivel nacional Planificados</v>
          </cell>
          <cell r="U63" t="str">
            <v>C</v>
          </cell>
          <cell r="V63" t="str">
            <v>Continuo</v>
          </cell>
          <cell r="W63">
            <v>1</v>
          </cell>
          <cell r="X63">
            <v>1</v>
          </cell>
          <cell r="Y63">
            <v>0.85</v>
          </cell>
          <cell r="Z63">
            <v>12</v>
          </cell>
          <cell r="AA63">
            <v>12</v>
          </cell>
          <cell r="AB63">
            <v>1</v>
          </cell>
          <cell r="AC63" t="str">
            <v>VERDE</v>
          </cell>
          <cell r="AD63" t="str">
            <v>SI</v>
          </cell>
          <cell r="AE63" t="str">
            <v>SI</v>
          </cell>
          <cell r="AF63">
            <v>44936</v>
          </cell>
          <cell r="AG63">
            <v>0.08</v>
          </cell>
          <cell r="AH63">
            <v>0.09</v>
          </cell>
          <cell r="AI63">
            <v>0.08</v>
          </cell>
          <cell r="AJ63">
            <v>0.08</v>
          </cell>
          <cell r="AK63">
            <v>0.09</v>
          </cell>
          <cell r="AL63">
            <v>0.08</v>
          </cell>
          <cell r="AM63">
            <v>0.08</v>
          </cell>
          <cell r="AN63">
            <v>0.08</v>
          </cell>
          <cell r="AO63">
            <v>0.09</v>
          </cell>
          <cell r="AP63">
            <v>0.08</v>
          </cell>
          <cell r="AQ63">
            <v>0.08</v>
          </cell>
          <cell r="AR63">
            <v>0.09</v>
          </cell>
          <cell r="AS63">
            <v>1</v>
          </cell>
          <cell r="AT63">
            <v>8.1000000000000003E-2</v>
          </cell>
          <cell r="AU63">
            <v>8.8999999999999996E-2</v>
          </cell>
          <cell r="AV63">
            <v>0.1</v>
          </cell>
          <cell r="AW63">
            <v>8.7999999999999995E-2</v>
          </cell>
          <cell r="AX63">
            <v>8.2000000000000003E-2</v>
          </cell>
          <cell r="AY63">
            <v>0.09</v>
          </cell>
          <cell r="AZ63">
            <v>0.12</v>
          </cell>
          <cell r="BA63">
            <v>0.08</v>
          </cell>
          <cell r="BB63">
            <v>0.09</v>
          </cell>
          <cell r="BC63">
            <v>7.0000000000000007E-2</v>
          </cell>
          <cell r="BD63">
            <v>7.0000000000000007E-2</v>
          </cell>
          <cell r="BE63">
            <v>0.04</v>
          </cell>
          <cell r="BF63">
            <v>1</v>
          </cell>
          <cell r="BG63" t="e">
            <v>#N/A</v>
          </cell>
          <cell r="BH63" t="e">
            <v>#N/A</v>
          </cell>
        </row>
        <row r="64">
          <cell r="P64" t="str">
            <v>E2.O6.P6.2. Porcentaje de informes de análisis laboratoriales emitidos, Gestión de Alimentos</v>
          </cell>
          <cell r="Q64" t="str">
            <v>Por período</v>
          </cell>
          <cell r="R64" t="str">
            <v>SI</v>
          </cell>
          <cell r="T64" t="str">
            <v>Número de informes de Resultados de Laboratorio de Referencia emitidos trimestralmente dentro de 35 días (gestión Alimentos )/ Número de informes de resultados de Laboratorio de Referencia emitidos trimestralmente (Gestión alimentos)</v>
          </cell>
          <cell r="U64" t="str">
            <v>C</v>
          </cell>
          <cell r="V64" t="str">
            <v>Discreto</v>
          </cell>
          <cell r="W64">
            <v>1</v>
          </cell>
          <cell r="X64">
            <v>1</v>
          </cell>
          <cell r="Y64">
            <v>0.85</v>
          </cell>
          <cell r="Z64">
            <v>4</v>
          </cell>
          <cell r="AA64">
            <v>4</v>
          </cell>
          <cell r="AB64">
            <v>1.0103</v>
          </cell>
          <cell r="AC64" t="str">
            <v>VERDE</v>
          </cell>
          <cell r="AD64" t="str">
            <v>SI</v>
          </cell>
          <cell r="AE64" t="str">
            <v>SI</v>
          </cell>
          <cell r="AF64">
            <v>44937</v>
          </cell>
          <cell r="AG64">
            <v>0.97</v>
          </cell>
          <cell r="AH64">
            <v>0.97</v>
          </cell>
          <cell r="AI64">
            <v>0.97</v>
          </cell>
          <cell r="AJ64">
            <v>0.97</v>
          </cell>
          <cell r="AT64">
            <v>1</v>
          </cell>
          <cell r="AU64">
            <v>0.99</v>
          </cell>
          <cell r="AV64">
            <v>1</v>
          </cell>
          <cell r="AW64">
            <v>0.98</v>
          </cell>
          <cell r="BG64" t="e">
            <v>#N/A</v>
          </cell>
          <cell r="BH64" t="e">
            <v>#N/A</v>
          </cell>
        </row>
        <row r="65">
          <cell r="P65" t="str">
            <v>E2.O6.P6.2. Porcentaje de informes de análisis laboratoriales emitidos, Gestión de Medicamentos</v>
          </cell>
          <cell r="Q65" t="str">
            <v>Por período</v>
          </cell>
          <cell r="R65" t="str">
            <v>SI</v>
          </cell>
          <cell r="T65" t="str">
            <v>Número de informes de resultados de Laboratorio de Referencia de Medicamentos generales emitidos trimestralmente dentro de 50 días término/ Número de informes de resultados de Laboratorio de Referencia de Medicamentos generales emitidos trimestralmente.</v>
          </cell>
          <cell r="U65" t="str">
            <v>C</v>
          </cell>
          <cell r="V65" t="str">
            <v>Discreto</v>
          </cell>
          <cell r="W65">
            <v>1</v>
          </cell>
          <cell r="X65">
            <v>1</v>
          </cell>
          <cell r="Y65">
            <v>0.85</v>
          </cell>
          <cell r="Z65">
            <v>4</v>
          </cell>
          <cell r="AA65">
            <v>4</v>
          </cell>
          <cell r="AB65">
            <v>1.0308999999999999</v>
          </cell>
          <cell r="AC65" t="str">
            <v>VERDE</v>
          </cell>
          <cell r="AD65" t="str">
            <v>SI</v>
          </cell>
          <cell r="AE65" t="str">
            <v>SI</v>
          </cell>
          <cell r="AF65">
            <v>44936</v>
          </cell>
          <cell r="AG65">
            <v>0.97</v>
          </cell>
          <cell r="AH65">
            <v>0.97</v>
          </cell>
          <cell r="AI65">
            <v>0.97</v>
          </cell>
          <cell r="AJ65">
            <v>0.97</v>
          </cell>
          <cell r="AT65">
            <v>1</v>
          </cell>
          <cell r="AU65">
            <v>0.99</v>
          </cell>
          <cell r="AV65">
            <v>1</v>
          </cell>
          <cell r="AW65">
            <v>1</v>
          </cell>
          <cell r="BG65" t="e">
            <v>#N/A</v>
          </cell>
          <cell r="BH65" t="e">
            <v>#N/A</v>
          </cell>
        </row>
        <row r="66">
          <cell r="P66" t="str">
            <v>E2.O6.P6.2. Porcentaje de solicitudes de inscripciones y modificaciones para medicamentos en general, nacionales y extranjeros, con riesgo y complejidad bajo, aprobadas</v>
          </cell>
          <cell r="Q66" t="str">
            <v>Por período</v>
          </cell>
          <cell r="R66" t="str">
            <v>SI</v>
          </cell>
          <cell r="T66" t="str">
            <v>Número de solicitudes de inscripción y modificación de riesgo y complejidad bajos aprobados en un tiempo menor o igual al óptimo establecido/ Total de solicitudes de inscripción y modificación con riesgo y complejidad bajos aprobados</v>
          </cell>
          <cell r="U66" t="str">
            <v>C</v>
          </cell>
          <cell r="V66" t="str">
            <v>Discreto</v>
          </cell>
          <cell r="W66">
            <v>1</v>
          </cell>
          <cell r="X66">
            <v>1</v>
          </cell>
          <cell r="Y66">
            <v>0.85</v>
          </cell>
          <cell r="Z66">
            <v>4</v>
          </cell>
          <cell r="AA66">
            <v>4</v>
          </cell>
          <cell r="AB66">
            <v>0.98199999999999998</v>
          </cell>
          <cell r="AC66" t="str">
            <v>AMARILLO</v>
          </cell>
          <cell r="AD66" t="str">
            <v>SI</v>
          </cell>
          <cell r="AE66" t="str">
            <v>SI</v>
          </cell>
          <cell r="AF66">
            <v>44938</v>
          </cell>
          <cell r="AG66">
            <v>1</v>
          </cell>
          <cell r="AH66">
            <v>1</v>
          </cell>
          <cell r="AI66">
            <v>1</v>
          </cell>
          <cell r="AJ66">
            <v>1</v>
          </cell>
          <cell r="AT66">
            <v>1</v>
          </cell>
          <cell r="AU66">
            <v>1</v>
          </cell>
          <cell r="AV66">
            <v>1</v>
          </cell>
          <cell r="AW66">
            <v>0.98199999999999998</v>
          </cell>
          <cell r="BG66" t="e">
            <v>#N/A</v>
          </cell>
          <cell r="BH66" t="e">
            <v>#N/A</v>
          </cell>
        </row>
        <row r="67">
          <cell r="P67" t="str">
            <v>E2.O7.P4.I2. Número de ayudas económicas otorgadas.</v>
          </cell>
          <cell r="Q67" t="str">
            <v>Por período</v>
          </cell>
          <cell r="R67" t="str">
            <v>SI</v>
          </cell>
          <cell r="T67" t="str">
            <v>Sumatoria de número de ayudas económicas</v>
          </cell>
          <cell r="U67" t="str">
            <v>C</v>
          </cell>
          <cell r="V67" t="str">
            <v>Continuo</v>
          </cell>
          <cell r="W67">
            <v>1</v>
          </cell>
          <cell r="X67">
            <v>1</v>
          </cell>
          <cell r="Y67">
            <v>0.85</v>
          </cell>
          <cell r="Z67">
            <v>2</v>
          </cell>
          <cell r="AA67">
            <v>2</v>
          </cell>
          <cell r="AB67">
            <v>0.33450000000000002</v>
          </cell>
          <cell r="AC67" t="str">
            <v>ROJO</v>
          </cell>
          <cell r="AD67" t="str">
            <v>SI</v>
          </cell>
          <cell r="AE67" t="str">
            <v>SI</v>
          </cell>
          <cell r="AF67">
            <v>44931</v>
          </cell>
          <cell r="AG67">
            <v>2000</v>
          </cell>
          <cell r="AH67">
            <v>1578</v>
          </cell>
          <cell r="AS67">
            <v>3578</v>
          </cell>
          <cell r="AT67">
            <v>0</v>
          </cell>
          <cell r="AU67">
            <v>1197</v>
          </cell>
          <cell r="BF67">
            <v>1197</v>
          </cell>
          <cell r="BG67" t="str">
            <v>55</v>
          </cell>
          <cell r="BH67" t="str">
            <v>CALIDAD Y DEMOCRATIZACION EN EL SISTEMA DE EDUCACION SUPERIOR</v>
          </cell>
        </row>
        <row r="68">
          <cell r="P68" t="str">
            <v>E2.O7.P4.I2. Número de becas para estudios de educación superior adjudicadas.</v>
          </cell>
          <cell r="Q68" t="str">
            <v>Por período</v>
          </cell>
          <cell r="R68" t="str">
            <v>SI</v>
          </cell>
          <cell r="T68" t="str">
            <v>Sumatoria de becas nacionales e internacionales adjudicadas.</v>
          </cell>
          <cell r="U68" t="str">
            <v>C</v>
          </cell>
          <cell r="V68" t="str">
            <v>Continuo</v>
          </cell>
          <cell r="W68">
            <v>1</v>
          </cell>
          <cell r="X68">
            <v>1</v>
          </cell>
          <cell r="Y68">
            <v>0.85</v>
          </cell>
          <cell r="Z68">
            <v>2</v>
          </cell>
          <cell r="AA68">
            <v>2</v>
          </cell>
          <cell r="AB68">
            <v>1.7658</v>
          </cell>
          <cell r="AC68" t="str">
            <v>VERDE</v>
          </cell>
          <cell r="AD68" t="str">
            <v>SI</v>
          </cell>
          <cell r="AE68" t="str">
            <v>SI</v>
          </cell>
          <cell r="AF68">
            <v>44931</v>
          </cell>
          <cell r="AG68">
            <v>847</v>
          </cell>
          <cell r="AH68">
            <v>848</v>
          </cell>
          <cell r="AS68">
            <v>1695</v>
          </cell>
          <cell r="AT68">
            <v>0</v>
          </cell>
          <cell r="AU68">
            <v>2993</v>
          </cell>
          <cell r="BF68">
            <v>2993</v>
          </cell>
          <cell r="BG68" t="str">
            <v>55</v>
          </cell>
          <cell r="BH68" t="str">
            <v>CALIDAD Y DEMOCRATIZACION EN EL SISTEMA DE EDUCACION SUPERIOR</v>
          </cell>
        </row>
        <row r="69">
          <cell r="P69" t="str">
            <v>E2.O7.P4.I2. Número de cupos disponibles para el acceso a la Educación Superior en cada período académico.</v>
          </cell>
          <cell r="Q69" t="str">
            <v>Por período</v>
          </cell>
          <cell r="R69" t="str">
            <v>SI</v>
          </cell>
          <cell r="T69" t="str">
            <v>Sumatoria de cupos ofertados por las diferentes Instituciones de Educación Superior en cada período académico.</v>
          </cell>
          <cell r="U69" t="str">
            <v>C</v>
          </cell>
          <cell r="V69" t="str">
            <v>Discreto</v>
          </cell>
          <cell r="W69">
            <v>1</v>
          </cell>
          <cell r="X69">
            <v>1</v>
          </cell>
          <cell r="Y69">
            <v>0.85</v>
          </cell>
          <cell r="Z69">
            <v>2</v>
          </cell>
          <cell r="AA69">
            <v>2</v>
          </cell>
          <cell r="AB69">
            <v>1.3471</v>
          </cell>
          <cell r="AC69" t="str">
            <v>VERDE</v>
          </cell>
          <cell r="AD69" t="str">
            <v>SI</v>
          </cell>
          <cell r="AE69" t="str">
            <v>SI</v>
          </cell>
          <cell r="AF69">
            <v>44933</v>
          </cell>
          <cell r="AG69">
            <v>95241</v>
          </cell>
          <cell r="AH69">
            <v>96193</v>
          </cell>
          <cell r="AT69">
            <v>122623</v>
          </cell>
          <cell r="AU69">
            <v>129583</v>
          </cell>
          <cell r="BG69" t="str">
            <v>55</v>
          </cell>
          <cell r="BH69" t="str">
            <v>CALIDAD Y DEMOCRATIZACION EN EL SISTEMA DE EDUCACION SUPERIOR</v>
          </cell>
        </row>
        <row r="70">
          <cell r="P70" t="str">
            <v>E2.O7.P4.I2. Porcentaje de estudiantes que aceptan un cupo asignado por el Sistema Nacional de Educación Superior.</v>
          </cell>
          <cell r="Q70" t="str">
            <v>Por período</v>
          </cell>
          <cell r="R70" t="str">
            <v>SI</v>
          </cell>
          <cell r="T70" t="str">
            <v>(Número de cupos asignados / oferta académica) * 100</v>
          </cell>
          <cell r="U70" t="str">
            <v>C</v>
          </cell>
          <cell r="V70" t="str">
            <v>Discreto Fraccional</v>
          </cell>
          <cell r="W70">
            <v>1</v>
          </cell>
          <cell r="X70">
            <v>1</v>
          </cell>
          <cell r="Y70">
            <v>0.85</v>
          </cell>
          <cell r="Z70">
            <v>2</v>
          </cell>
          <cell r="AA70">
            <v>2</v>
          </cell>
          <cell r="AB70">
            <v>1.3088</v>
          </cell>
          <cell r="AC70" t="str">
            <v>VERDE</v>
          </cell>
          <cell r="AD70" t="str">
            <v>SI</v>
          </cell>
          <cell r="AE70" t="str">
            <v>SI</v>
          </cell>
          <cell r="AF70">
            <v>44931</v>
          </cell>
          <cell r="AG70">
            <v>0.62</v>
          </cell>
          <cell r="AH70">
            <v>0.64</v>
          </cell>
          <cell r="AT70">
            <v>0.8487457912457913</v>
          </cell>
          <cell r="AU70">
            <v>0.83759914762637622</v>
          </cell>
          <cell r="BG70" t="str">
            <v>55</v>
          </cell>
          <cell r="BH70" t="str">
            <v>CALIDAD Y DEMOCRATIZACION EN EL SISTEMA DE EDUCACION SUPERIOR</v>
          </cell>
        </row>
        <row r="71">
          <cell r="P71" t="str">
            <v>E2.O7.P4.I2. Tasa de variación de personas inscritas en el programa de nivelación general.</v>
          </cell>
          <cell r="Q71" t="str">
            <v>Por período</v>
          </cell>
          <cell r="R71" t="str">
            <v>SI</v>
          </cell>
          <cell r="T71" t="str">
            <v>(Número de personas inscritas en el actual programa de nivelación general / Número de personas inscritas en el programa de nivelación general del periodo anterior) -1</v>
          </cell>
          <cell r="U71" t="str">
            <v>C</v>
          </cell>
          <cell r="V71" t="str">
            <v>Discreto</v>
          </cell>
          <cell r="W71">
            <v>1</v>
          </cell>
          <cell r="X71">
            <v>1</v>
          </cell>
          <cell r="Y71">
            <v>0.85</v>
          </cell>
          <cell r="Z71">
            <v>2</v>
          </cell>
          <cell r="AA71">
            <v>2</v>
          </cell>
          <cell r="AB71">
            <v>0</v>
          </cell>
          <cell r="AC71" t="str">
            <v>ROJO</v>
          </cell>
          <cell r="AD71" t="str">
            <v>SI</v>
          </cell>
          <cell r="AE71" t="str">
            <v>SI</v>
          </cell>
          <cell r="AF71">
            <v>44931</v>
          </cell>
          <cell r="AG71">
            <v>1.2500000000000001E-2</v>
          </cell>
          <cell r="AH71">
            <v>1.2500000000000001E-2</v>
          </cell>
          <cell r="AT71">
            <v>0</v>
          </cell>
          <cell r="AU71">
            <v>0</v>
          </cell>
          <cell r="BG71" t="str">
            <v>55</v>
          </cell>
          <cell r="BH71" t="str">
            <v>CALIDAD Y DEMOCRATIZACION EN EL SISTEMA DE EDUCACION SUPERIOR</v>
          </cell>
        </row>
        <row r="72">
          <cell r="P72" t="str">
            <v>E2.O7.P4.I4. Número de agentes y espacios de transferencia tecnológica e innovación existentes en el Sistema.</v>
          </cell>
          <cell r="Q72" t="str">
            <v>Por período</v>
          </cell>
          <cell r="R72" t="str">
            <v>SI</v>
          </cell>
          <cell r="T72" t="str">
            <v>Sumatoria de agentes y espacios de innovación y transferencia de tecnología acreditados.</v>
          </cell>
          <cell r="U72" t="str">
            <v>C</v>
          </cell>
          <cell r="V72" t="str">
            <v>Continuo</v>
          </cell>
          <cell r="W72">
            <v>1</v>
          </cell>
          <cell r="X72">
            <v>1</v>
          </cell>
          <cell r="Y72">
            <v>0.85</v>
          </cell>
          <cell r="Z72">
            <v>2</v>
          </cell>
          <cell r="AA72">
            <v>2</v>
          </cell>
          <cell r="AB72">
            <v>1.2</v>
          </cell>
          <cell r="AC72" t="str">
            <v>VERDE</v>
          </cell>
          <cell r="AD72" t="str">
            <v>SI</v>
          </cell>
          <cell r="AE72" t="str">
            <v>SI</v>
          </cell>
          <cell r="AF72">
            <v>44931</v>
          </cell>
          <cell r="AG72">
            <v>1</v>
          </cell>
          <cell r="AH72">
            <v>4</v>
          </cell>
          <cell r="AS72">
            <v>5</v>
          </cell>
          <cell r="AT72">
            <v>5</v>
          </cell>
          <cell r="AU72">
            <v>1</v>
          </cell>
          <cell r="BF72">
            <v>6</v>
          </cell>
          <cell r="BG72" t="str">
            <v>86</v>
          </cell>
          <cell r="BH72" t="str">
            <v>INVESTIGACION DESARROLLO  INNOVACION Y O TRANSFERENCIA TECNOLOGICA</v>
          </cell>
        </row>
        <row r="73">
          <cell r="P73" t="str">
            <v>E2.O7.P4.I4. Número de redes de innovación social, investigación, académicas y culturales, registradas.</v>
          </cell>
          <cell r="Q73" t="str">
            <v>Por período</v>
          </cell>
          <cell r="R73" t="str">
            <v>SI</v>
          </cell>
          <cell r="T73" t="str">
            <v>Sumatoria del número de redes registradas</v>
          </cell>
          <cell r="U73" t="str">
            <v>C</v>
          </cell>
          <cell r="V73" t="str">
            <v>Continuo</v>
          </cell>
          <cell r="W73">
            <v>1</v>
          </cell>
          <cell r="X73">
            <v>1</v>
          </cell>
          <cell r="Y73">
            <v>0.85</v>
          </cell>
          <cell r="Z73">
            <v>2</v>
          </cell>
          <cell r="AA73">
            <v>2</v>
          </cell>
          <cell r="AB73">
            <v>1.5713999999999999</v>
          </cell>
          <cell r="AC73" t="str">
            <v>VERDE</v>
          </cell>
          <cell r="AD73" t="str">
            <v>SI</v>
          </cell>
          <cell r="AE73" t="str">
            <v>SI</v>
          </cell>
          <cell r="AF73">
            <v>44931</v>
          </cell>
          <cell r="AG73">
            <v>6</v>
          </cell>
          <cell r="AH73">
            <v>8</v>
          </cell>
          <cell r="AS73">
            <v>14</v>
          </cell>
          <cell r="AT73">
            <v>13</v>
          </cell>
          <cell r="AU73">
            <v>9</v>
          </cell>
          <cell r="BF73">
            <v>22</v>
          </cell>
          <cell r="BG73" t="str">
            <v>86</v>
          </cell>
          <cell r="BH73" t="str">
            <v>INVESTIGACION DESARROLLO  INNOVACION Y O TRANSFERENCIA TECNOLOGICA</v>
          </cell>
        </row>
        <row r="74">
          <cell r="P74" t="str">
            <v>E2.O7.P4.I5. Número de cupos ofertados por Institutos Técnicos y Tecnológicos y Conservatorios Superiores Públicos.</v>
          </cell>
          <cell r="Q74" t="str">
            <v>Por período</v>
          </cell>
          <cell r="R74" t="str">
            <v>SI</v>
          </cell>
          <cell r="T74" t="str">
            <v>Sumatoria del número de cupos ofertados por Institutos y Conservatorios Superiores públicos.</v>
          </cell>
          <cell r="U74" t="str">
            <v>C</v>
          </cell>
          <cell r="V74" t="str">
            <v>Continuo</v>
          </cell>
          <cell r="W74">
            <v>1</v>
          </cell>
          <cell r="X74">
            <v>1</v>
          </cell>
          <cell r="Y74">
            <v>0.85</v>
          </cell>
          <cell r="Z74">
            <v>2</v>
          </cell>
          <cell r="AA74">
            <v>2</v>
          </cell>
          <cell r="AB74">
            <v>1.4628000000000001</v>
          </cell>
          <cell r="AC74" t="str">
            <v>VERDE</v>
          </cell>
          <cell r="AD74" t="str">
            <v>SI</v>
          </cell>
          <cell r="AE74" t="str">
            <v>SI</v>
          </cell>
          <cell r="AF74">
            <v>44931</v>
          </cell>
          <cell r="AG74">
            <v>13000</v>
          </cell>
          <cell r="AH74">
            <v>15000</v>
          </cell>
          <cell r="AS74">
            <v>28000</v>
          </cell>
          <cell r="AT74">
            <v>20407</v>
          </cell>
          <cell r="AU74">
            <v>20550</v>
          </cell>
          <cell r="BF74">
            <v>40957</v>
          </cell>
          <cell r="BG74" t="str">
            <v>55</v>
          </cell>
          <cell r="BH74" t="str">
            <v>CALIDAD Y DEMOCRATIZACION EN EL SISTEMA DE EDUCACION SUPERIOR</v>
          </cell>
        </row>
        <row r="75">
          <cell r="P75" t="str">
            <v>E2.O8.P1.I1. Porcentaje de parroquias rurales conectadas con Servicio Móvil Avanzado - SMA</v>
          </cell>
          <cell r="Q75" t="str">
            <v>Por período</v>
          </cell>
          <cell r="R75" t="str">
            <v>SI</v>
          </cell>
          <cell r="T75" t="str">
            <v>F= (Número de parroquias rurales sin conectividad móvil conectadas/Número total de parroquias rurales)</v>
          </cell>
          <cell r="U75" t="str">
            <v>C</v>
          </cell>
          <cell r="V75" t="str">
            <v>Continuo</v>
          </cell>
          <cell r="W75">
            <v>1</v>
          </cell>
          <cell r="X75">
            <v>1</v>
          </cell>
          <cell r="Y75">
            <v>0.85</v>
          </cell>
          <cell r="Z75">
            <v>1</v>
          </cell>
          <cell r="AA75">
            <v>1</v>
          </cell>
          <cell r="AB75">
            <v>1.0033000000000001</v>
          </cell>
          <cell r="AC75" t="str">
            <v>VERDE</v>
          </cell>
          <cell r="AD75" t="str">
            <v>SI</v>
          </cell>
          <cell r="AE75" t="str">
            <v>SI</v>
          </cell>
          <cell r="AF75">
            <v>44942</v>
          </cell>
          <cell r="AG75">
            <v>0.75360000000000005</v>
          </cell>
          <cell r="AS75">
            <v>0.75360000000000005</v>
          </cell>
          <cell r="AT75">
            <v>0.75609999999999999</v>
          </cell>
          <cell r="BF75">
            <v>0.75609999999999999</v>
          </cell>
          <cell r="BG75" t="str">
            <v>55</v>
          </cell>
          <cell r="BH75" t="str">
            <v>INCLUSION DIGITAL</v>
          </cell>
        </row>
        <row r="76">
          <cell r="P76" t="str">
            <v>E3.O10.P1.I1. Índice de Ciberseguridad Global</v>
          </cell>
          <cell r="Q76" t="str">
            <v>Por período</v>
          </cell>
          <cell r="R76" t="str">
            <v>SI</v>
          </cell>
          <cell r="T76" t="str">
            <v>F= índice reportado por ITU</v>
          </cell>
          <cell r="U76" t="str">
            <v>C</v>
          </cell>
          <cell r="V76" t="str">
            <v>Discreto</v>
          </cell>
          <cell r="W76">
            <v>1</v>
          </cell>
          <cell r="X76">
            <v>1</v>
          </cell>
          <cell r="Y76">
            <v>0.85</v>
          </cell>
          <cell r="Z76">
            <v>1</v>
          </cell>
          <cell r="AA76">
            <v>1</v>
          </cell>
          <cell r="AB76">
            <v>1</v>
          </cell>
          <cell r="AC76" t="str">
            <v>VERDE</v>
          </cell>
          <cell r="AD76" t="str">
            <v>SI</v>
          </cell>
          <cell r="AE76" t="str">
            <v>SI</v>
          </cell>
          <cell r="AF76">
            <v>44937</v>
          </cell>
          <cell r="AG76">
            <v>35.299999999999997</v>
          </cell>
          <cell r="AT76">
            <v>35.299999999999997</v>
          </cell>
          <cell r="BG76">
            <v>0</v>
          </cell>
          <cell r="BH76">
            <v>0</v>
          </cell>
        </row>
        <row r="77">
          <cell r="P77" t="str">
            <v>E3.O9.P2.I1.Tasa de mortalidad por siniestros de tránsito por cada 100.000 habitantes (in situ)</v>
          </cell>
          <cell r="Q77" t="str">
            <v>Por período</v>
          </cell>
          <cell r="R77" t="str">
            <v>SI</v>
          </cell>
          <cell r="T77" t="str">
            <v>Número de fallecidos (IN SITU) en siniestros de tránsito/población * 100.000 habitantes</v>
          </cell>
          <cell r="U77" t="str">
            <v>D</v>
          </cell>
          <cell r="V77" t="str">
            <v>Discreto</v>
          </cell>
          <cell r="W77">
            <v>1</v>
          </cell>
          <cell r="X77">
            <v>1</v>
          </cell>
          <cell r="Y77">
            <v>1.1000000000000001</v>
          </cell>
          <cell r="Z77">
            <v>1</v>
          </cell>
          <cell r="AA77">
            <v>1</v>
          </cell>
          <cell r="AB77">
            <v>0.99670000000000003</v>
          </cell>
          <cell r="AC77" t="str">
            <v>VERDE</v>
          </cell>
          <cell r="AD77" t="str">
            <v>SI</v>
          </cell>
          <cell r="AE77" t="str">
            <v>SI</v>
          </cell>
          <cell r="AF77">
            <v>44943</v>
          </cell>
          <cell r="AG77">
            <v>12.28</v>
          </cell>
          <cell r="AT77">
            <v>12.24</v>
          </cell>
          <cell r="BG77" t="str">
            <v>55</v>
          </cell>
          <cell r="BH77" t="str">
            <v>REGULACION Y CONTROL DEL TRANSPORTE TERRESTRE TRANSITO Y SEGURIDAD VIAL</v>
          </cell>
        </row>
        <row r="78">
          <cell r="P78" t="str">
            <v>E3.O9.P2.I2. Tasa de accidentes en operaciones de transporte aéreo comercial.</v>
          </cell>
          <cell r="Q78" t="str">
            <v>Por período</v>
          </cell>
          <cell r="R78" t="str">
            <v>SI</v>
          </cell>
          <cell r="T78" t="str">
            <v>TA = (NA * FA ) /TM) Donde: TA= Tasa de accidentes en la operación de transporte aéreo comercial NA= Número de accidentes en la operación de transporte aéreo comercial TM =Total de movimientos en la operación de transporte aéreo comercial FA = Factor de 10000 movimientos de aeronaves</v>
          </cell>
          <cell r="U78" t="str">
            <v>D</v>
          </cell>
          <cell r="V78" t="str">
            <v>Discreto Fraccional</v>
          </cell>
          <cell r="W78">
            <v>1</v>
          </cell>
          <cell r="X78">
            <v>1</v>
          </cell>
          <cell r="Y78">
            <v>1.1499999999999999</v>
          </cell>
          <cell r="Z78">
            <v>2</v>
          </cell>
          <cell r="AA78">
            <v>1</v>
          </cell>
          <cell r="AB78">
            <v>0</v>
          </cell>
          <cell r="AC78" t="str">
            <v>VERDE</v>
          </cell>
          <cell r="AD78" t="str">
            <v>SI</v>
          </cell>
          <cell r="AE78" t="str">
            <v>SI</v>
          </cell>
          <cell r="AF78">
            <v>44853</v>
          </cell>
          <cell r="AG78">
            <v>1.81</v>
          </cell>
          <cell r="AT78">
            <v>0</v>
          </cell>
        </row>
        <row r="79">
          <cell r="P79" t="str">
            <v>E3.O9.P2.I2. Tasa de accidentes en operaciones de transporte aéreo comercial.</v>
          </cell>
          <cell r="Q79" t="str">
            <v>Por período</v>
          </cell>
          <cell r="R79" t="str">
            <v>SI</v>
          </cell>
          <cell r="T79" t="str">
            <v>TA = (NA * FA ) /TM) Donde: TA= Tasa de accidentes en la operación de transporte aéreo comercial NA= Número de accidentes en la operación de transporte aéreo comercial TM =Total de movimientos en la operación de transporte aéreo comercial FA = Factor de 10000 movimientos de aeronaves</v>
          </cell>
          <cell r="U79" t="str">
            <v>D</v>
          </cell>
          <cell r="V79" t="str">
            <v>Discreto Fraccional</v>
          </cell>
          <cell r="W79">
            <v>1</v>
          </cell>
          <cell r="X79">
            <v>1</v>
          </cell>
          <cell r="Y79">
            <v>1.1499999999999999</v>
          </cell>
          <cell r="Z79">
            <v>2</v>
          </cell>
          <cell r="AA79">
            <v>2</v>
          </cell>
          <cell r="AB79">
            <v>0.13650000000000001</v>
          </cell>
          <cell r="AC79" t="str">
            <v>VERDE</v>
          </cell>
          <cell r="AD79" t="str">
            <v>SI</v>
          </cell>
          <cell r="AE79" t="str">
            <v>SI</v>
          </cell>
          <cell r="AF79">
            <v>44937</v>
          </cell>
          <cell r="AH79">
            <v>1.72</v>
          </cell>
          <cell r="AU79">
            <v>0.23475280529602299</v>
          </cell>
        </row>
        <row r="80">
          <cell r="P80" t="str">
            <v>E4.O11.P11.2.I1. Fuentes de contaminación de la industria hidrocarburífera remediadas por el operador estatal responsable y avaladas por la Autoridad Ambiental y del Recurso Hídrico Nacional.</v>
          </cell>
          <cell r="Q80" t="str">
            <v>Acumulado</v>
          </cell>
          <cell r="T80" t="str">
            <v>FCHt = Sumatoria (F+P+D) remediadas y avaladas Donde: FCH: Número de Fuentes de contaminación de la industria hidrocarburífera remediadas por el operador estatal responsable y avaladas por la Autoridad Ambiental y del Recurso Hídrico. t Período de tiempo. F: Fosas remediadas por el operador responsable y que cuentan con el aval de la Autoridad Ambiental y del Recurso Hídrico. P: Piscinas remediadas por el operador responsable y que cuentan con el aval de la Autoridad Ambiental y del Recurso Hídrico. D: Derrames remediados por el operador responsable y que cuentan con el aval de la Autoridad Ambiental y del Recurso Hídrico.</v>
          </cell>
          <cell r="U80" t="str">
            <v>C</v>
          </cell>
          <cell r="V80" t="str">
            <v>Continuo</v>
          </cell>
          <cell r="W80">
            <v>1</v>
          </cell>
          <cell r="X80">
            <v>1</v>
          </cell>
          <cell r="Y80">
            <v>0.85</v>
          </cell>
          <cell r="Z80">
            <v>1</v>
          </cell>
          <cell r="AA80">
            <v>1</v>
          </cell>
          <cell r="AB80">
            <v>1.0059</v>
          </cell>
          <cell r="AC80" t="str">
            <v>VERDE</v>
          </cell>
          <cell r="AD80" t="str">
            <v>SI</v>
          </cell>
          <cell r="AE80" t="str">
            <v>SI</v>
          </cell>
          <cell r="AF80">
            <v>44938</v>
          </cell>
          <cell r="AG80">
            <v>1684</v>
          </cell>
          <cell r="AS80">
            <v>1684</v>
          </cell>
          <cell r="AT80">
            <v>1694</v>
          </cell>
          <cell r="BF80">
            <v>1694</v>
          </cell>
          <cell r="BG80">
            <v>0</v>
          </cell>
          <cell r="BH80">
            <v>0</v>
          </cell>
        </row>
        <row r="81">
          <cell r="P81" t="str">
            <v>E4.O12.P12.3.I1. Consumo estimado de energía en kBEP por la implementación del Plan Nacional de Eficiencia Energética.</v>
          </cell>
          <cell r="Q81" t="str">
            <v>Por período</v>
          </cell>
          <cell r="T81" t="str">
            <v>CEt = CEt-1 - AEEt AEEt = AERCPt + AEIt + AETt + AEGt Donde: CE: Consumo estimado de energía AEE: Ahorro estimado de energía AERCP: Ahorro estimado de energía en el sector residencial, comercial y Público AEI: Ahorro estimado de energía en el sector Industria AET: Ahorro estimado de energía en el sector transporte AEG: Ahorro estimado de energía en el sector Galápagos</v>
          </cell>
          <cell r="U81" t="str">
            <v>D</v>
          </cell>
          <cell r="V81" t="str">
            <v>Discreto</v>
          </cell>
          <cell r="W81">
            <v>1</v>
          </cell>
          <cell r="X81">
            <v>1</v>
          </cell>
          <cell r="Y81">
            <v>1.1499999999999999</v>
          </cell>
          <cell r="Z81">
            <v>1</v>
          </cell>
          <cell r="AA81">
            <v>1</v>
          </cell>
          <cell r="AB81">
            <v>1.0033000000000001</v>
          </cell>
          <cell r="AC81" t="str">
            <v>AMARILLO</v>
          </cell>
          <cell r="AD81" t="str">
            <v>SI</v>
          </cell>
          <cell r="AE81" t="str">
            <v>SI</v>
          </cell>
          <cell r="AF81">
            <v>44939</v>
          </cell>
          <cell r="AG81">
            <v>76694</v>
          </cell>
          <cell r="AT81">
            <v>76950</v>
          </cell>
          <cell r="BG81" t="str">
            <v>55</v>
          </cell>
          <cell r="BH81" t="str">
            <v>DESARROLLO DE LOS SECTORES ENERGÉTICO Y RECURSOS NATURALES NO RENOVABLES</v>
          </cell>
        </row>
        <row r="82">
          <cell r="P82" t="str">
            <v>E4.O12.P12.3.I2. Porcentaje de pérdidas de energía eléctrica en los sistemas de distribución.</v>
          </cell>
          <cell r="Q82" t="str">
            <v>Por período</v>
          </cell>
          <cell r="T82" t="str">
            <v>%Pe = ((Ed - Ee)/Ed) * 100 Donde: %Pe = Porcentaje de pérdidas de energía eléctrica. Ed = Energía Disponible [MWh]. Ee = Energía Entregada [MWh]. Numerador: Diferencia de la energía disponible (Ed) y la energía entregada en un sistema (Ee); Denominador: la energía disponible (Ed)</v>
          </cell>
          <cell r="U82" t="str">
            <v>D</v>
          </cell>
          <cell r="V82" t="str">
            <v>Discreto Fraccional</v>
          </cell>
          <cell r="W82">
            <v>1</v>
          </cell>
          <cell r="X82">
            <v>1</v>
          </cell>
          <cell r="Y82">
            <v>1.1499999999999999</v>
          </cell>
          <cell r="Z82">
            <v>2</v>
          </cell>
          <cell r="AA82">
            <v>2</v>
          </cell>
          <cell r="AB82">
            <v>1.1004</v>
          </cell>
          <cell r="AC82" t="str">
            <v>AMARILLO</v>
          </cell>
          <cell r="AD82" t="str">
            <v>SI</v>
          </cell>
          <cell r="AE82" t="str">
            <v>SI</v>
          </cell>
          <cell r="AF82">
            <v>44939</v>
          </cell>
          <cell r="AG82">
            <v>0.1293</v>
          </cell>
          <cell r="AH82">
            <v>0.1195</v>
          </cell>
          <cell r="AT82">
            <v>0.13182111217402154</v>
          </cell>
          <cell r="AU82">
            <v>0.13153801983757613</v>
          </cell>
          <cell r="BG82" t="str">
            <v>55</v>
          </cell>
          <cell r="BH82" t="str">
            <v>DESARROLLO DE LOS SECTORES ENERGÉTICO Y RECURSOS NATURALES NO RENOVABLES</v>
          </cell>
        </row>
        <row r="83">
          <cell r="P83" t="str">
            <v>E4.O12.P12.3.I3. Ahorro de combustibles en BEP por la Optimización de Generación Eléctrica y Eficiencia Energética en el Sector de Hidrocarburos</v>
          </cell>
          <cell r="Q83" t="str">
            <v>Acumulado</v>
          </cell>
          <cell r="T83" t="str">
            <v>〖VNACDSH〗_BEP= 〖VDDGC〗_BEP+〖VCDG〗_BEP+〖VCADETR〗_BEP-〖VCCGE〗_BEP 〖VNACDSH〗_BEP= Ahorro de combustible en BEP por la optimización de generación eléctrica y eficiencia energética en el sector de hidrocarburos. 〖VDDGC〗_BEP=Volumen de diésel desplazado por gas asociado y crudo 〖VCDG〗_BEP=Volumen de crudo desplazado por gas asociado 〖VCADETR〗_BEP=Volumen de crudo ahorrado por desplazamiento con energía térmica recuperada 〖VCCGE〗_BEP=Volumen de crudo utilizado como combustible para generación eléctrica</v>
          </cell>
          <cell r="U83" t="str">
            <v>C</v>
          </cell>
          <cell r="V83" t="str">
            <v>Continuo</v>
          </cell>
          <cell r="W83">
            <v>1</v>
          </cell>
          <cell r="X83">
            <v>1</v>
          </cell>
          <cell r="Y83">
            <v>0.85</v>
          </cell>
          <cell r="Z83">
            <v>1</v>
          </cell>
          <cell r="AA83">
            <v>1</v>
          </cell>
          <cell r="AB83">
            <v>0.96589999999999998</v>
          </cell>
          <cell r="AC83" t="str">
            <v>AMARILLO</v>
          </cell>
          <cell r="AD83" t="str">
            <v>SI</v>
          </cell>
          <cell r="AE83" t="str">
            <v>SI</v>
          </cell>
          <cell r="AF83">
            <v>44938</v>
          </cell>
          <cell r="AG83">
            <v>30647006.09</v>
          </cell>
          <cell r="AS83">
            <v>30647006.09</v>
          </cell>
          <cell r="AT83">
            <v>29601924.02</v>
          </cell>
          <cell r="BF83">
            <v>29601924.02</v>
          </cell>
          <cell r="BG83" t="str">
            <v>55</v>
          </cell>
          <cell r="BH83" t="str">
            <v>DESARROLLO DE LOS SECTORES ENERGÉTICO Y RECURSOS NATURALES NO RENOVABLES</v>
          </cell>
        </row>
        <row r="84">
          <cell r="P84" t="str">
            <v>E4.O12.P12.3.I4. Potencia instalada para atender el crecimiento de la demanda de los sectores residencial y productivos: sector camaronero, petrolero, etc</v>
          </cell>
          <cell r="Q84" t="str">
            <v>Por período</v>
          </cell>
          <cell r="T84" t="str">
            <v>MVAinst = Sumatoria MVAinstEEDi + MVAinstEEDn Donde: MVAinst: Potencia en MVA total instalados a nivel de subestaciones (69 kV, 138 kV). MVAinstEEDi: Potencia en MVA instalada a nivel de subestación en cada una de las Empresas Eléctricas de Distribución.</v>
          </cell>
          <cell r="U84" t="str">
            <v>C</v>
          </cell>
          <cell r="V84" t="str">
            <v>Discreto</v>
          </cell>
          <cell r="W84">
            <v>1</v>
          </cell>
          <cell r="X84">
            <v>1</v>
          </cell>
          <cell r="Y84">
            <v>0.85</v>
          </cell>
          <cell r="Z84">
            <v>2</v>
          </cell>
          <cell r="AA84">
            <v>2</v>
          </cell>
          <cell r="AB84">
            <v>1.0224</v>
          </cell>
          <cell r="AC84" t="str">
            <v>VERDE</v>
          </cell>
          <cell r="AD84" t="str">
            <v>SI</v>
          </cell>
          <cell r="AE84" t="str">
            <v>SI</v>
          </cell>
          <cell r="AF84">
            <v>44939</v>
          </cell>
          <cell r="AG84">
            <v>6488</v>
          </cell>
          <cell r="AH84">
            <v>6618</v>
          </cell>
          <cell r="AT84">
            <v>6598</v>
          </cell>
          <cell r="AU84">
            <v>6766.14</v>
          </cell>
          <cell r="BG84" t="str">
            <v>55</v>
          </cell>
          <cell r="BH84" t="str">
            <v>DESARROLLO DE LOS SECTORES ENERGÉTICO Y RECURSOS NATURALES NO RENOVABLES</v>
          </cell>
        </row>
        <row r="85">
          <cell r="P85" t="str">
            <v>E5.O15.P2.I1. Índice de Gobierno Electrónico</v>
          </cell>
          <cell r="Q85" t="str">
            <v>Por período</v>
          </cell>
          <cell r="R85" t="str">
            <v>SI</v>
          </cell>
          <cell r="T85" t="str">
            <v>índice= SLn + IITn + ICHn _____________ 3</v>
          </cell>
          <cell r="U85" t="str">
            <v>C</v>
          </cell>
          <cell r="V85" t="str">
            <v>Discreto</v>
          </cell>
          <cell r="W85">
            <v>1</v>
          </cell>
          <cell r="X85">
            <v>1</v>
          </cell>
          <cell r="Y85">
            <v>0.85</v>
          </cell>
          <cell r="Z85">
            <v>1</v>
          </cell>
          <cell r="AA85">
            <v>1</v>
          </cell>
          <cell r="AB85">
            <v>0.93089999999999995</v>
          </cell>
          <cell r="AC85" t="str">
            <v>AMARILLO</v>
          </cell>
          <cell r="AD85" t="str">
            <v>SI</v>
          </cell>
          <cell r="AE85" t="str">
            <v>SI</v>
          </cell>
          <cell r="AF85">
            <v>44943</v>
          </cell>
          <cell r="AG85">
            <v>0.74</v>
          </cell>
          <cell r="AT85">
            <v>0.68889999999999996</v>
          </cell>
          <cell r="BG85" t="str">
            <v>56</v>
          </cell>
          <cell r="BH85" t="str">
            <v>GOBIERNO DIGITAL</v>
          </cell>
        </row>
        <row r="86">
          <cell r="P86" t="str">
            <v>E5.O16.P16.1.1.I1. Monto de Cooperación Internacional No Reembolsable.</v>
          </cell>
          <cell r="Q86" t="str">
            <v>Por período</v>
          </cell>
          <cell r="R86" t="str">
            <v>SI</v>
          </cell>
          <cell r="T86" t="str">
            <v>CINR= E G+M+NM Dónde: CINR= Montos de Cooperación Internacional No Reembolsable- CINR oficial y no gubernamental G= Monto de cooperación registrada de programas, proyectos y actividades con cooperantes de fuente Gubernamental. M= Monto de cooperación registrada de programas, proyectos y actividades con cooperantes de fuente Multilateral. NM= Monto de cooperación registrada de programas, proyectos y actividades con cooperantes de fuente No Gubernamental.</v>
          </cell>
          <cell r="U86" t="str">
            <v>C</v>
          </cell>
          <cell r="V86" t="str">
            <v>Continuo</v>
          </cell>
          <cell r="W86">
            <v>1</v>
          </cell>
          <cell r="X86">
            <v>1</v>
          </cell>
          <cell r="Y86">
            <v>0.85</v>
          </cell>
          <cell r="Z86">
            <v>1</v>
          </cell>
          <cell r="AA86">
            <v>1</v>
          </cell>
          <cell r="AB86">
            <v>1.3754</v>
          </cell>
          <cell r="AC86" t="str">
            <v>VERDE</v>
          </cell>
          <cell r="AD86" t="str">
            <v>SI</v>
          </cell>
          <cell r="AE86" t="str">
            <v>SI</v>
          </cell>
          <cell r="AF86">
            <v>44932</v>
          </cell>
          <cell r="AG86">
            <v>148228357.46000001</v>
          </cell>
          <cell r="AS86">
            <v>148228357.46000001</v>
          </cell>
          <cell r="AT86">
            <v>203873611.31999999</v>
          </cell>
          <cell r="BF86">
            <v>203873611.31999999</v>
          </cell>
          <cell r="BG86" t="str">
            <v>63</v>
          </cell>
          <cell r="BH86" t="str">
            <v>Relaciones Exteriores, Integración Regional y Cooperación Internacional</v>
          </cell>
        </row>
        <row r="87">
          <cell r="P87" t="str">
            <v>E5.O16.P16.1.I2 Porcentaje de avance en la inserción estratégica del Ecuador en la Antártida</v>
          </cell>
          <cell r="Q87" t="str">
            <v>Por período</v>
          </cell>
          <cell r="R87" t="str">
            <v>SI</v>
          </cell>
          <cell r="T87" t="str">
            <v>Conforme Ficha Metodológica PND 2021-2025</v>
          </cell>
          <cell r="U87" t="str">
            <v>C</v>
          </cell>
          <cell r="V87" t="str">
            <v>Discreto</v>
          </cell>
          <cell r="W87">
            <v>1</v>
          </cell>
          <cell r="X87">
            <v>1</v>
          </cell>
          <cell r="Y87">
            <v>0.85</v>
          </cell>
          <cell r="Z87">
            <v>1</v>
          </cell>
          <cell r="AA87">
            <v>1</v>
          </cell>
          <cell r="AB87">
            <v>0</v>
          </cell>
          <cell r="AC87" t="str">
            <v>ROJO</v>
          </cell>
          <cell r="AD87" t="str">
            <v>SI</v>
          </cell>
          <cell r="AE87" t="str">
            <v>SI</v>
          </cell>
          <cell r="AF87">
            <v>44943</v>
          </cell>
          <cell r="AG87">
            <v>0.51</v>
          </cell>
          <cell r="AT87">
            <v>0</v>
          </cell>
          <cell r="BG87" t="str">
            <v>63</v>
          </cell>
          <cell r="BH87" t="str">
            <v>Relaciones Exteriores, Integración Regional y Cooperación Internacional</v>
          </cell>
        </row>
        <row r="88">
          <cell r="P88" t="str">
            <v>E5.O16.P16.1.I3 Porcentaje de avance en la implementación de los compromisos binacionales con los países vecinos.</v>
          </cell>
          <cell r="Q88" t="str">
            <v>Por período</v>
          </cell>
          <cell r="R88" t="str">
            <v>SI</v>
          </cell>
          <cell r="T88" t="str">
            <v>Metodología de cálculo establecida en la ficha técnica del PND, que no se expone en este campo por su complejidad. En caso de requerir observar el detalle del cálculo, favor remitirse al archivo anexo</v>
          </cell>
          <cell r="U88" t="str">
            <v>C</v>
          </cell>
          <cell r="V88" t="str">
            <v>Discreto Fraccional</v>
          </cell>
          <cell r="W88">
            <v>1</v>
          </cell>
          <cell r="X88">
            <v>1</v>
          </cell>
          <cell r="Y88">
            <v>0.85</v>
          </cell>
          <cell r="Z88">
            <v>1</v>
          </cell>
          <cell r="AA88">
            <v>1</v>
          </cell>
          <cell r="AB88">
            <v>1.0463</v>
          </cell>
          <cell r="AC88" t="str">
            <v>VERDE</v>
          </cell>
          <cell r="AD88" t="str">
            <v>SI</v>
          </cell>
          <cell r="AE88" t="str">
            <v>SI</v>
          </cell>
          <cell r="AF88">
            <v>44932</v>
          </cell>
          <cell r="AG88">
            <v>0.71</v>
          </cell>
          <cell r="AT88">
            <v>0.74285714285714288</v>
          </cell>
          <cell r="BG88" t="str">
            <v>63</v>
          </cell>
          <cell r="BH88" t="str">
            <v>Relaciones Exteriores, Integración Regional y Cooperación Internacional</v>
          </cell>
        </row>
        <row r="89">
          <cell r="P89" t="str">
            <v>E5.O16.P16.2.I1 Porcentaje de avance en la definición del límite exterior de la plataforma continental más allá de las 200 millas náuticas.</v>
          </cell>
          <cell r="Q89" t="str">
            <v>Por período</v>
          </cell>
          <cell r="R89" t="str">
            <v>SI</v>
          </cell>
          <cell r="T89" t="str">
            <v>Metodología de cálculo conforme se establece en el Anexo de Nota Técnica SNP</v>
          </cell>
          <cell r="U89" t="str">
            <v>C</v>
          </cell>
          <cell r="V89" t="str">
            <v>Continuo</v>
          </cell>
          <cell r="W89">
            <v>1</v>
          </cell>
          <cell r="X89">
            <v>1</v>
          </cell>
          <cell r="Y89">
            <v>0.85</v>
          </cell>
          <cell r="Z89">
            <v>1</v>
          </cell>
          <cell r="AA89">
            <v>1</v>
          </cell>
          <cell r="AB89">
            <v>0.26490000000000002</v>
          </cell>
          <cell r="AC89" t="str">
            <v>ROJO</v>
          </cell>
          <cell r="AD89" t="str">
            <v>SI</v>
          </cell>
          <cell r="AE89" t="str">
            <v>SI</v>
          </cell>
          <cell r="AF89">
            <v>44932</v>
          </cell>
          <cell r="AG89">
            <v>0.31440000000000001</v>
          </cell>
          <cell r="AS89">
            <v>0.31440000000000001</v>
          </cell>
          <cell r="AT89">
            <v>8.3299999999999999E-2</v>
          </cell>
          <cell r="BF89">
            <v>8.3299999999999999E-2</v>
          </cell>
          <cell r="BG89" t="str">
            <v>63</v>
          </cell>
          <cell r="BH89" t="str">
            <v>Relaciones Exteriores, Integración Regional y Cooperación Internacional</v>
          </cell>
        </row>
        <row r="90">
          <cell r="P90" t="str">
            <v>Evaluación de cumplimiento de volúmenes de carga de petrolera refinerías.</v>
          </cell>
          <cell r="Q90" t="str">
            <v>Por período</v>
          </cell>
          <cell r="T90" t="str">
            <v>Reportes generados / Reportes planificados</v>
          </cell>
          <cell r="U90" t="str">
            <v>C</v>
          </cell>
          <cell r="V90" t="str">
            <v>Discreto Fraccional</v>
          </cell>
          <cell r="W90">
            <v>1</v>
          </cell>
          <cell r="X90">
            <v>1</v>
          </cell>
          <cell r="Y90">
            <v>0.85</v>
          </cell>
          <cell r="Z90">
            <v>2</v>
          </cell>
          <cell r="AA90">
            <v>2</v>
          </cell>
          <cell r="AB90">
            <v>1</v>
          </cell>
          <cell r="AC90" t="str">
            <v>VERDE</v>
          </cell>
          <cell r="AD90" t="str">
            <v>SI</v>
          </cell>
          <cell r="AE90" t="str">
            <v>SI</v>
          </cell>
          <cell r="AF90">
            <v>44939</v>
          </cell>
          <cell r="AG90">
            <v>1</v>
          </cell>
          <cell r="AH90">
            <v>1</v>
          </cell>
          <cell r="AT90">
            <v>1</v>
          </cell>
          <cell r="AU90">
            <v>1</v>
          </cell>
          <cell r="BG90" t="e">
            <v>#N/A</v>
          </cell>
          <cell r="BH90" t="e">
            <v>#N/A</v>
          </cell>
        </row>
        <row r="91">
          <cell r="P91" t="str">
            <v>Gestión de cartera en firme</v>
          </cell>
          <cell r="Q91" t="str">
            <v>Por período</v>
          </cell>
          <cell r="R91" t="str">
            <v>SI</v>
          </cell>
          <cell r="T91" t="str">
            <v>Monto de Cartera Gestionada en el mes (Saldo Final) / Monto de Cartera Firme a inicio del mes</v>
          </cell>
          <cell r="U91" t="str">
            <v>C</v>
          </cell>
          <cell r="V91" t="str">
            <v>Discreto Fraccional</v>
          </cell>
          <cell r="W91">
            <v>1</v>
          </cell>
          <cell r="X91">
            <v>1</v>
          </cell>
          <cell r="Y91">
            <v>0.9</v>
          </cell>
          <cell r="Z91">
            <v>12</v>
          </cell>
          <cell r="AA91">
            <v>12</v>
          </cell>
          <cell r="AB91">
            <v>1.0939000000000001</v>
          </cell>
          <cell r="AC91" t="str">
            <v>VERDE</v>
          </cell>
          <cell r="AD91" t="str">
            <v>SI</v>
          </cell>
          <cell r="AE91" t="str">
            <v>SI</v>
          </cell>
          <cell r="AF91">
            <v>44939</v>
          </cell>
          <cell r="AG91">
            <v>0.85</v>
          </cell>
          <cell r="AH91">
            <v>0.85</v>
          </cell>
          <cell r="AI91">
            <v>0.85</v>
          </cell>
          <cell r="AJ91">
            <v>0.85</v>
          </cell>
          <cell r="AK91">
            <v>0.85</v>
          </cell>
          <cell r="AL91">
            <v>0.85</v>
          </cell>
          <cell r="AM91">
            <v>0.85</v>
          </cell>
          <cell r="AN91">
            <v>0.85</v>
          </cell>
          <cell r="AO91">
            <v>0.85</v>
          </cell>
          <cell r="AP91">
            <v>0.85</v>
          </cell>
          <cell r="AQ91">
            <v>0.85</v>
          </cell>
          <cell r="AR91">
            <v>0.85</v>
          </cell>
          <cell r="AT91">
            <v>0.90784567895715951</v>
          </cell>
          <cell r="AU91">
            <v>0.90506704235816859</v>
          </cell>
          <cell r="AV91">
            <v>0.90988381888892411</v>
          </cell>
          <cell r="AW91">
            <v>0.9113717936857445</v>
          </cell>
          <cell r="AX91">
            <v>0.91480128025548213</v>
          </cell>
          <cell r="AY91">
            <v>0.917585386020631</v>
          </cell>
          <cell r="AZ91">
            <v>0.92286427668614734</v>
          </cell>
          <cell r="BA91">
            <v>0.93301105044411814</v>
          </cell>
          <cell r="BB91">
            <v>0.93341962642230181</v>
          </cell>
          <cell r="BC91">
            <v>0.92907050737720787</v>
          </cell>
          <cell r="BD91">
            <v>0.92438651737940913</v>
          </cell>
          <cell r="BE91">
            <v>0.92980652497327931</v>
          </cell>
          <cell r="BG91">
            <v>0</v>
          </cell>
          <cell r="BH91">
            <v>0</v>
          </cell>
        </row>
        <row r="92">
          <cell r="P92" t="str">
            <v>Granel Líquido movilizado por Buque (Ton/Buq)</v>
          </cell>
          <cell r="Q92" t="str">
            <v>Por período</v>
          </cell>
          <cell r="T92" t="str">
            <v>Volumen de carga granel movilizado (Ton)/No. Buques tanqueros arribados</v>
          </cell>
          <cell r="U92" t="str">
            <v>C</v>
          </cell>
          <cell r="V92" t="str">
            <v>Discreto</v>
          </cell>
          <cell r="W92">
            <v>1</v>
          </cell>
          <cell r="X92">
            <v>1</v>
          </cell>
          <cell r="Y92">
            <v>0.85</v>
          </cell>
          <cell r="Z92">
            <v>12</v>
          </cell>
          <cell r="AA92">
            <v>12</v>
          </cell>
          <cell r="AB92">
            <v>1.0649</v>
          </cell>
          <cell r="AC92" t="str">
            <v>VERDE</v>
          </cell>
          <cell r="AD92" t="str">
            <v>SI</v>
          </cell>
          <cell r="AE92" t="str">
            <v>SI</v>
          </cell>
          <cell r="AF92">
            <v>44937</v>
          </cell>
          <cell r="AG92">
            <v>4800</v>
          </cell>
          <cell r="AH92">
            <v>4800</v>
          </cell>
          <cell r="AI92">
            <v>4800</v>
          </cell>
          <cell r="AJ92">
            <v>4800</v>
          </cell>
          <cell r="AK92">
            <v>4800</v>
          </cell>
          <cell r="AL92">
            <v>4800</v>
          </cell>
          <cell r="AM92">
            <v>4800</v>
          </cell>
          <cell r="AN92">
            <v>4800</v>
          </cell>
          <cell r="AO92">
            <v>4800</v>
          </cell>
          <cell r="AP92">
            <v>4800</v>
          </cell>
          <cell r="AQ92">
            <v>4800</v>
          </cell>
          <cell r="AR92">
            <v>4800</v>
          </cell>
          <cell r="AT92">
            <v>3012.4</v>
          </cell>
          <cell r="AU92">
            <v>4076.67</v>
          </cell>
          <cell r="AV92">
            <v>3181.5</v>
          </cell>
          <cell r="AW92">
            <v>4782</v>
          </cell>
          <cell r="AX92">
            <v>5250</v>
          </cell>
          <cell r="AY92">
            <v>4172.67</v>
          </cell>
          <cell r="AZ92">
            <v>6729.5</v>
          </cell>
          <cell r="BA92">
            <v>3846</v>
          </cell>
          <cell r="BB92">
            <v>5091.5</v>
          </cell>
          <cell r="BC92">
            <v>3689.67</v>
          </cell>
          <cell r="BD92">
            <v>1500</v>
          </cell>
          <cell r="BE92">
            <v>5111.5</v>
          </cell>
          <cell r="BG92">
            <v>0</v>
          </cell>
          <cell r="BH92">
            <v>0</v>
          </cell>
        </row>
        <row r="93">
          <cell r="P93" t="str">
            <v>Índice de atención y oportunidad del Sistema de Monitoreo de Área Extendida</v>
          </cell>
          <cell r="Q93" t="str">
            <v>Por período</v>
          </cell>
          <cell r="R93" t="str">
            <v>SI</v>
          </cell>
          <cell r="T93" t="str">
            <v>1-max[0;Meta-(Eventos resueltos/Eventos pendientes+Eventos reportados)] Eventos resueltos: Número de eventos resueltos en el periodo de evaluación. Para este cálculo no se consideran los eventos resueltos que estuvieron como pendientes el periodo anterior. Eventos pendientes: Número de eventos que no han sido resueltos en el periodo anterior al análisis. Eventos reportados: Número de eventos reportados en el periodo (se consideran los eventos reportados hasta el último día del mes analizado). Los eventos serán ponderados por su factor correspondiente. Externo: Elpros, CNT, TRANSELECTRIC factor 0,2 (Gestión por SID hasta que se resuelva). Interno: STR - GDT factor 0,5 Interno: SID - GDT factor 1 Meta: 0.85</v>
          </cell>
          <cell r="U93" t="str">
            <v>C</v>
          </cell>
          <cell r="V93" t="str">
            <v>Discreto</v>
          </cell>
          <cell r="W93">
            <v>1</v>
          </cell>
          <cell r="X93">
            <v>1</v>
          </cell>
          <cell r="Y93">
            <v>0.85</v>
          </cell>
          <cell r="Z93">
            <v>6</v>
          </cell>
          <cell r="AA93">
            <v>6</v>
          </cell>
          <cell r="AB93">
            <v>1.0204</v>
          </cell>
          <cell r="AC93" t="str">
            <v>VERDE</v>
          </cell>
          <cell r="AD93" t="str">
            <v>SI</v>
          </cell>
          <cell r="AE93" t="str">
            <v>SI</v>
          </cell>
          <cell r="AF93">
            <v>44938</v>
          </cell>
          <cell r="AG93">
            <v>0.98</v>
          </cell>
          <cell r="AH93">
            <v>0.98</v>
          </cell>
          <cell r="AI93">
            <v>0.98</v>
          </cell>
          <cell r="AJ93">
            <v>0.98</v>
          </cell>
          <cell r="AK93">
            <v>0.98</v>
          </cell>
          <cell r="AL93">
            <v>0.98</v>
          </cell>
          <cell r="AT93">
            <v>1</v>
          </cell>
          <cell r="AU93">
            <v>1</v>
          </cell>
          <cell r="AV93">
            <v>1</v>
          </cell>
          <cell r="AW93">
            <v>0.98</v>
          </cell>
          <cell r="AX93">
            <v>0.98</v>
          </cell>
          <cell r="AY93">
            <v>1</v>
          </cell>
          <cell r="BG93" t="str">
            <v>55</v>
          </cell>
          <cell r="BH93" t="str">
            <v>ADMINISTRACION TECNICA Y COMERCIAL DEL SISTEMA NACIONAL INTERCONECTADO E INTERCONEXIONES INTERNACIONALES</v>
          </cell>
        </row>
        <row r="94">
          <cell r="P94" t="str">
            <v>Índice de cumplimiento de los planes de control del Sector Eléctrico.</v>
          </cell>
          <cell r="Q94" t="str">
            <v>Acumulado</v>
          </cell>
          <cell r="T94" t="str">
            <v>Sumatoria de los resultados de los planes de control de la CTRCE/ Sumatoria de productos planificados de la CTRCE</v>
          </cell>
          <cell r="U94" t="str">
            <v>C</v>
          </cell>
          <cell r="V94" t="str">
            <v>Continuo Fraccional</v>
          </cell>
          <cell r="W94">
            <v>1</v>
          </cell>
          <cell r="X94">
            <v>1</v>
          </cell>
          <cell r="Y94">
            <v>0.85</v>
          </cell>
          <cell r="Z94">
            <v>2</v>
          </cell>
          <cell r="AA94">
            <v>2</v>
          </cell>
          <cell r="AB94">
            <v>1.25</v>
          </cell>
          <cell r="AC94" t="str">
            <v>VERDE</v>
          </cell>
          <cell r="AD94" t="str">
            <v>SI</v>
          </cell>
          <cell r="AE94" t="str">
            <v>SI</v>
          </cell>
          <cell r="AF94">
            <v>44939</v>
          </cell>
          <cell r="AG94">
            <v>0.47339999999999999</v>
          </cell>
          <cell r="AH94">
            <v>0.3266</v>
          </cell>
          <cell r="AS94">
            <v>0.8</v>
          </cell>
          <cell r="AT94">
            <v>0.44945355191256797</v>
          </cell>
          <cell r="AU94">
            <v>1</v>
          </cell>
          <cell r="BF94">
            <v>0.72472677595628399</v>
          </cell>
          <cell r="BG94" t="str">
            <v>55</v>
          </cell>
          <cell r="BH94" t="str">
            <v>REGULACIÓN Y CONTROL DE ENERGÍA Y RECURSOS NATURALES NO RENOVABLES</v>
          </cell>
        </row>
        <row r="95">
          <cell r="P95" t="str">
            <v>Índice de duración de interrupciones de servicio debido a incidentes</v>
          </cell>
          <cell r="Q95" t="str">
            <v>Por período</v>
          </cell>
          <cell r="R95" t="str">
            <v>SI</v>
          </cell>
          <cell r="T95" t="str">
            <v>sumatoria de minutos reducidos en recuperacion de incidentes / total de minutos a ser reducidos en el periodo</v>
          </cell>
          <cell r="U95" t="str">
            <v>C</v>
          </cell>
          <cell r="V95" t="str">
            <v>Discreto</v>
          </cell>
          <cell r="W95">
            <v>1</v>
          </cell>
          <cell r="X95">
            <v>1</v>
          </cell>
          <cell r="Y95">
            <v>0.9</v>
          </cell>
          <cell r="Z95">
            <v>4</v>
          </cell>
          <cell r="AA95">
            <v>4</v>
          </cell>
          <cell r="AB95">
            <v>2.476</v>
          </cell>
          <cell r="AC95" t="str">
            <v>VERDE</v>
          </cell>
          <cell r="AD95" t="str">
            <v>SI</v>
          </cell>
          <cell r="AE95" t="str">
            <v>SI</v>
          </cell>
          <cell r="AF95">
            <v>44937</v>
          </cell>
          <cell r="AG95">
            <v>0.32</v>
          </cell>
          <cell r="AH95">
            <v>0.35</v>
          </cell>
          <cell r="AI95">
            <v>0.38</v>
          </cell>
          <cell r="AJ95">
            <v>0.4</v>
          </cell>
          <cell r="AT95">
            <v>0</v>
          </cell>
          <cell r="AU95">
            <v>0.99260000000000004</v>
          </cell>
          <cell r="AV95">
            <v>0.98109999999999997</v>
          </cell>
          <cell r="AW95">
            <v>0.99039999999999995</v>
          </cell>
          <cell r="BG95" t="str">
            <v>56</v>
          </cell>
          <cell r="BH95" t="str">
            <v>ADMINISTRACION DE LA ACTIVIDAD REGISTRAL</v>
          </cell>
        </row>
        <row r="96">
          <cell r="P96" t="str">
            <v>Índice de establecimiento y/o propagación de especies introducidas</v>
          </cell>
          <cell r="Q96" t="str">
            <v>Por período</v>
          </cell>
          <cell r="T96" t="str">
            <v>Tasa de debilidades + tasa de Incidentes</v>
          </cell>
          <cell r="U96" t="str">
            <v>D</v>
          </cell>
          <cell r="V96" t="str">
            <v>Discreto</v>
          </cell>
          <cell r="W96">
            <v>1</v>
          </cell>
          <cell r="X96">
            <v>1</v>
          </cell>
          <cell r="Y96">
            <v>1.1499999999999999</v>
          </cell>
          <cell r="Z96">
            <v>4</v>
          </cell>
          <cell r="AA96">
            <v>4</v>
          </cell>
          <cell r="AB96">
            <v>0.94189999999999996</v>
          </cell>
          <cell r="AC96" t="str">
            <v>VERDE</v>
          </cell>
          <cell r="AD96" t="str">
            <v>SI</v>
          </cell>
          <cell r="AE96" t="str">
            <v>SI</v>
          </cell>
          <cell r="AF96">
            <v>44942</v>
          </cell>
          <cell r="AG96">
            <v>21</v>
          </cell>
          <cell r="AH96">
            <v>21</v>
          </cell>
          <cell r="AI96">
            <v>21</v>
          </cell>
          <cell r="AJ96">
            <v>21</v>
          </cell>
          <cell r="AT96">
            <v>20.190000000000001</v>
          </cell>
          <cell r="AU96">
            <v>20.09</v>
          </cell>
          <cell r="AV96">
            <v>20.05</v>
          </cell>
          <cell r="AW96">
            <v>19.78</v>
          </cell>
          <cell r="BG96" t="str">
            <v>55</v>
          </cell>
          <cell r="BH96" t="str">
            <v>REGULACION PREVENCION Y CONTROL PARA LA BIOSEGURIDAD</v>
          </cell>
        </row>
        <row r="97">
          <cell r="P97" t="str">
            <v>Índice de Implementación de la Mejora Regulatoria.</v>
          </cell>
          <cell r="Q97" t="str">
            <v>Acumulado</v>
          </cell>
          <cell r="T97" t="str">
            <v>La evaluación y obtención de información se la realiza a través de una herramienta, que permite el llenado de un cuestionario definido como Índice de Capacidades Institucionales Regulatorias-ICIR, estructurado por preguntas o variables, divididas en 5 secciones o etapas).</v>
          </cell>
          <cell r="U97" t="str">
            <v>C</v>
          </cell>
          <cell r="V97" t="str">
            <v>Continuo</v>
          </cell>
          <cell r="W97">
            <v>1</v>
          </cell>
          <cell r="X97">
            <v>1</v>
          </cell>
          <cell r="Y97">
            <v>0.85</v>
          </cell>
          <cell r="Z97">
            <v>2</v>
          </cell>
          <cell r="AA97">
            <v>2</v>
          </cell>
          <cell r="AB97">
            <v>1.1107</v>
          </cell>
          <cell r="AC97" t="str">
            <v>VERDE</v>
          </cell>
          <cell r="AD97" t="str">
            <v>SI</v>
          </cell>
          <cell r="AE97" t="str">
            <v>SI</v>
          </cell>
          <cell r="AF97">
            <v>44939</v>
          </cell>
          <cell r="AG97">
            <v>0.73</v>
          </cell>
          <cell r="AH97">
            <v>0.02</v>
          </cell>
          <cell r="AS97">
            <v>0.75</v>
          </cell>
          <cell r="AT97">
            <v>0.83299999999999996</v>
          </cell>
          <cell r="AU97">
            <v>0</v>
          </cell>
          <cell r="BF97">
            <v>0.83299999999999996</v>
          </cell>
          <cell r="BG97" t="e">
            <v>#N/A</v>
          </cell>
          <cell r="BH97" t="e">
            <v>#N/A</v>
          </cell>
        </row>
        <row r="98">
          <cell r="P98" t="str">
            <v>Índice de ingreso de especies introducidas a las islas Galápagos</v>
          </cell>
          <cell r="Q98" t="str">
            <v>Por período</v>
          </cell>
          <cell r="T98" t="str">
            <v>Tasa de incidentes / Tasa de fortalecimiento x 100</v>
          </cell>
          <cell r="U98" t="str">
            <v>D</v>
          </cell>
          <cell r="V98" t="str">
            <v>Discreto Fraccional</v>
          </cell>
          <cell r="W98">
            <v>1</v>
          </cell>
          <cell r="X98">
            <v>1</v>
          </cell>
          <cell r="Y98">
            <v>1.1499999999999999</v>
          </cell>
          <cell r="Z98">
            <v>4</v>
          </cell>
          <cell r="AA98">
            <v>4</v>
          </cell>
          <cell r="AB98">
            <v>6.6E-3</v>
          </cell>
          <cell r="AC98" t="str">
            <v>VERDE</v>
          </cell>
          <cell r="AD98" t="str">
            <v>SI</v>
          </cell>
          <cell r="AE98" t="str">
            <v>SI</v>
          </cell>
          <cell r="AF98">
            <v>44938</v>
          </cell>
          <cell r="AG98">
            <v>15</v>
          </cell>
          <cell r="AH98">
            <v>15</v>
          </cell>
          <cell r="AI98">
            <v>15</v>
          </cell>
          <cell r="AJ98">
            <v>15</v>
          </cell>
          <cell r="AT98">
            <v>0.139711934156379</v>
          </cell>
          <cell r="AU98">
            <v>0.137021716649431</v>
          </cell>
          <cell r="AV98">
            <v>0.12434809285203</v>
          </cell>
          <cell r="AW98">
            <v>9.8478701825557804E-2</v>
          </cell>
          <cell r="BG98" t="str">
            <v>55</v>
          </cell>
          <cell r="BH98" t="str">
            <v>REGULACION PREVENCION Y CONTROL PARA LA BIOSEGURIDAD</v>
          </cell>
        </row>
        <row r="99">
          <cell r="P99" t="str">
            <v>Índice de nivel de madurez de ciudades inteligentes y sostenibles</v>
          </cell>
          <cell r="Q99" t="str">
            <v>Por período</v>
          </cell>
          <cell r="R99" t="str">
            <v>SI</v>
          </cell>
          <cell r="T99" t="str">
            <v>F= Promedio de índices de nivel de madurez de los GAD que entregan información</v>
          </cell>
          <cell r="U99" t="str">
            <v>C</v>
          </cell>
          <cell r="V99" t="str">
            <v>Discreto</v>
          </cell>
          <cell r="W99">
            <v>1</v>
          </cell>
          <cell r="X99">
            <v>1</v>
          </cell>
          <cell r="Y99">
            <v>0.85</v>
          </cell>
          <cell r="Z99">
            <v>1</v>
          </cell>
          <cell r="AA99">
            <v>1</v>
          </cell>
          <cell r="AB99">
            <v>1.1599999999999999</v>
          </cell>
          <cell r="AC99" t="str">
            <v>VERDE</v>
          </cell>
          <cell r="AD99" t="str">
            <v>SI</v>
          </cell>
          <cell r="AE99" t="str">
            <v>SI</v>
          </cell>
          <cell r="AF99">
            <v>44943</v>
          </cell>
          <cell r="AG99">
            <v>2</v>
          </cell>
          <cell r="AT99">
            <v>2.3199999999999998</v>
          </cell>
          <cell r="BG99" t="str">
            <v>57</v>
          </cell>
          <cell r="BH99" t="str">
            <v>FOMENTO DE LA INDUSTRIA Y SERVICIOS DE TECNOLOGIAS DE LA INFORMACION Y COMUNICACION</v>
          </cell>
        </row>
        <row r="100">
          <cell r="P100" t="str">
            <v>índice de normativa elaborada en el sector energético</v>
          </cell>
          <cell r="Q100" t="str">
            <v>Acumulado</v>
          </cell>
          <cell r="T100" t="str">
            <v>Sumatoria de proyectos normativos aprobados en el PRI que son parte del ejercicio fiscal / Número de proyectos normativos planificados en el PRI que son parte del ejercicio fiscal</v>
          </cell>
          <cell r="U100" t="str">
            <v>C</v>
          </cell>
          <cell r="V100" t="str">
            <v>Continuo Fraccional</v>
          </cell>
          <cell r="W100">
            <v>1</v>
          </cell>
          <cell r="X100">
            <v>1</v>
          </cell>
          <cell r="Y100">
            <v>0.85</v>
          </cell>
          <cell r="Z100">
            <v>2</v>
          </cell>
          <cell r="AA100">
            <v>2</v>
          </cell>
          <cell r="AB100">
            <v>0.39889999999999998</v>
          </cell>
          <cell r="AC100" t="str">
            <v>ROJO</v>
          </cell>
          <cell r="AD100" t="str">
            <v>SI</v>
          </cell>
          <cell r="AE100" t="str">
            <v>SI</v>
          </cell>
          <cell r="AF100">
            <v>44940</v>
          </cell>
          <cell r="AG100">
            <v>0.3</v>
          </cell>
          <cell r="AH100">
            <v>0.5</v>
          </cell>
          <cell r="AS100">
            <v>0.8</v>
          </cell>
          <cell r="AT100">
            <v>8.6206896551724102E-2</v>
          </cell>
          <cell r="AU100">
            <v>0.319148936170213</v>
          </cell>
          <cell r="BF100">
            <v>0.19047619047618999</v>
          </cell>
          <cell r="BG100" t="str">
            <v>55</v>
          </cell>
          <cell r="BH100" t="str">
            <v>REGULACIÓN Y CONTROL DE ENERGÍA Y RECURSOS NATURALES NO RENOVABLES</v>
          </cell>
        </row>
        <row r="101">
          <cell r="P101" t="str">
            <v>Índice de regulación y control de las actividades y prácticas que utilizan radiación ionizante</v>
          </cell>
          <cell r="Q101" t="str">
            <v>Por período</v>
          </cell>
          <cell r="T101" t="str">
            <v>I= IR+II Donde: IR es el índice que corresponde a la emisión de licencias y autorizaciones (desarrollo del Marco Regulador), II es el índice que corresponde al desarrollo de las inspecciones, La ponderación de cada uno se considera de la siguiente manera: IR con una ponderación del 60%, II con una ponderación del 40%, considerando la importancia de cada uno de ellos. El índice sería: I(100%) = IR(60%)+II(40%)</v>
          </cell>
          <cell r="U101" t="str">
            <v>C</v>
          </cell>
          <cell r="V101" t="str">
            <v>Discreto</v>
          </cell>
          <cell r="W101">
            <v>1</v>
          </cell>
          <cell r="X101">
            <v>1</v>
          </cell>
          <cell r="Y101">
            <v>0.85</v>
          </cell>
          <cell r="Z101">
            <v>4</v>
          </cell>
          <cell r="AA101">
            <v>4</v>
          </cell>
          <cell r="AB101">
            <v>1</v>
          </cell>
          <cell r="AC101" t="str">
            <v>VERDE</v>
          </cell>
          <cell r="AD101" t="str">
            <v>SI</v>
          </cell>
          <cell r="AE101" t="str">
            <v>SI</v>
          </cell>
          <cell r="AF101">
            <v>44939</v>
          </cell>
          <cell r="AG101">
            <v>1</v>
          </cell>
          <cell r="AH101">
            <v>1</v>
          </cell>
          <cell r="AI101">
            <v>1</v>
          </cell>
          <cell r="AJ101">
            <v>1</v>
          </cell>
          <cell r="AT101">
            <v>1</v>
          </cell>
          <cell r="AU101">
            <v>1</v>
          </cell>
          <cell r="AV101">
            <v>1</v>
          </cell>
          <cell r="AW101">
            <v>1</v>
          </cell>
          <cell r="BG101">
            <v>0</v>
          </cell>
          <cell r="BH101">
            <v>0</v>
          </cell>
        </row>
        <row r="102">
          <cell r="P102" t="str">
            <v>Índice de Servicio de Interoperabilidad</v>
          </cell>
          <cell r="Q102" t="str">
            <v>Por período</v>
          </cell>
          <cell r="R102" t="str">
            <v>SI</v>
          </cell>
          <cell r="T102" t="str">
            <v>Disponibilidad de Infraestructura Medida / Disponibilidad de SLA Contratado</v>
          </cell>
          <cell r="U102" t="str">
            <v>C</v>
          </cell>
          <cell r="V102" t="str">
            <v>Discreto</v>
          </cell>
          <cell r="W102">
            <v>1</v>
          </cell>
          <cell r="X102">
            <v>1</v>
          </cell>
          <cell r="Y102">
            <v>0.9</v>
          </cell>
          <cell r="Z102">
            <v>12</v>
          </cell>
          <cell r="AA102">
            <v>12</v>
          </cell>
          <cell r="AB102">
            <v>1.0417000000000001</v>
          </cell>
          <cell r="AC102" t="str">
            <v>VERDE</v>
          </cell>
          <cell r="AD102" t="str">
            <v>SI</v>
          </cell>
          <cell r="AE102" t="str">
            <v>SI</v>
          </cell>
          <cell r="AF102">
            <v>44940</v>
          </cell>
          <cell r="AG102">
            <v>0.96</v>
          </cell>
          <cell r="AH102">
            <v>0.96</v>
          </cell>
          <cell r="AI102">
            <v>0.96</v>
          </cell>
          <cell r="AJ102">
            <v>0.96</v>
          </cell>
          <cell r="AK102">
            <v>0.96</v>
          </cell>
          <cell r="AL102">
            <v>0.96</v>
          </cell>
          <cell r="AM102">
            <v>0.96</v>
          </cell>
          <cell r="AN102">
            <v>0.96</v>
          </cell>
          <cell r="AO102">
            <v>0.96</v>
          </cell>
          <cell r="AP102">
            <v>0.96</v>
          </cell>
          <cell r="AQ102">
            <v>0.96</v>
          </cell>
          <cell r="AR102">
            <v>0.96</v>
          </cell>
          <cell r="AT102">
            <v>1</v>
          </cell>
          <cell r="AU102">
            <v>1</v>
          </cell>
          <cell r="AV102">
            <v>1</v>
          </cell>
          <cell r="AW102">
            <v>1</v>
          </cell>
          <cell r="AX102">
            <v>1</v>
          </cell>
          <cell r="AY102">
            <v>1</v>
          </cell>
          <cell r="AZ102">
            <v>1</v>
          </cell>
          <cell r="BA102">
            <v>1</v>
          </cell>
          <cell r="BB102">
            <v>1</v>
          </cell>
          <cell r="BC102">
            <v>1</v>
          </cell>
          <cell r="BD102">
            <v>1</v>
          </cell>
          <cell r="BE102">
            <v>1</v>
          </cell>
          <cell r="BG102" t="str">
            <v>55</v>
          </cell>
          <cell r="BH102" t="str">
            <v>REGISTROS DE DATOS PUBLICOS</v>
          </cell>
        </row>
        <row r="103">
          <cell r="P103" t="str">
            <v>Inversión privada en infraestructura turística - millones USD (acumulativa)</v>
          </cell>
          <cell r="Q103" t="str">
            <v>Acumulado</v>
          </cell>
          <cell r="R103" t="str">
            <v>SI</v>
          </cell>
          <cell r="T103" t="str">
            <v>Sumatoria de los contratos de inversión aprobados</v>
          </cell>
          <cell r="U103" t="str">
            <v>C</v>
          </cell>
          <cell r="V103" t="str">
            <v>Continuo</v>
          </cell>
          <cell r="W103">
            <v>1</v>
          </cell>
          <cell r="X103">
            <v>1</v>
          </cell>
          <cell r="Y103">
            <v>0.85</v>
          </cell>
          <cell r="Z103">
            <v>2</v>
          </cell>
          <cell r="AA103">
            <v>2</v>
          </cell>
          <cell r="AB103">
            <v>1.3078000000000001</v>
          </cell>
          <cell r="AC103" t="str">
            <v>VERDE</v>
          </cell>
          <cell r="AD103" t="str">
            <v>SI</v>
          </cell>
          <cell r="AE103" t="str">
            <v>SI</v>
          </cell>
          <cell r="AF103">
            <v>44939</v>
          </cell>
          <cell r="AG103">
            <v>240.95</v>
          </cell>
          <cell r="AH103">
            <v>10</v>
          </cell>
          <cell r="AS103">
            <v>250.95</v>
          </cell>
          <cell r="AT103">
            <v>308.56</v>
          </cell>
          <cell r="AU103">
            <v>19.62</v>
          </cell>
          <cell r="BF103">
            <v>328.18</v>
          </cell>
          <cell r="BG103">
            <v>0</v>
          </cell>
          <cell r="BH103">
            <v>0</v>
          </cell>
        </row>
        <row r="104">
          <cell r="P104" t="str">
            <v>Kilómetros de vías no urbanas en mantenimiento a nivel provincial</v>
          </cell>
          <cell r="Q104" t="str">
            <v>Acumulado</v>
          </cell>
          <cell r="T104" t="str">
            <v>Número de kilómetros de vías no urbanas en mantenimiento a nivel provincial</v>
          </cell>
          <cell r="U104" t="str">
            <v>C</v>
          </cell>
          <cell r="V104" t="str">
            <v>Continuo</v>
          </cell>
          <cell r="W104">
            <v>1</v>
          </cell>
          <cell r="X104">
            <v>1</v>
          </cell>
          <cell r="Y104">
            <v>0.9</v>
          </cell>
          <cell r="Z104">
            <v>2</v>
          </cell>
          <cell r="AA104">
            <v>2</v>
          </cell>
          <cell r="AB104">
            <v>1</v>
          </cell>
          <cell r="AC104" t="str">
            <v>VERDE</v>
          </cell>
          <cell r="AD104" t="str">
            <v>SI</v>
          </cell>
          <cell r="AE104" t="str">
            <v>SI</v>
          </cell>
          <cell r="AF104">
            <v>44939</v>
          </cell>
          <cell r="AG104">
            <v>15</v>
          </cell>
          <cell r="AH104">
            <v>3</v>
          </cell>
          <cell r="AS104">
            <v>18</v>
          </cell>
          <cell r="AT104">
            <v>15</v>
          </cell>
          <cell r="AU104">
            <v>3</v>
          </cell>
          <cell r="BF104">
            <v>18</v>
          </cell>
          <cell r="BG104">
            <v>0</v>
          </cell>
          <cell r="BH104">
            <v>0</v>
          </cell>
        </row>
        <row r="105">
          <cell r="P105" t="str">
            <v>Metros cúbicos de suelo remediado por el operador estatal hidrocarburífero.</v>
          </cell>
          <cell r="Q105" t="str">
            <v>Por período</v>
          </cell>
          <cell r="T105" t="str">
            <v>Sumatoria de metros cúbicos de suelo remediado.</v>
          </cell>
          <cell r="U105" t="str">
            <v>C</v>
          </cell>
          <cell r="V105" t="str">
            <v>Continuo</v>
          </cell>
          <cell r="W105">
            <v>1</v>
          </cell>
          <cell r="X105">
            <v>1</v>
          </cell>
          <cell r="Y105">
            <v>0.85</v>
          </cell>
          <cell r="Z105">
            <v>2</v>
          </cell>
          <cell r="AA105">
            <v>2</v>
          </cell>
          <cell r="AB105">
            <v>1.4209000000000001</v>
          </cell>
          <cell r="AC105" t="str">
            <v>VERDE</v>
          </cell>
          <cell r="AD105" t="str">
            <v>SI</v>
          </cell>
          <cell r="AE105" t="str">
            <v>SI</v>
          </cell>
          <cell r="AF105">
            <v>44938</v>
          </cell>
          <cell r="AG105">
            <v>44125.85</v>
          </cell>
          <cell r="AH105">
            <v>65068.27</v>
          </cell>
          <cell r="AS105">
            <v>109194.12</v>
          </cell>
          <cell r="AT105">
            <v>82575.16</v>
          </cell>
          <cell r="AU105">
            <v>72581.33</v>
          </cell>
          <cell r="BF105">
            <v>155156.49</v>
          </cell>
          <cell r="BG105">
            <v>0</v>
          </cell>
          <cell r="BH105">
            <v>0</v>
          </cell>
        </row>
        <row r="106">
          <cell r="P106" t="str">
            <v>Monto de exportaciones del sector acuícola y pesquero</v>
          </cell>
          <cell r="Q106" t="str">
            <v>Acumulado</v>
          </cell>
          <cell r="R106" t="str">
            <v>SI</v>
          </cell>
          <cell r="T106" t="str">
            <v>Sumatoria del monto de exportación FOB en miles de dólares de: camarón + atún + pescado + harina de pescado + enlatados de Pescado + otros productos elaborados de mar + aceite de pescado + langostas.</v>
          </cell>
          <cell r="U106" t="str">
            <v>C</v>
          </cell>
          <cell r="V106" t="str">
            <v>Continuo</v>
          </cell>
          <cell r="W106">
            <v>1</v>
          </cell>
          <cell r="X106">
            <v>1</v>
          </cell>
          <cell r="Y106">
            <v>0.85</v>
          </cell>
          <cell r="Z106">
            <v>4</v>
          </cell>
          <cell r="AA106">
            <v>4</v>
          </cell>
          <cell r="AB106">
            <v>1.0849</v>
          </cell>
          <cell r="AC106" t="str">
            <v>VERDE</v>
          </cell>
          <cell r="AD106" t="str">
            <v>SI</v>
          </cell>
          <cell r="AE106" t="str">
            <v>SI</v>
          </cell>
          <cell r="AF106">
            <v>44940</v>
          </cell>
          <cell r="AG106">
            <v>2075.4699999999998</v>
          </cell>
          <cell r="AH106">
            <v>2113.64</v>
          </cell>
          <cell r="AI106">
            <v>2151.08</v>
          </cell>
          <cell r="AJ106">
            <v>2187.92</v>
          </cell>
          <cell r="AS106">
            <v>8528.11</v>
          </cell>
          <cell r="AT106">
            <v>2233.89</v>
          </cell>
          <cell r="AU106">
            <v>2274.23</v>
          </cell>
          <cell r="AV106">
            <v>2464.63</v>
          </cell>
          <cell r="AW106">
            <v>2279.63</v>
          </cell>
          <cell r="BF106">
            <v>9252.3799999999992</v>
          </cell>
          <cell r="BG106" t="str">
            <v>91</v>
          </cell>
          <cell r="BH106" t="str">
            <v>FOMENTO Y DESARROLLO DE PRODUCCION DE RECURSOS PESQUEROS Y ACUICOLAS CALIDAD E INOCUIDAD Y RIESGOS SECTORIALES</v>
          </cell>
        </row>
        <row r="107">
          <cell r="P107" t="str">
            <v>Monto de inversión comprometida por proyectos privados que aspiren suscribir contratos de inversión con el Estado</v>
          </cell>
          <cell r="Q107" t="str">
            <v>Acumulado</v>
          </cell>
          <cell r="R107" t="str">
            <v>SI</v>
          </cell>
          <cell r="T107" t="str">
            <v>Sumatoria del monto inversión comprometida por proyectos privados</v>
          </cell>
          <cell r="U107" t="str">
            <v>C</v>
          </cell>
          <cell r="V107" t="str">
            <v>Continuo</v>
          </cell>
          <cell r="W107">
            <v>1</v>
          </cell>
          <cell r="X107">
            <v>1</v>
          </cell>
          <cell r="Y107">
            <v>0.85</v>
          </cell>
          <cell r="Z107">
            <v>4</v>
          </cell>
          <cell r="AA107">
            <v>4</v>
          </cell>
          <cell r="AB107">
            <v>0.91859999999999997</v>
          </cell>
          <cell r="AC107" t="str">
            <v>AMARILLO</v>
          </cell>
          <cell r="AD107" t="str">
            <v>SI</v>
          </cell>
          <cell r="AE107" t="str">
            <v>SI</v>
          </cell>
          <cell r="AF107">
            <v>44936</v>
          </cell>
          <cell r="AG107">
            <v>445.4</v>
          </cell>
          <cell r="AH107">
            <v>445.39</v>
          </cell>
          <cell r="AI107">
            <v>502.26</v>
          </cell>
          <cell r="AJ107">
            <v>502.25</v>
          </cell>
          <cell r="AS107">
            <v>1895.3</v>
          </cell>
          <cell r="AT107">
            <v>80.599999999999994</v>
          </cell>
          <cell r="AU107">
            <v>341.03</v>
          </cell>
          <cell r="AV107">
            <v>446.99</v>
          </cell>
          <cell r="AW107">
            <v>872.42</v>
          </cell>
          <cell r="BF107">
            <v>1741.04</v>
          </cell>
          <cell r="BG107" t="str">
            <v>55</v>
          </cell>
          <cell r="BH107" t="str">
            <v>FOMENTO PROMOCION ATRACCION MANTENIMIENTO FACILITACION Y EVALUACION DE INVERSIONES</v>
          </cell>
        </row>
        <row r="108">
          <cell r="P108" t="str">
            <v>Monto en ventas articuladas a mercados con apoyo del IEPS</v>
          </cell>
          <cell r="Q108" t="str">
            <v>Acumulado</v>
          </cell>
          <cell r="R108" t="str">
            <v>SI</v>
          </cell>
          <cell r="T108" t="str">
            <v>F = E Ventas efectivas de las OEPS, UEP (Z1, Z2, Z3, Z4, Z5, Z6, Z7, Z8, DMQ), en los mercados nacional e internacional apoyadas por el IEPS.</v>
          </cell>
          <cell r="U108" t="str">
            <v>C</v>
          </cell>
          <cell r="V108" t="str">
            <v>Continuo</v>
          </cell>
          <cell r="W108">
            <v>1</v>
          </cell>
          <cell r="X108">
            <v>1</v>
          </cell>
          <cell r="Y108">
            <v>0.85</v>
          </cell>
          <cell r="Z108">
            <v>12</v>
          </cell>
          <cell r="AA108">
            <v>12</v>
          </cell>
          <cell r="AB108">
            <v>1.218</v>
          </cell>
          <cell r="AC108" t="str">
            <v>VERDE</v>
          </cell>
          <cell r="AD108" t="str">
            <v>SI</v>
          </cell>
          <cell r="AE108" t="str">
            <v>SI</v>
          </cell>
          <cell r="AF108">
            <v>44942</v>
          </cell>
          <cell r="AG108">
            <v>1916266.66</v>
          </cell>
          <cell r="AH108">
            <v>3775266.67</v>
          </cell>
          <cell r="AI108">
            <v>6356666.6699999999</v>
          </cell>
          <cell r="AJ108">
            <v>5463466.6699999999</v>
          </cell>
          <cell r="AK108">
            <v>6032666.6699999999</v>
          </cell>
          <cell r="AL108">
            <v>7127166.6699999999</v>
          </cell>
          <cell r="AM108">
            <v>9296566.6699999999</v>
          </cell>
          <cell r="AN108">
            <v>8946066.6699999999</v>
          </cell>
          <cell r="AO108">
            <v>9502566.6699999999</v>
          </cell>
          <cell r="AP108">
            <v>9979366.6600000001</v>
          </cell>
          <cell r="AQ108">
            <v>6486066.6600000001</v>
          </cell>
          <cell r="AR108">
            <v>5640866.6600000001</v>
          </cell>
          <cell r="AS108">
            <v>80523000</v>
          </cell>
          <cell r="AT108">
            <v>6603046.8600000003</v>
          </cell>
          <cell r="AU108">
            <v>3761187.67</v>
          </cell>
          <cell r="AV108">
            <v>9054961.5999999996</v>
          </cell>
          <cell r="AW108">
            <v>8692853.5800000001</v>
          </cell>
          <cell r="AX108">
            <v>8981546.6199999992</v>
          </cell>
          <cell r="AY108">
            <v>14413343.34</v>
          </cell>
          <cell r="AZ108">
            <v>8438478.9700000007</v>
          </cell>
          <cell r="BA108">
            <v>8992631.3800000008</v>
          </cell>
          <cell r="BB108">
            <v>9156922.3699999992</v>
          </cell>
          <cell r="BC108">
            <v>8581153.75</v>
          </cell>
          <cell r="BD108">
            <v>6601449.3099999996</v>
          </cell>
          <cell r="BE108">
            <v>4797433.24</v>
          </cell>
          <cell r="BF108">
            <v>98075008.689999998</v>
          </cell>
          <cell r="BG108" t="e">
            <v>#N/A</v>
          </cell>
          <cell r="BH108" t="e">
            <v>#N/A</v>
          </cell>
        </row>
        <row r="109">
          <cell r="P109" t="str">
            <v>Nivel de concentración ponderado de los portafolios de inversión de los Fideicomisos del Seguro de Depósitos y Seguros Privados</v>
          </cell>
          <cell r="Q109" t="str">
            <v>Por período</v>
          </cell>
          <cell r="R109" t="str">
            <v>SI</v>
          </cell>
          <cell r="T109" t="str">
            <v>Sumatoria de: ((Valor absoluto de la cuota de participación de cada sección del portafolio x Valor absoluto de la cuota de participación de cada sección del portafolio) por cada Fideicomiso x Peso relativo de Portafolio)</v>
          </cell>
          <cell r="U109" t="str">
            <v>D</v>
          </cell>
          <cell r="V109" t="str">
            <v>Discreto</v>
          </cell>
          <cell r="W109">
            <v>1</v>
          </cell>
          <cell r="X109">
            <v>1</v>
          </cell>
          <cell r="Y109">
            <v>1.1499999999999999</v>
          </cell>
          <cell r="Z109">
            <v>4</v>
          </cell>
          <cell r="AA109">
            <v>4</v>
          </cell>
          <cell r="AB109">
            <v>0.8982</v>
          </cell>
          <cell r="AC109" t="str">
            <v>VERDE</v>
          </cell>
          <cell r="AD109" t="str">
            <v>SI</v>
          </cell>
          <cell r="AE109" t="str">
            <v>SI</v>
          </cell>
          <cell r="AF109">
            <v>44935</v>
          </cell>
          <cell r="AG109">
            <v>2180</v>
          </cell>
          <cell r="AH109">
            <v>2177</v>
          </cell>
          <cell r="AI109">
            <v>2174</v>
          </cell>
          <cell r="AJ109">
            <v>2171</v>
          </cell>
          <cell r="AT109">
            <v>2152</v>
          </cell>
          <cell r="AU109">
            <v>2051</v>
          </cell>
          <cell r="AV109">
            <v>1992</v>
          </cell>
          <cell r="AW109">
            <v>1950</v>
          </cell>
          <cell r="BG109">
            <v>0</v>
          </cell>
          <cell r="BH109">
            <v>0</v>
          </cell>
        </row>
        <row r="110">
          <cell r="P110" t="str">
            <v>Nivel de confiabilidad</v>
          </cell>
          <cell r="Q110" t="str">
            <v>Por período</v>
          </cell>
          <cell r="T110" t="str">
            <v>Puntaje "Alto" + puntaje "Muy alto" de la pregunta sobre nivel de confiabilidad de la encuesta de satisfacción ciudadana.</v>
          </cell>
          <cell r="U110" t="str">
            <v>C</v>
          </cell>
          <cell r="V110" t="str">
            <v>Discreto</v>
          </cell>
          <cell r="W110">
            <v>1</v>
          </cell>
          <cell r="X110">
            <v>1</v>
          </cell>
          <cell r="Y110">
            <v>0.85</v>
          </cell>
          <cell r="Z110">
            <v>2</v>
          </cell>
          <cell r="AA110">
            <v>2</v>
          </cell>
          <cell r="AB110">
            <v>0.96750000000000003</v>
          </cell>
          <cell r="AC110" t="str">
            <v>AMARILLO</v>
          </cell>
          <cell r="AD110" t="str">
            <v>SI</v>
          </cell>
          <cell r="AE110" t="str">
            <v>SI</v>
          </cell>
          <cell r="AF110">
            <v>44939</v>
          </cell>
          <cell r="AG110">
            <v>0.77</v>
          </cell>
          <cell r="AH110">
            <v>0.77</v>
          </cell>
          <cell r="AT110">
            <v>0.76700000000000002</v>
          </cell>
          <cell r="AU110">
            <v>0.745</v>
          </cell>
          <cell r="BG110">
            <v>0</v>
          </cell>
          <cell r="BH110">
            <v>0</v>
          </cell>
        </row>
        <row r="111">
          <cell r="P111" t="str">
            <v>Número de accesiones conservadas para el uso sostenible de recursos fitogenéticos para la agricultura y alimentación</v>
          </cell>
          <cell r="Q111" t="str">
            <v>Acumulado</v>
          </cell>
          <cell r="R111" t="str">
            <v>SI</v>
          </cell>
          <cell r="T111" t="str">
            <v>Sumatoria</v>
          </cell>
          <cell r="U111" t="str">
            <v>C</v>
          </cell>
          <cell r="V111" t="str">
            <v>Continuo</v>
          </cell>
          <cell r="W111">
            <v>1</v>
          </cell>
          <cell r="X111">
            <v>1</v>
          </cell>
          <cell r="Y111">
            <v>0.85</v>
          </cell>
          <cell r="Z111">
            <v>4</v>
          </cell>
          <cell r="AA111">
            <v>4</v>
          </cell>
          <cell r="AB111">
            <v>1</v>
          </cell>
          <cell r="AC111" t="str">
            <v>VERDE</v>
          </cell>
          <cell r="AD111" t="str">
            <v>SI</v>
          </cell>
          <cell r="AE111" t="str">
            <v>SI</v>
          </cell>
          <cell r="AF111">
            <v>44935</v>
          </cell>
          <cell r="AG111">
            <v>29100</v>
          </cell>
          <cell r="AH111">
            <v>100</v>
          </cell>
          <cell r="AI111">
            <v>100</v>
          </cell>
          <cell r="AJ111">
            <v>200</v>
          </cell>
          <cell r="AS111">
            <v>29500</v>
          </cell>
          <cell r="AT111">
            <v>29100</v>
          </cell>
          <cell r="AU111">
            <v>100</v>
          </cell>
          <cell r="AV111">
            <v>100</v>
          </cell>
          <cell r="AW111">
            <v>200</v>
          </cell>
          <cell r="BF111">
            <v>29500</v>
          </cell>
          <cell r="BG111" t="str">
            <v>86</v>
          </cell>
          <cell r="BH111" t="str">
            <v>INVESTIGACION DESARROLLO  INNOVACION Y O TRANSFERENCIA TECNOLOGICA</v>
          </cell>
        </row>
        <row r="112">
          <cell r="P112" t="str">
            <v>Número de acciones estratégicas, convenios y acuerdos de representación y cooperación internacional.</v>
          </cell>
          <cell r="Q112" t="str">
            <v>Por período</v>
          </cell>
          <cell r="R112" t="str">
            <v>SI</v>
          </cell>
          <cell r="T112" t="str">
            <v>Sumatoria de acciones estratégicas, convenios y acuerdos de representación y cooperación internacional.</v>
          </cell>
          <cell r="U112" t="str">
            <v>C</v>
          </cell>
          <cell r="V112" t="str">
            <v>Continuo</v>
          </cell>
          <cell r="W112">
            <v>1</v>
          </cell>
          <cell r="X112">
            <v>1</v>
          </cell>
          <cell r="Y112">
            <v>0.85</v>
          </cell>
          <cell r="Z112">
            <v>4</v>
          </cell>
          <cell r="AA112">
            <v>4</v>
          </cell>
          <cell r="AB112">
            <v>1</v>
          </cell>
          <cell r="AC112" t="str">
            <v>VERDE</v>
          </cell>
          <cell r="AD112" t="str">
            <v>SI</v>
          </cell>
          <cell r="AE112" t="str">
            <v>SI</v>
          </cell>
          <cell r="AF112">
            <v>44938</v>
          </cell>
          <cell r="AG112">
            <v>1</v>
          </cell>
          <cell r="AH112">
            <v>2</v>
          </cell>
          <cell r="AI112">
            <v>1</v>
          </cell>
          <cell r="AJ112">
            <v>1</v>
          </cell>
          <cell r="AS112">
            <v>5</v>
          </cell>
          <cell r="AT112">
            <v>1</v>
          </cell>
          <cell r="AU112">
            <v>2</v>
          </cell>
          <cell r="AV112">
            <v>1</v>
          </cell>
          <cell r="AW112">
            <v>1</v>
          </cell>
          <cell r="BF112">
            <v>5</v>
          </cell>
          <cell r="BG112">
            <v>0</v>
          </cell>
          <cell r="BH112">
            <v>0</v>
          </cell>
        </row>
        <row r="113">
          <cell r="P113" t="str">
            <v>Número de acreditaciones de los laboratorios de Nutrición y Calidad (EESC) y Aguas y Suelos (EELS) mantenido</v>
          </cell>
          <cell r="Q113" t="str">
            <v>Acumulado</v>
          </cell>
          <cell r="R113" t="str">
            <v>SI</v>
          </cell>
          <cell r="T113" t="str">
            <v>Sumatoria de laboratorios acreditados</v>
          </cell>
          <cell r="U113" t="str">
            <v>C</v>
          </cell>
          <cell r="V113" t="str">
            <v>Continuo</v>
          </cell>
          <cell r="W113">
            <v>1</v>
          </cell>
          <cell r="X113">
            <v>1</v>
          </cell>
          <cell r="Y113">
            <v>0.85</v>
          </cell>
          <cell r="Z113">
            <v>1</v>
          </cell>
          <cell r="AA113">
            <v>1</v>
          </cell>
          <cell r="AB113">
            <v>1</v>
          </cell>
          <cell r="AC113" t="str">
            <v>VERDE</v>
          </cell>
          <cell r="AD113" t="str">
            <v>SI</v>
          </cell>
          <cell r="AE113" t="str">
            <v>SI</v>
          </cell>
          <cell r="AF113">
            <v>44935</v>
          </cell>
          <cell r="AG113">
            <v>2</v>
          </cell>
          <cell r="AS113">
            <v>2</v>
          </cell>
          <cell r="AT113">
            <v>2</v>
          </cell>
          <cell r="BF113">
            <v>2</v>
          </cell>
          <cell r="BG113">
            <v>0</v>
          </cell>
          <cell r="BH113">
            <v>0</v>
          </cell>
        </row>
        <row r="114">
          <cell r="P114" t="str">
            <v>Número de Acreditaciones Iniciales de Organismos de Evaluación de la Conformidad que Apoyan las Actividades de Regulación y Control.</v>
          </cell>
          <cell r="Q114" t="str">
            <v>Por período</v>
          </cell>
          <cell r="R114" t="str">
            <v>SI</v>
          </cell>
          <cell r="T114" t="str">
            <v>Sumatoria del número de acreditaciones de Organismos de Evaluación de la Conformidad en Inspección, Certificación y Laboratorios.</v>
          </cell>
          <cell r="U114" t="str">
            <v>C</v>
          </cell>
          <cell r="V114" t="str">
            <v>Continuo</v>
          </cell>
          <cell r="W114">
            <v>1</v>
          </cell>
          <cell r="X114">
            <v>1</v>
          </cell>
          <cell r="Y114">
            <v>0.85</v>
          </cell>
          <cell r="Z114">
            <v>12</v>
          </cell>
          <cell r="AA114">
            <v>12</v>
          </cell>
          <cell r="AB114">
            <v>1.0123</v>
          </cell>
          <cell r="AC114" t="str">
            <v>VERDE</v>
          </cell>
          <cell r="AD114" t="str">
            <v>SI</v>
          </cell>
          <cell r="AE114" t="str">
            <v>SI</v>
          </cell>
          <cell r="AF114">
            <v>44936</v>
          </cell>
          <cell r="AG114">
            <v>301</v>
          </cell>
          <cell r="AH114">
            <v>2</v>
          </cell>
          <cell r="AI114">
            <v>2</v>
          </cell>
          <cell r="AJ114">
            <v>3</v>
          </cell>
          <cell r="AK114">
            <v>1</v>
          </cell>
          <cell r="AL114">
            <v>2</v>
          </cell>
          <cell r="AM114">
            <v>1</v>
          </cell>
          <cell r="AN114">
            <v>3</v>
          </cell>
          <cell r="AO114">
            <v>3</v>
          </cell>
          <cell r="AP114">
            <v>1</v>
          </cell>
          <cell r="AQ114">
            <v>2</v>
          </cell>
          <cell r="AR114">
            <v>4</v>
          </cell>
          <cell r="AS114">
            <v>325</v>
          </cell>
          <cell r="AT114">
            <v>300</v>
          </cell>
          <cell r="AU114">
            <v>7</v>
          </cell>
          <cell r="AV114">
            <v>4</v>
          </cell>
          <cell r="AW114">
            <v>3</v>
          </cell>
          <cell r="AX114">
            <v>2</v>
          </cell>
          <cell r="AY114">
            <v>4</v>
          </cell>
          <cell r="AZ114">
            <v>1</v>
          </cell>
          <cell r="BA114">
            <v>0</v>
          </cell>
          <cell r="BB114">
            <v>2</v>
          </cell>
          <cell r="BC114">
            <v>3</v>
          </cell>
          <cell r="BD114">
            <v>2</v>
          </cell>
          <cell r="BE114">
            <v>1</v>
          </cell>
          <cell r="BF114">
            <v>329</v>
          </cell>
          <cell r="BG114" t="str">
            <v>55</v>
          </cell>
          <cell r="BH114" t="str">
            <v>CONFORMIDAD DE LA CALIDAD</v>
          </cell>
        </row>
        <row r="115">
          <cell r="P115" t="str">
            <v>Número de acreditaciones por campo de Organismos de Evaluación de la Conformidad.</v>
          </cell>
          <cell r="Q115" t="str">
            <v>Por período</v>
          </cell>
          <cell r="R115" t="str">
            <v>SI</v>
          </cell>
          <cell r="T115" t="str">
            <v>Sumatoria de Número de acreditaciones por Campos o alcances acreditados de Organismos de Evaluación de la Conformidad en Inspección, Certificación y Laboratorios</v>
          </cell>
          <cell r="U115" t="str">
            <v>C</v>
          </cell>
          <cell r="V115" t="str">
            <v>Continuo</v>
          </cell>
          <cell r="W115">
            <v>1</v>
          </cell>
          <cell r="X115">
            <v>1</v>
          </cell>
          <cell r="Y115">
            <v>0.85</v>
          </cell>
          <cell r="Z115">
            <v>12</v>
          </cell>
          <cell r="AA115">
            <v>12</v>
          </cell>
          <cell r="AB115">
            <v>1.0749</v>
          </cell>
          <cell r="AC115" t="str">
            <v>VERDE</v>
          </cell>
          <cell r="AD115" t="str">
            <v>SI</v>
          </cell>
          <cell r="AE115" t="str">
            <v>SI</v>
          </cell>
          <cell r="AF115">
            <v>44936</v>
          </cell>
          <cell r="AG115">
            <v>1910</v>
          </cell>
          <cell r="AH115">
            <v>16</v>
          </cell>
          <cell r="AI115">
            <v>13</v>
          </cell>
          <cell r="AJ115">
            <v>21</v>
          </cell>
          <cell r="AK115">
            <v>6</v>
          </cell>
          <cell r="AL115">
            <v>13</v>
          </cell>
          <cell r="AM115">
            <v>6</v>
          </cell>
          <cell r="AN115">
            <v>26</v>
          </cell>
          <cell r="AO115">
            <v>13</v>
          </cell>
          <cell r="AP115">
            <v>6</v>
          </cell>
          <cell r="AQ115">
            <v>6</v>
          </cell>
          <cell r="AR115">
            <v>48</v>
          </cell>
          <cell r="AS115">
            <v>2084</v>
          </cell>
          <cell r="AT115">
            <v>1920</v>
          </cell>
          <cell r="AU115">
            <v>34</v>
          </cell>
          <cell r="AV115">
            <v>57</v>
          </cell>
          <cell r="AW115">
            <v>19</v>
          </cell>
          <cell r="AX115">
            <v>28</v>
          </cell>
          <cell r="AY115">
            <v>25</v>
          </cell>
          <cell r="AZ115">
            <v>54</v>
          </cell>
          <cell r="BA115">
            <v>17</v>
          </cell>
          <cell r="BB115">
            <v>11</v>
          </cell>
          <cell r="BC115">
            <v>20</v>
          </cell>
          <cell r="BD115">
            <v>51</v>
          </cell>
          <cell r="BE115">
            <v>4</v>
          </cell>
          <cell r="BF115">
            <v>2240</v>
          </cell>
          <cell r="BG115" t="str">
            <v>55</v>
          </cell>
          <cell r="BH115" t="str">
            <v>CONFORMIDAD DE LA CALIDAD</v>
          </cell>
        </row>
        <row r="116">
          <cell r="P116" t="str">
            <v>Número de actores o entidades del Sistema Nacional de Cultura (SNC), que reportan y/o actualizan información en el Sistema Integral de Información Cultural (SIIC).</v>
          </cell>
          <cell r="Q116" t="str">
            <v>Por período</v>
          </cell>
          <cell r="R116" t="str">
            <v>SI</v>
          </cell>
          <cell r="T116" t="str">
            <v>Sumatoria del número actores o entidades del SNC que reportan información en el SIIC en el año i.</v>
          </cell>
          <cell r="U116" t="str">
            <v>C</v>
          </cell>
          <cell r="V116" t="str">
            <v>Discreto</v>
          </cell>
          <cell r="W116">
            <v>1</v>
          </cell>
          <cell r="X116">
            <v>1</v>
          </cell>
          <cell r="Y116">
            <v>0.85</v>
          </cell>
          <cell r="Z116">
            <v>1</v>
          </cell>
          <cell r="AA116">
            <v>1</v>
          </cell>
          <cell r="AB116">
            <v>3.2833000000000001</v>
          </cell>
          <cell r="AC116" t="str">
            <v>VERDE</v>
          </cell>
          <cell r="AD116" t="str">
            <v>SI</v>
          </cell>
          <cell r="AE116" t="str">
            <v>SI</v>
          </cell>
          <cell r="AF116">
            <v>44941</v>
          </cell>
          <cell r="AG116">
            <v>60</v>
          </cell>
          <cell r="AT116">
            <v>197</v>
          </cell>
          <cell r="BG116" t="str">
            <v>79</v>
          </cell>
          <cell r="BH116" t="str">
            <v>FOMENTO DESARROLLO Y DIFUSION CULTURAL</v>
          </cell>
        </row>
        <row r="117">
          <cell r="P117" t="str">
            <v>Número de actores participantes en acciones de vinculación con el mercado</v>
          </cell>
          <cell r="Q117" t="str">
            <v>Acumulado</v>
          </cell>
          <cell r="R117" t="str">
            <v>SI</v>
          </cell>
          <cell r="T117" t="str">
            <v>Sumatoria del número de participantes (unidades productivas) que participen en actividades y eventos cuyo fin sea la vinculación con el mercado</v>
          </cell>
          <cell r="U117" t="str">
            <v>C</v>
          </cell>
          <cell r="V117" t="str">
            <v>Continuo</v>
          </cell>
          <cell r="W117">
            <v>1</v>
          </cell>
          <cell r="X117">
            <v>1</v>
          </cell>
          <cell r="Y117">
            <v>0.85</v>
          </cell>
          <cell r="Z117">
            <v>4</v>
          </cell>
          <cell r="AA117">
            <v>4</v>
          </cell>
          <cell r="AB117">
            <v>1.5462</v>
          </cell>
          <cell r="AC117" t="str">
            <v>VERDE</v>
          </cell>
          <cell r="AD117" t="str">
            <v>SI</v>
          </cell>
          <cell r="AE117" t="str">
            <v>SI</v>
          </cell>
          <cell r="AF117">
            <v>44936</v>
          </cell>
          <cell r="AG117">
            <v>360</v>
          </cell>
          <cell r="AH117">
            <v>400</v>
          </cell>
          <cell r="AI117">
            <v>450</v>
          </cell>
          <cell r="AJ117">
            <v>350</v>
          </cell>
          <cell r="AS117">
            <v>1560</v>
          </cell>
          <cell r="AT117">
            <v>261</v>
          </cell>
          <cell r="AU117">
            <v>506</v>
          </cell>
          <cell r="AV117">
            <v>474</v>
          </cell>
          <cell r="AW117">
            <v>1171</v>
          </cell>
          <cell r="BF117">
            <v>2412</v>
          </cell>
          <cell r="BG117" t="str">
            <v>90</v>
          </cell>
          <cell r="BH117" t="str">
            <v>FOMENTO A LA PRODUCCION Y DESARROLLO DE MIPYMES ARTESANIAS E INDUSTRIAS</v>
          </cell>
        </row>
        <row r="118">
          <cell r="P118" t="str">
            <v>Número de actores que participan en el proceso de fortalecimiento organizativo, administrativo y/o técnico que alcanzan resultados satisfactorios en su evaluación de conocimientos adquiridos</v>
          </cell>
          <cell r="Q118" t="str">
            <v>Acumulado</v>
          </cell>
          <cell r="R118" t="str">
            <v>SI</v>
          </cell>
          <cell r="T118" t="str">
            <v>En donde: TAP: E Total de actores participantes del proceso de fortalecimiento organizativo, administrativo y/o técnico que alcanzan resultados satisfactorios en su evaluación de conocimientos adquiridos ApZ1"ApDMQ: Actores participantes del proceso de fortalecimiento organizativo, administrativo y/o técnico de la Zona (1,2,3"DMQ) que alcanzan resultados satisfactorios en su evaluación de conocimientos adquiridos.</v>
          </cell>
          <cell r="U118" t="str">
            <v>C</v>
          </cell>
          <cell r="V118" t="str">
            <v>Continuo</v>
          </cell>
          <cell r="W118">
            <v>1</v>
          </cell>
          <cell r="X118">
            <v>1</v>
          </cell>
          <cell r="Y118">
            <v>0.85</v>
          </cell>
          <cell r="Z118">
            <v>12</v>
          </cell>
          <cell r="AA118">
            <v>12</v>
          </cell>
          <cell r="AB118">
            <v>1.0059</v>
          </cell>
          <cell r="AC118" t="str">
            <v>VERDE</v>
          </cell>
          <cell r="AD118" t="str">
            <v>SI</v>
          </cell>
          <cell r="AE118" t="str">
            <v>SI</v>
          </cell>
          <cell r="AF118">
            <v>44941</v>
          </cell>
          <cell r="AG118">
            <v>845</v>
          </cell>
          <cell r="AH118">
            <v>1105</v>
          </cell>
          <cell r="AI118">
            <v>1105</v>
          </cell>
          <cell r="AJ118">
            <v>1105</v>
          </cell>
          <cell r="AK118">
            <v>1105</v>
          </cell>
          <cell r="AL118">
            <v>1105</v>
          </cell>
          <cell r="AM118">
            <v>1105</v>
          </cell>
          <cell r="AN118">
            <v>1105</v>
          </cell>
          <cell r="AO118">
            <v>1105</v>
          </cell>
          <cell r="AP118">
            <v>1105</v>
          </cell>
          <cell r="AQ118">
            <v>1105</v>
          </cell>
          <cell r="AR118">
            <v>1105</v>
          </cell>
          <cell r="AS118">
            <v>13000</v>
          </cell>
          <cell r="AT118">
            <v>688</v>
          </cell>
          <cell r="AU118">
            <v>1318</v>
          </cell>
          <cell r="AV118">
            <v>1708</v>
          </cell>
          <cell r="AW118">
            <v>1559</v>
          </cell>
          <cell r="AX118">
            <v>1026</v>
          </cell>
          <cell r="AY118">
            <v>877</v>
          </cell>
          <cell r="AZ118">
            <v>1126</v>
          </cell>
          <cell r="BA118">
            <v>1141</v>
          </cell>
          <cell r="BB118">
            <v>901</v>
          </cell>
          <cell r="BC118">
            <v>846</v>
          </cell>
          <cell r="BD118">
            <v>983</v>
          </cell>
          <cell r="BE118">
            <v>904</v>
          </cell>
          <cell r="BF118">
            <v>13077</v>
          </cell>
          <cell r="BG118">
            <v>55</v>
          </cell>
          <cell r="BH118" t="str">
            <v>FORTALECIMIENTO DE LA ECONOMIA POPULAR Y SOLIDARIA</v>
          </cell>
        </row>
        <row r="119">
          <cell r="P119" t="str">
            <v>Número de acuerdos indemnizatorios suscritos con víctimas documentadas de Comisión de la Verdad</v>
          </cell>
          <cell r="Q119" t="str">
            <v>Acumulado</v>
          </cell>
          <cell r="T119" t="str">
            <v>Sumatoria total de los acuerdos indemnizatorios suscritos con víctimas documentadas de Comisión de la Verdad</v>
          </cell>
          <cell r="U119" t="str">
            <v>C</v>
          </cell>
          <cell r="V119" t="str">
            <v>Continuo</v>
          </cell>
          <cell r="W119">
            <v>1</v>
          </cell>
          <cell r="X119">
            <v>1</v>
          </cell>
          <cell r="Y119">
            <v>0.85</v>
          </cell>
          <cell r="Z119">
            <v>2</v>
          </cell>
          <cell r="AA119">
            <v>2</v>
          </cell>
          <cell r="AB119">
            <v>0</v>
          </cell>
          <cell r="AC119" t="str">
            <v>ROJO</v>
          </cell>
          <cell r="AD119" t="str">
            <v>SI</v>
          </cell>
          <cell r="AE119" t="str">
            <v>SI</v>
          </cell>
          <cell r="AF119">
            <v>44935</v>
          </cell>
          <cell r="AG119">
            <v>8</v>
          </cell>
          <cell r="AH119">
            <v>2</v>
          </cell>
          <cell r="AS119">
            <v>10</v>
          </cell>
          <cell r="AT119">
            <v>5</v>
          </cell>
          <cell r="AU119">
            <v>-5</v>
          </cell>
          <cell r="BF119">
            <v>0</v>
          </cell>
          <cell r="BG119">
            <v>57</v>
          </cell>
          <cell r="BH119" t="str">
            <v>EJERCICIO DE LOS DERECHOS CONSTITUCIONALES Y DERECHOS HUMANOS</v>
          </cell>
        </row>
        <row r="120">
          <cell r="P120" t="str">
            <v>Número de agricultores beneficiados en procesos de transferencia y difusión de tecnologías</v>
          </cell>
          <cell r="Q120" t="str">
            <v>Acumulado</v>
          </cell>
          <cell r="R120" t="str">
            <v>SI</v>
          </cell>
          <cell r="T120" t="str">
            <v>Sumatoria de agricultores beneficiados</v>
          </cell>
          <cell r="U120" t="str">
            <v>C</v>
          </cell>
          <cell r="V120" t="str">
            <v>Continuo</v>
          </cell>
          <cell r="W120">
            <v>1</v>
          </cell>
          <cell r="X120">
            <v>1</v>
          </cell>
          <cell r="Y120">
            <v>0.85</v>
          </cell>
          <cell r="Z120">
            <v>4</v>
          </cell>
          <cell r="AA120">
            <v>4</v>
          </cell>
          <cell r="AB120">
            <v>1.5163</v>
          </cell>
          <cell r="AC120" t="str">
            <v>VERDE</v>
          </cell>
          <cell r="AD120" t="str">
            <v>SI</v>
          </cell>
          <cell r="AE120" t="str">
            <v>SI</v>
          </cell>
          <cell r="AF120">
            <v>44935</v>
          </cell>
          <cell r="AG120">
            <v>2690</v>
          </cell>
          <cell r="AH120">
            <v>610</v>
          </cell>
          <cell r="AI120">
            <v>660</v>
          </cell>
          <cell r="AJ120">
            <v>700</v>
          </cell>
          <cell r="AS120">
            <v>4660</v>
          </cell>
          <cell r="AT120">
            <v>2896</v>
          </cell>
          <cell r="AU120">
            <v>978</v>
          </cell>
          <cell r="AV120">
            <v>1338</v>
          </cell>
          <cell r="AW120">
            <v>1854</v>
          </cell>
          <cell r="BF120">
            <v>7066</v>
          </cell>
          <cell r="BG120">
            <v>0</v>
          </cell>
          <cell r="BH120">
            <v>0</v>
          </cell>
        </row>
        <row r="121">
          <cell r="P121" t="str">
            <v>Número de análisis de laboratorio (clientes externos)</v>
          </cell>
          <cell r="Q121" t="str">
            <v>Acumulado</v>
          </cell>
          <cell r="R121" t="str">
            <v>SI</v>
          </cell>
          <cell r="T121" t="str">
            <v>Sumatoria de análisis de laboratorio</v>
          </cell>
          <cell r="U121" t="str">
            <v>C</v>
          </cell>
          <cell r="V121" t="str">
            <v>Continuo</v>
          </cell>
          <cell r="W121">
            <v>1</v>
          </cell>
          <cell r="X121">
            <v>1</v>
          </cell>
          <cell r="Y121">
            <v>0.85</v>
          </cell>
          <cell r="Z121">
            <v>4</v>
          </cell>
          <cell r="AA121">
            <v>4</v>
          </cell>
          <cell r="AB121">
            <v>0.91649999999999998</v>
          </cell>
          <cell r="AC121" t="str">
            <v>AMARILLO</v>
          </cell>
          <cell r="AD121" t="str">
            <v>SI</v>
          </cell>
          <cell r="AE121" t="str">
            <v>SI</v>
          </cell>
          <cell r="AF121">
            <v>44936</v>
          </cell>
          <cell r="AG121">
            <v>34657</v>
          </cell>
          <cell r="AH121">
            <v>6506</v>
          </cell>
          <cell r="AI121">
            <v>6504</v>
          </cell>
          <cell r="AJ121">
            <v>8485</v>
          </cell>
          <cell r="AS121">
            <v>56152</v>
          </cell>
          <cell r="AT121">
            <v>34129</v>
          </cell>
          <cell r="AU121">
            <v>4740</v>
          </cell>
          <cell r="AV121">
            <v>4849</v>
          </cell>
          <cell r="AW121">
            <v>7747</v>
          </cell>
          <cell r="BF121">
            <v>51465</v>
          </cell>
          <cell r="BG121">
            <v>0</v>
          </cell>
          <cell r="BH121">
            <v>0</v>
          </cell>
        </row>
        <row r="122">
          <cell r="P122" t="str">
            <v>Número de aplicaciones desarrolladas para incrementar la generación, confiablidad y disponibilidad de productos y servicios Hidrometeorológicos</v>
          </cell>
          <cell r="Q122" t="str">
            <v>Por período</v>
          </cell>
          <cell r="T122" t="str">
            <v>Sumatoria del número de aplicaciones desarrolladas para incrementar la generación, confiablidad y disponibilidad de productos y servicios Hidrometeorológicos</v>
          </cell>
          <cell r="U122" t="str">
            <v>C</v>
          </cell>
          <cell r="V122" t="str">
            <v>Continuo</v>
          </cell>
          <cell r="W122">
            <v>1</v>
          </cell>
          <cell r="X122">
            <v>1</v>
          </cell>
          <cell r="Y122">
            <v>0.85</v>
          </cell>
          <cell r="Z122">
            <v>2</v>
          </cell>
          <cell r="AA122">
            <v>2</v>
          </cell>
          <cell r="AB122">
            <v>1</v>
          </cell>
          <cell r="AC122" t="str">
            <v>VERDE</v>
          </cell>
          <cell r="AD122" t="str">
            <v>SI</v>
          </cell>
          <cell r="AE122" t="str">
            <v>SI</v>
          </cell>
          <cell r="AF122">
            <v>44939</v>
          </cell>
          <cell r="AG122">
            <v>4</v>
          </cell>
          <cell r="AH122">
            <v>2</v>
          </cell>
          <cell r="AS122">
            <v>6</v>
          </cell>
          <cell r="AT122">
            <v>4</v>
          </cell>
          <cell r="AU122">
            <v>2</v>
          </cell>
          <cell r="BF122">
            <v>6</v>
          </cell>
          <cell r="BG122" t="str">
            <v>56</v>
          </cell>
          <cell r="BH122" t="str">
            <v>GESTION DE LA INFORMACION METEOROLOGICA E HIDROLOGICA</v>
          </cell>
        </row>
        <row r="123">
          <cell r="P123" t="str">
            <v>Número de articulos de investigación relacionados a temática Pueblos Indígenas en Aislamiento Voluntario</v>
          </cell>
          <cell r="Q123" t="str">
            <v>Acumulado</v>
          </cell>
          <cell r="T123" t="str">
            <v>Sumatoria total del número de artículos de investigación relacionados a temática Pueblos Indígenas en Aislamiento Voluntario</v>
          </cell>
          <cell r="U123" t="str">
            <v>C</v>
          </cell>
          <cell r="V123" t="str">
            <v>Continuo</v>
          </cell>
          <cell r="W123">
            <v>1</v>
          </cell>
          <cell r="X123">
            <v>1</v>
          </cell>
          <cell r="Y123">
            <v>0.85</v>
          </cell>
          <cell r="Z123">
            <v>2</v>
          </cell>
          <cell r="AA123">
            <v>2</v>
          </cell>
          <cell r="AB123">
            <v>0</v>
          </cell>
          <cell r="AC123" t="str">
            <v>ROJO</v>
          </cell>
          <cell r="AD123" t="str">
            <v>SI</v>
          </cell>
          <cell r="AE123" t="str">
            <v>SI</v>
          </cell>
          <cell r="AF123">
            <v>44935</v>
          </cell>
          <cell r="AG123">
            <v>1</v>
          </cell>
          <cell r="AH123">
            <v>1</v>
          </cell>
          <cell r="AS123">
            <v>2</v>
          </cell>
          <cell r="AT123">
            <v>0</v>
          </cell>
          <cell r="AU123">
            <v>0</v>
          </cell>
          <cell r="BF123">
            <v>0</v>
          </cell>
          <cell r="BG123">
            <v>57</v>
          </cell>
          <cell r="BH123" t="str">
            <v>EJERCICIO DE LOS DERECHOS CONSTITUCIONALES Y DERECHOS HUMANOS</v>
          </cell>
        </row>
        <row r="124">
          <cell r="P124" t="str">
            <v>Número de asistencias recibidas para fortalecer estudios y proyectos de investigación</v>
          </cell>
          <cell r="Q124" t="str">
            <v>Por período</v>
          </cell>
          <cell r="T124" t="str">
            <v>Sumatoria de asistencias recibidas para fortalecer estudios y proyectos de investigación</v>
          </cell>
          <cell r="U124" t="str">
            <v>C</v>
          </cell>
          <cell r="V124" t="str">
            <v>Continuo</v>
          </cell>
          <cell r="W124">
            <v>1</v>
          </cell>
          <cell r="X124">
            <v>1</v>
          </cell>
          <cell r="Y124">
            <v>0.85</v>
          </cell>
          <cell r="Z124">
            <v>1</v>
          </cell>
          <cell r="AA124">
            <v>1</v>
          </cell>
          <cell r="AB124">
            <v>1</v>
          </cell>
          <cell r="AC124" t="str">
            <v>VERDE</v>
          </cell>
          <cell r="AD124" t="str">
            <v>SI</v>
          </cell>
          <cell r="AE124" t="str">
            <v>SI</v>
          </cell>
          <cell r="AF124">
            <v>44939</v>
          </cell>
          <cell r="AG124">
            <v>1</v>
          </cell>
          <cell r="AS124">
            <v>1</v>
          </cell>
          <cell r="AT124">
            <v>1</v>
          </cell>
          <cell r="BF124">
            <v>1</v>
          </cell>
          <cell r="BG124">
            <v>0</v>
          </cell>
          <cell r="BH124">
            <v>0</v>
          </cell>
        </row>
        <row r="125">
          <cell r="P125" t="str">
            <v>Número de asistentes al Centro Cultural</v>
          </cell>
          <cell r="Q125" t="str">
            <v>Acumulado</v>
          </cell>
          <cell r="R125" t="str">
            <v>SI</v>
          </cell>
          <cell r="T125" t="str">
            <v>Sumatoria del Número de asistentes al Centro Cultural</v>
          </cell>
          <cell r="U125" t="str">
            <v>C</v>
          </cell>
          <cell r="V125" t="str">
            <v>Continuo</v>
          </cell>
          <cell r="W125">
            <v>1</v>
          </cell>
          <cell r="X125">
            <v>1</v>
          </cell>
          <cell r="Y125">
            <v>0.85</v>
          </cell>
          <cell r="Z125">
            <v>4</v>
          </cell>
          <cell r="AA125">
            <v>4</v>
          </cell>
          <cell r="AB125">
            <v>1.7229000000000001</v>
          </cell>
          <cell r="AC125" t="str">
            <v>VERDE</v>
          </cell>
          <cell r="AD125" t="str">
            <v>SI</v>
          </cell>
          <cell r="AE125" t="str">
            <v>SI</v>
          </cell>
          <cell r="AF125">
            <v>44925</v>
          </cell>
          <cell r="AG125">
            <v>5000</v>
          </cell>
          <cell r="AH125">
            <v>7000</v>
          </cell>
          <cell r="AI125">
            <v>7600</v>
          </cell>
          <cell r="AJ125">
            <v>5000</v>
          </cell>
          <cell r="AS125">
            <v>24600</v>
          </cell>
          <cell r="AT125">
            <v>7110</v>
          </cell>
          <cell r="AU125">
            <v>10220</v>
          </cell>
          <cell r="AV125">
            <v>17209</v>
          </cell>
          <cell r="AW125">
            <v>7845</v>
          </cell>
          <cell r="BF125">
            <v>42384</v>
          </cell>
          <cell r="BG125" t="str">
            <v>86</v>
          </cell>
          <cell r="BH125" t="str">
            <v>INVESTIGACION DESARROLLO INNOVACION Y O TRANSFERENCIA TECNOLOGICA</v>
          </cell>
        </row>
        <row r="126">
          <cell r="P126" t="str">
            <v>Número de atención de casos de vulneración de derechos de las personas con discapacidad en los ejes de la política pública</v>
          </cell>
          <cell r="Q126" t="str">
            <v>Por período</v>
          </cell>
          <cell r="T126" t="str">
            <v>Sumatoria de atención de casos de vulneración de derechos de las personas con discapacidad en los ejes de la política pública</v>
          </cell>
          <cell r="U126" t="str">
            <v>C</v>
          </cell>
          <cell r="V126" t="str">
            <v>Continuo</v>
          </cell>
          <cell r="W126">
            <v>1</v>
          </cell>
          <cell r="X126">
            <v>1</v>
          </cell>
          <cell r="Y126">
            <v>0.85</v>
          </cell>
          <cell r="Z126">
            <v>2</v>
          </cell>
          <cell r="AA126">
            <v>2</v>
          </cell>
          <cell r="AB126">
            <v>1.282</v>
          </cell>
          <cell r="AC126" t="str">
            <v>VERDE</v>
          </cell>
          <cell r="AD126" t="str">
            <v>SI</v>
          </cell>
          <cell r="AE126" t="str">
            <v>SI</v>
          </cell>
          <cell r="AF126">
            <v>44938</v>
          </cell>
          <cell r="AG126">
            <v>500</v>
          </cell>
          <cell r="AH126">
            <v>500</v>
          </cell>
          <cell r="AS126">
            <v>1000</v>
          </cell>
          <cell r="AT126">
            <v>786</v>
          </cell>
          <cell r="AU126">
            <v>496</v>
          </cell>
          <cell r="BF126">
            <v>1282</v>
          </cell>
          <cell r="BG126">
            <v>0</v>
          </cell>
          <cell r="BH126">
            <v>0</v>
          </cell>
        </row>
        <row r="127">
          <cell r="P127" t="str">
            <v>Número de atenciones integrales a través de los servicios de protección integral contra mujeres, niñas, niños y adolescentes. (casas de acogida, centros de atención integral, servicios de protección especial y centros violeta)</v>
          </cell>
          <cell r="Q127" t="str">
            <v>Acumulado</v>
          </cell>
          <cell r="T127" t="str">
            <v>Sumatoria total del Número de atenciones integrales a través de los servicios de protección integral contra mujeres, niñas, niños y adolescentes. (casas de acogida, centros de atención integral, servicios de protección especial y centros violeta)</v>
          </cell>
          <cell r="U127" t="str">
            <v>C</v>
          </cell>
          <cell r="V127" t="str">
            <v>Continuo</v>
          </cell>
          <cell r="W127">
            <v>1</v>
          </cell>
          <cell r="X127">
            <v>1</v>
          </cell>
          <cell r="Y127">
            <v>0.85</v>
          </cell>
          <cell r="Z127">
            <v>2</v>
          </cell>
          <cell r="AA127">
            <v>2</v>
          </cell>
          <cell r="AB127">
            <v>0.97440000000000004</v>
          </cell>
          <cell r="AC127" t="str">
            <v>AMARILLO</v>
          </cell>
          <cell r="AD127" t="str">
            <v>SI</v>
          </cell>
          <cell r="AE127" t="str">
            <v>SI</v>
          </cell>
          <cell r="AF127">
            <v>44935</v>
          </cell>
          <cell r="AG127">
            <v>84278</v>
          </cell>
          <cell r="AH127">
            <v>38870</v>
          </cell>
          <cell r="AS127">
            <v>123148</v>
          </cell>
          <cell r="AT127">
            <v>76614</v>
          </cell>
          <cell r="AU127">
            <v>43386</v>
          </cell>
          <cell r="BF127">
            <v>120000</v>
          </cell>
          <cell r="BG127">
            <v>59</v>
          </cell>
          <cell r="BH127" t="str">
            <v>PREVENCION Y  REDUCCION DE LA VIOLENCIA DE GENERO Y OTRAS VIOLENCIAS</v>
          </cell>
        </row>
        <row r="128">
          <cell r="P128" t="str">
            <v>Número de auditorias internas para los laboratorios del INSPI Acreditarse o Certificarse</v>
          </cell>
          <cell r="Q128" t="str">
            <v>Acumulado</v>
          </cell>
          <cell r="R128" t="str">
            <v>SI</v>
          </cell>
          <cell r="T128" t="str">
            <v>Sumatorias de auditorias realizadas</v>
          </cell>
          <cell r="U128" t="str">
            <v>C</v>
          </cell>
          <cell r="V128" t="str">
            <v>Continuo</v>
          </cell>
          <cell r="W128">
            <v>1</v>
          </cell>
          <cell r="X128">
            <v>1</v>
          </cell>
          <cell r="Y128">
            <v>0.85</v>
          </cell>
          <cell r="Z128">
            <v>2</v>
          </cell>
          <cell r="AA128">
            <v>2</v>
          </cell>
          <cell r="AB128">
            <v>1</v>
          </cell>
          <cell r="AC128" t="str">
            <v>VERDE</v>
          </cell>
          <cell r="AD128" t="str">
            <v>SI</v>
          </cell>
          <cell r="AE128" t="str">
            <v>SI</v>
          </cell>
          <cell r="AF128">
            <v>44939</v>
          </cell>
          <cell r="AG128">
            <v>2</v>
          </cell>
          <cell r="AH128">
            <v>2</v>
          </cell>
          <cell r="AS128">
            <v>4</v>
          </cell>
          <cell r="AT128">
            <v>2</v>
          </cell>
          <cell r="AU128">
            <v>2</v>
          </cell>
          <cell r="BF128">
            <v>4</v>
          </cell>
          <cell r="BG128" t="str">
            <v>55</v>
          </cell>
          <cell r="BH128" t="str">
            <v>LABORATORIO ESPECIALIZADO VIGILANCIA EPIDEMIOLOGICA Y DE SALUD PUBLICA</v>
          </cell>
        </row>
        <row r="129">
          <cell r="P129" t="str">
            <v>Número de boletines estadísticos de deuda pública publicados.</v>
          </cell>
          <cell r="Q129" t="str">
            <v>Acumulado</v>
          </cell>
          <cell r="R129" t="str">
            <v>SI</v>
          </cell>
          <cell r="T129" t="str">
            <v>Sumatoria de los boletines mensuales de Deuda Pública publicados.</v>
          </cell>
          <cell r="U129" t="str">
            <v>C</v>
          </cell>
          <cell r="V129" t="str">
            <v>Continuo</v>
          </cell>
          <cell r="W129">
            <v>1</v>
          </cell>
          <cell r="X129">
            <v>1</v>
          </cell>
          <cell r="Y129">
            <v>0.9</v>
          </cell>
          <cell r="Z129">
            <v>12</v>
          </cell>
          <cell r="AA129">
            <v>12</v>
          </cell>
          <cell r="AB129">
            <v>1</v>
          </cell>
          <cell r="AC129" t="str">
            <v>VERDE</v>
          </cell>
          <cell r="AD129" t="str">
            <v>SI</v>
          </cell>
          <cell r="AE129" t="str">
            <v>SI</v>
          </cell>
          <cell r="AF129">
            <v>44938</v>
          </cell>
          <cell r="AG129">
            <v>1</v>
          </cell>
          <cell r="AH129">
            <v>1</v>
          </cell>
          <cell r="AI129">
            <v>1</v>
          </cell>
          <cell r="AJ129">
            <v>1</v>
          </cell>
          <cell r="AK129">
            <v>1</v>
          </cell>
          <cell r="AL129">
            <v>1</v>
          </cell>
          <cell r="AM129">
            <v>1</v>
          </cell>
          <cell r="AN129">
            <v>1</v>
          </cell>
          <cell r="AO129">
            <v>1</v>
          </cell>
          <cell r="AP129">
            <v>1</v>
          </cell>
          <cell r="AQ129">
            <v>1</v>
          </cell>
          <cell r="AR129">
            <v>1</v>
          </cell>
          <cell r="AS129">
            <v>12</v>
          </cell>
          <cell r="AT129">
            <v>1</v>
          </cell>
          <cell r="AU129">
            <v>1</v>
          </cell>
          <cell r="AV129">
            <v>1</v>
          </cell>
          <cell r="AW129">
            <v>1</v>
          </cell>
          <cell r="AX129">
            <v>1</v>
          </cell>
          <cell r="AY129">
            <v>1</v>
          </cell>
          <cell r="AZ129">
            <v>1</v>
          </cell>
          <cell r="BA129">
            <v>1</v>
          </cell>
          <cell r="BB129">
            <v>1</v>
          </cell>
          <cell r="BC129">
            <v>1</v>
          </cell>
          <cell r="BD129">
            <v>1</v>
          </cell>
          <cell r="BE129">
            <v>1</v>
          </cell>
          <cell r="BF129">
            <v>12</v>
          </cell>
          <cell r="BG129" t="str">
            <v>55</v>
          </cell>
          <cell r="BH129" t="str">
            <v>GESTIÓN PARA LA SOSTENIBILIDAD ESTABILIDAD Y CONSISTENCIA DE LAS FINANZAS PÚBLICAS (55)</v>
          </cell>
        </row>
        <row r="130">
          <cell r="P130" t="str">
            <v>Número de cantones beneficiados a través de fondos de fomento de artes e innovación.</v>
          </cell>
          <cell r="Q130" t="str">
            <v>Acumulado</v>
          </cell>
          <cell r="R130" t="str">
            <v>SI</v>
          </cell>
          <cell r="T130" t="str">
            <v>Sumatoria de número de cantones intervenidos diferentes a los beneficiados en el semestre i-1.</v>
          </cell>
          <cell r="U130" t="str">
            <v>C</v>
          </cell>
          <cell r="V130" t="str">
            <v>Continuo</v>
          </cell>
          <cell r="W130">
            <v>1</v>
          </cell>
          <cell r="X130">
            <v>1</v>
          </cell>
          <cell r="Y130">
            <v>0.85</v>
          </cell>
          <cell r="Z130">
            <v>2</v>
          </cell>
          <cell r="AA130">
            <v>2</v>
          </cell>
          <cell r="AB130">
            <v>0.74239999999999995</v>
          </cell>
          <cell r="AC130" t="str">
            <v>ROJO</v>
          </cell>
          <cell r="AD130" t="str">
            <v>SI</v>
          </cell>
          <cell r="AE130" t="str">
            <v>SI</v>
          </cell>
          <cell r="AF130">
            <v>44941</v>
          </cell>
          <cell r="AG130">
            <v>48</v>
          </cell>
          <cell r="AH130">
            <v>18</v>
          </cell>
          <cell r="AS130">
            <v>66</v>
          </cell>
          <cell r="AT130">
            <v>31</v>
          </cell>
          <cell r="AU130">
            <v>18</v>
          </cell>
          <cell r="BF130">
            <v>49</v>
          </cell>
          <cell r="BG130">
            <v>0</v>
          </cell>
          <cell r="BH130">
            <v>0</v>
          </cell>
        </row>
        <row r="131">
          <cell r="P131" t="str">
            <v>Número de cantones beneficiados a través de fondos de fomento de patrimonio cultural y de la memoria social</v>
          </cell>
          <cell r="Q131" t="str">
            <v>Acumulado</v>
          </cell>
          <cell r="R131" t="str">
            <v>SI</v>
          </cell>
          <cell r="T131" t="str">
            <v>Sumatoria del número de cantones intervenidos a través de fondos de artes e innovación en el semestre i.</v>
          </cell>
          <cell r="U131" t="str">
            <v>C</v>
          </cell>
          <cell r="V131" t="str">
            <v>Continuo</v>
          </cell>
          <cell r="W131">
            <v>1</v>
          </cell>
          <cell r="X131">
            <v>1</v>
          </cell>
          <cell r="Y131">
            <v>0.85</v>
          </cell>
          <cell r="Z131">
            <v>2</v>
          </cell>
          <cell r="AA131">
            <v>2</v>
          </cell>
          <cell r="AB131">
            <v>1.0410999999999999</v>
          </cell>
          <cell r="AC131" t="str">
            <v>VERDE</v>
          </cell>
          <cell r="AD131" t="str">
            <v>SI</v>
          </cell>
          <cell r="AE131" t="str">
            <v>SI</v>
          </cell>
          <cell r="AF131">
            <v>44941</v>
          </cell>
          <cell r="AG131">
            <v>55</v>
          </cell>
          <cell r="AH131">
            <v>18</v>
          </cell>
          <cell r="AS131">
            <v>73</v>
          </cell>
          <cell r="AT131">
            <v>55</v>
          </cell>
          <cell r="AU131">
            <v>21</v>
          </cell>
          <cell r="BF131">
            <v>76</v>
          </cell>
          <cell r="BG131" t="str">
            <v>80</v>
          </cell>
          <cell r="BH131" t="str">
            <v>FOMENTO Y CONSERVACION DEL PATRIMONIO DEL ECUADOR</v>
          </cell>
        </row>
        <row r="132">
          <cell r="P132" t="str">
            <v>Número de cantones que cuentan con servicio postal</v>
          </cell>
          <cell r="Q132" t="str">
            <v>Por período</v>
          </cell>
          <cell r="R132" t="str">
            <v>SI</v>
          </cell>
          <cell r="T132" t="str">
            <v>F= Sumatoria de cantones que cuentan con servicio postal a nivel nacional</v>
          </cell>
          <cell r="U132" t="str">
            <v>C</v>
          </cell>
          <cell r="V132" t="str">
            <v>Discreto</v>
          </cell>
          <cell r="W132">
            <v>1</v>
          </cell>
          <cell r="X132">
            <v>1</v>
          </cell>
          <cell r="Y132">
            <v>0.85</v>
          </cell>
          <cell r="Z132">
            <v>1</v>
          </cell>
          <cell r="AA132">
            <v>1</v>
          </cell>
          <cell r="AB132">
            <v>2.7284000000000002</v>
          </cell>
          <cell r="AC132" t="str">
            <v>VERDE</v>
          </cell>
          <cell r="AD132" t="str">
            <v>SI</v>
          </cell>
          <cell r="AE132" t="str">
            <v>SI</v>
          </cell>
          <cell r="AF132">
            <v>44942</v>
          </cell>
          <cell r="AG132">
            <v>81</v>
          </cell>
          <cell r="AT132">
            <v>221</v>
          </cell>
          <cell r="BG132">
            <v>0</v>
          </cell>
          <cell r="BH132">
            <v>0</v>
          </cell>
        </row>
        <row r="133">
          <cell r="P133" t="str">
            <v>Número de capacitaciones realizadas a los Consejos Cantonales de Protección de Derechos</v>
          </cell>
          <cell r="Q133" t="str">
            <v>Por período</v>
          </cell>
          <cell r="T133" t="str">
            <v>Sumatoria de Consejos Cantonales de Protección de Derechos capacitados</v>
          </cell>
          <cell r="U133" t="str">
            <v>C</v>
          </cell>
          <cell r="V133" t="str">
            <v>Continuo</v>
          </cell>
          <cell r="W133">
            <v>1</v>
          </cell>
          <cell r="X133">
            <v>1</v>
          </cell>
          <cell r="Y133">
            <v>0.85</v>
          </cell>
          <cell r="Z133">
            <v>1</v>
          </cell>
          <cell r="AA133">
            <v>1</v>
          </cell>
          <cell r="AB133">
            <v>1</v>
          </cell>
          <cell r="AC133" t="str">
            <v>VERDE</v>
          </cell>
          <cell r="AD133" t="str">
            <v>SI</v>
          </cell>
          <cell r="AE133" t="str">
            <v>SI</v>
          </cell>
          <cell r="AF133">
            <v>44939</v>
          </cell>
          <cell r="AG133">
            <v>215</v>
          </cell>
          <cell r="AS133">
            <v>215</v>
          </cell>
          <cell r="AT133">
            <v>215</v>
          </cell>
          <cell r="BF133">
            <v>215</v>
          </cell>
          <cell r="BG133">
            <v>0</v>
          </cell>
          <cell r="BH133">
            <v>0</v>
          </cell>
        </row>
        <row r="134">
          <cell r="P134" t="str">
            <v>Número de capacitaciones realizadas a los Gobiernos Autónomos descentralizados</v>
          </cell>
          <cell r="Q134" t="str">
            <v>Por período</v>
          </cell>
          <cell r="T134" t="str">
            <v>Sumatoria de las capacitaciones realizadas a los Gobiernos Autónomos Descentralizados</v>
          </cell>
          <cell r="U134" t="str">
            <v>C</v>
          </cell>
          <cell r="V134" t="str">
            <v>Continuo</v>
          </cell>
          <cell r="W134">
            <v>1</v>
          </cell>
          <cell r="X134">
            <v>1</v>
          </cell>
          <cell r="Y134">
            <v>0.85</v>
          </cell>
          <cell r="Z134">
            <v>1</v>
          </cell>
          <cell r="AA134">
            <v>1</v>
          </cell>
          <cell r="AB134">
            <v>1</v>
          </cell>
          <cell r="AC134" t="str">
            <v>VERDE</v>
          </cell>
          <cell r="AD134" t="str">
            <v>SI</v>
          </cell>
          <cell r="AE134" t="str">
            <v>SI</v>
          </cell>
          <cell r="AF134">
            <v>44939</v>
          </cell>
          <cell r="AG134">
            <v>221</v>
          </cell>
          <cell r="AS134">
            <v>221</v>
          </cell>
          <cell r="AT134">
            <v>221</v>
          </cell>
          <cell r="BF134">
            <v>221</v>
          </cell>
          <cell r="BG134" t="str">
            <v>87</v>
          </cell>
          <cell r="BH134" t="str">
            <v>POLITICA PUBLICA PARA LA IGUALDAD Y LA NO DISCRIMINACION</v>
          </cell>
        </row>
        <row r="135">
          <cell r="P135" t="str">
            <v>Número de capacitaciones y ponencias en congresos nacionales e internacionales realizadas por los Centros de Referencia Nacional a los laboratorios de la REDNALAC y entidades nacionales e internacionales</v>
          </cell>
          <cell r="Q135" t="str">
            <v>Acumulado</v>
          </cell>
          <cell r="R135" t="str">
            <v>SI</v>
          </cell>
          <cell r="T135" t="str">
            <v>Sumatoria acumulada del número de capacitaciones y ponencias en congresos nacionales e internacionales realizadas por los Centros de Referencia Nacional, a los laboratorios de la REDNALAC y entidades nacionales e internacionales.</v>
          </cell>
          <cell r="U135" t="str">
            <v>C</v>
          </cell>
          <cell r="V135" t="str">
            <v>Continuo</v>
          </cell>
          <cell r="W135">
            <v>1</v>
          </cell>
          <cell r="X135">
            <v>1</v>
          </cell>
          <cell r="Y135">
            <v>0.85</v>
          </cell>
          <cell r="Z135">
            <v>2</v>
          </cell>
          <cell r="AA135">
            <v>2</v>
          </cell>
          <cell r="AB135">
            <v>1.75</v>
          </cell>
          <cell r="AC135" t="str">
            <v>VERDE</v>
          </cell>
          <cell r="AD135" t="str">
            <v>SI</v>
          </cell>
          <cell r="AE135" t="str">
            <v>SI</v>
          </cell>
          <cell r="AF135">
            <v>44940</v>
          </cell>
          <cell r="AG135">
            <v>4</v>
          </cell>
          <cell r="AH135">
            <v>4</v>
          </cell>
          <cell r="AS135">
            <v>8</v>
          </cell>
          <cell r="AT135">
            <v>8</v>
          </cell>
          <cell r="AU135">
            <v>6</v>
          </cell>
          <cell r="BF135">
            <v>14</v>
          </cell>
          <cell r="BG135" t="str">
            <v>55</v>
          </cell>
          <cell r="BH135" t="str">
            <v>LABORATORIO ESPECIALIZADO VIGILANCIA EPIDEMIOLOGICA Y DE SALUD PUBLICA</v>
          </cell>
        </row>
        <row r="136">
          <cell r="P136" t="str">
            <v>Número de certificados de gestión de MIPYMES y OEPS emitidos.</v>
          </cell>
          <cell r="Q136" t="str">
            <v>Acumulado</v>
          </cell>
          <cell r="R136" t="str">
            <v>SI</v>
          </cell>
          <cell r="T136" t="str">
            <v>Sumatoria simple de Certificados de Gestión de MIPYMES y OEPS emitidos.</v>
          </cell>
          <cell r="U136" t="str">
            <v>C</v>
          </cell>
          <cell r="V136" t="str">
            <v>Continuo</v>
          </cell>
          <cell r="W136">
            <v>1</v>
          </cell>
          <cell r="X136">
            <v>1</v>
          </cell>
          <cell r="Y136">
            <v>0.85</v>
          </cell>
          <cell r="Z136">
            <v>4</v>
          </cell>
          <cell r="AA136">
            <v>4</v>
          </cell>
          <cell r="AB136">
            <v>1.1863999999999999</v>
          </cell>
          <cell r="AC136" t="str">
            <v>VERDE</v>
          </cell>
          <cell r="AD136" t="str">
            <v>SI</v>
          </cell>
          <cell r="AE136" t="str">
            <v>SI</v>
          </cell>
          <cell r="AF136">
            <v>44936</v>
          </cell>
          <cell r="AG136">
            <v>130</v>
          </cell>
          <cell r="AH136">
            <v>30</v>
          </cell>
          <cell r="AI136">
            <v>30</v>
          </cell>
          <cell r="AJ136">
            <v>30</v>
          </cell>
          <cell r="AS136">
            <v>220</v>
          </cell>
          <cell r="AT136">
            <v>141</v>
          </cell>
          <cell r="AU136">
            <v>43</v>
          </cell>
          <cell r="AV136">
            <v>34</v>
          </cell>
          <cell r="AW136">
            <v>43</v>
          </cell>
          <cell r="BF136">
            <v>261</v>
          </cell>
          <cell r="BG136" t="str">
            <v>55</v>
          </cell>
          <cell r="BH136" t="str">
            <v>NORMALIZACION Y EVALUACION DE LA CONFORMIDAD Y METROLOGIA</v>
          </cell>
        </row>
        <row r="137">
          <cell r="P137" t="str">
            <v>Número de Certificados Digitales de firma electrónica emitidos</v>
          </cell>
          <cell r="Q137" t="str">
            <v>Acumulado</v>
          </cell>
          <cell r="R137" t="str">
            <v>SI</v>
          </cell>
          <cell r="T137" t="str">
            <v>Sumatoria de certificados digitales de firma electrónica emitidos en cada agencia que disponga del servicio.</v>
          </cell>
          <cell r="U137" t="str">
            <v>C</v>
          </cell>
          <cell r="V137" t="str">
            <v>Continuo</v>
          </cell>
          <cell r="W137">
            <v>1</v>
          </cell>
          <cell r="X137">
            <v>1</v>
          </cell>
          <cell r="Y137">
            <v>0.85</v>
          </cell>
          <cell r="Z137">
            <v>12</v>
          </cell>
          <cell r="AA137">
            <v>12</v>
          </cell>
          <cell r="AB137">
            <v>1.1154999999999999</v>
          </cell>
          <cell r="AC137" t="str">
            <v>VERDE</v>
          </cell>
          <cell r="AD137" t="str">
            <v>SI</v>
          </cell>
          <cell r="AE137" t="str">
            <v>SI</v>
          </cell>
          <cell r="AF137">
            <v>44942</v>
          </cell>
          <cell r="AG137">
            <v>6248</v>
          </cell>
          <cell r="AH137">
            <v>5231</v>
          </cell>
          <cell r="AI137">
            <v>5243</v>
          </cell>
          <cell r="AJ137">
            <v>4356</v>
          </cell>
          <cell r="AK137">
            <v>5095</v>
          </cell>
          <cell r="AL137">
            <v>5316</v>
          </cell>
          <cell r="AM137">
            <v>5988</v>
          </cell>
          <cell r="AN137">
            <v>5213</v>
          </cell>
          <cell r="AO137">
            <v>6165</v>
          </cell>
          <cell r="AP137">
            <v>5882</v>
          </cell>
          <cell r="AQ137">
            <v>5846</v>
          </cell>
          <cell r="AR137">
            <v>5781</v>
          </cell>
          <cell r="AS137">
            <v>66364</v>
          </cell>
          <cell r="AT137">
            <v>4759</v>
          </cell>
          <cell r="AU137">
            <v>4151</v>
          </cell>
          <cell r="AV137">
            <v>3618</v>
          </cell>
          <cell r="AW137">
            <v>3241</v>
          </cell>
          <cell r="AX137">
            <v>5327</v>
          </cell>
          <cell r="AY137">
            <v>6017</v>
          </cell>
          <cell r="AZ137">
            <v>5350</v>
          </cell>
          <cell r="BA137">
            <v>5808</v>
          </cell>
          <cell r="BB137">
            <v>7265</v>
          </cell>
          <cell r="BC137">
            <v>9042</v>
          </cell>
          <cell r="BD137">
            <v>11397</v>
          </cell>
          <cell r="BE137">
            <v>8055</v>
          </cell>
          <cell r="BF137">
            <v>74030</v>
          </cell>
          <cell r="BG137">
            <v>0</v>
          </cell>
          <cell r="BH137">
            <v>0</v>
          </cell>
        </row>
        <row r="138">
          <cell r="P138" t="str">
            <v>Número de certificados sanitarios para la exportación de productos acuícolas y pesqueros emitidos</v>
          </cell>
          <cell r="Q138" t="str">
            <v>Acumulado</v>
          </cell>
          <cell r="R138" t="str">
            <v>SI</v>
          </cell>
          <cell r="T138" t="str">
            <v>Sumatoria del número de certificados sanitarios a productos acuícolas y pesqueros emitidos</v>
          </cell>
          <cell r="U138" t="str">
            <v>C</v>
          </cell>
          <cell r="V138" t="str">
            <v>Continuo</v>
          </cell>
          <cell r="W138">
            <v>1</v>
          </cell>
          <cell r="X138">
            <v>1</v>
          </cell>
          <cell r="Y138">
            <v>0.85</v>
          </cell>
          <cell r="Z138">
            <v>12</v>
          </cell>
          <cell r="AA138">
            <v>12</v>
          </cell>
          <cell r="AB138">
            <v>1.534</v>
          </cell>
          <cell r="AC138" t="str">
            <v>VERDE</v>
          </cell>
          <cell r="AD138" t="str">
            <v>SI</v>
          </cell>
          <cell r="AE138" t="str">
            <v>SI</v>
          </cell>
          <cell r="AF138">
            <v>44936</v>
          </cell>
          <cell r="AG138">
            <v>5000</v>
          </cell>
          <cell r="AH138">
            <v>5000</v>
          </cell>
          <cell r="AI138">
            <v>6000</v>
          </cell>
          <cell r="AJ138">
            <v>6000</v>
          </cell>
          <cell r="AK138">
            <v>6000</v>
          </cell>
          <cell r="AL138">
            <v>7000</v>
          </cell>
          <cell r="AM138">
            <v>6000</v>
          </cell>
          <cell r="AN138">
            <v>6000</v>
          </cell>
          <cell r="AO138">
            <v>7000</v>
          </cell>
          <cell r="AP138">
            <v>6000</v>
          </cell>
          <cell r="AQ138">
            <v>7000</v>
          </cell>
          <cell r="AR138">
            <v>6000</v>
          </cell>
          <cell r="AS138">
            <v>73000</v>
          </cell>
          <cell r="AT138">
            <v>7912</v>
          </cell>
          <cell r="AU138">
            <v>8766</v>
          </cell>
          <cell r="AV138">
            <v>9505</v>
          </cell>
          <cell r="AW138">
            <v>8754</v>
          </cell>
          <cell r="AX138">
            <v>9127</v>
          </cell>
          <cell r="AY138">
            <v>10063</v>
          </cell>
          <cell r="AZ138">
            <v>9431</v>
          </cell>
          <cell r="BA138">
            <v>10324</v>
          </cell>
          <cell r="BB138">
            <v>9671</v>
          </cell>
          <cell r="BC138">
            <v>9167</v>
          </cell>
          <cell r="BD138">
            <v>9076</v>
          </cell>
          <cell r="BE138">
            <v>10187</v>
          </cell>
          <cell r="BF138">
            <v>111983</v>
          </cell>
          <cell r="BG138" t="str">
            <v>91</v>
          </cell>
          <cell r="BH138" t="str">
            <v>FOMENTO Y DESARROLLO DE PRODUCCION DE RECURSOS PESQUEROS Y ACUICOLAS CALIDAD E INOCUIDAD Y RIESGOS SECTORIALES</v>
          </cell>
        </row>
        <row r="139">
          <cell r="P139" t="str">
            <v>Número de charlas a instituciones afines y educativas para difusión de información del INAMHI (Eventos)</v>
          </cell>
          <cell r="Q139" t="str">
            <v>Por período</v>
          </cell>
          <cell r="T139" t="str">
            <v>Sumatoria del número de charlas a instituciones afines y educativas para difusión de información del INAMHI (Eventos)</v>
          </cell>
          <cell r="U139" t="str">
            <v>C</v>
          </cell>
          <cell r="V139" t="str">
            <v>Continuo</v>
          </cell>
          <cell r="W139">
            <v>1</v>
          </cell>
          <cell r="X139">
            <v>1</v>
          </cell>
          <cell r="Y139">
            <v>0.85</v>
          </cell>
          <cell r="Z139">
            <v>1</v>
          </cell>
          <cell r="AA139">
            <v>1</v>
          </cell>
          <cell r="AB139">
            <v>1</v>
          </cell>
          <cell r="AC139" t="str">
            <v>VERDE</v>
          </cell>
          <cell r="AD139" t="str">
            <v>SI</v>
          </cell>
          <cell r="AE139" t="str">
            <v>SI</v>
          </cell>
          <cell r="AF139">
            <v>44939</v>
          </cell>
          <cell r="AG139">
            <v>10</v>
          </cell>
          <cell r="AS139">
            <v>10</v>
          </cell>
          <cell r="AT139">
            <v>10</v>
          </cell>
          <cell r="BF139">
            <v>10</v>
          </cell>
          <cell r="BG139">
            <v>0</v>
          </cell>
          <cell r="BH139">
            <v>0</v>
          </cell>
        </row>
        <row r="140">
          <cell r="P140" t="str">
            <v>Número de ciudadanos de los sectores productivos de la provincia capacitados.</v>
          </cell>
          <cell r="Q140" t="str">
            <v>Acumulado</v>
          </cell>
          <cell r="T140" t="str">
            <v>VALOR ABSOLUTO: Número de ciudadanos de los sectores productivos de la provincia capacitados</v>
          </cell>
          <cell r="U140" t="str">
            <v>C</v>
          </cell>
          <cell r="V140" t="str">
            <v>Continuo</v>
          </cell>
          <cell r="W140">
            <v>1</v>
          </cell>
          <cell r="X140">
            <v>1</v>
          </cell>
          <cell r="Y140">
            <v>0.9</v>
          </cell>
          <cell r="Z140">
            <v>2</v>
          </cell>
          <cell r="AA140">
            <v>2</v>
          </cell>
          <cell r="AB140">
            <v>0.96560000000000001</v>
          </cell>
          <cell r="AC140" t="str">
            <v>AMARILLO</v>
          </cell>
          <cell r="AD140" t="str">
            <v>SI</v>
          </cell>
          <cell r="AE140" t="str">
            <v>SI</v>
          </cell>
          <cell r="AF140">
            <v>44939</v>
          </cell>
          <cell r="AG140">
            <v>600</v>
          </cell>
          <cell r="AH140">
            <v>300</v>
          </cell>
          <cell r="AS140">
            <v>900</v>
          </cell>
          <cell r="AT140">
            <v>0</v>
          </cell>
          <cell r="AU140">
            <v>869</v>
          </cell>
          <cell r="BF140">
            <v>869</v>
          </cell>
          <cell r="BG140">
            <v>0</v>
          </cell>
          <cell r="BH140">
            <v>0</v>
          </cell>
        </row>
        <row r="141">
          <cell r="P141" t="str">
            <v>Número de conjuntos de datos abiertos publicados</v>
          </cell>
          <cell r="Q141" t="str">
            <v>Por período</v>
          </cell>
          <cell r="R141" t="str">
            <v>SI</v>
          </cell>
          <cell r="T141" t="str">
            <v>F= Sumatoria de conjuntos de datos abiertos publicados</v>
          </cell>
          <cell r="U141" t="str">
            <v>C</v>
          </cell>
          <cell r="V141" t="str">
            <v>Discreto</v>
          </cell>
          <cell r="W141">
            <v>1</v>
          </cell>
          <cell r="X141">
            <v>1</v>
          </cell>
          <cell r="Y141">
            <v>0.85</v>
          </cell>
          <cell r="Z141">
            <v>1</v>
          </cell>
          <cell r="AA141">
            <v>1</v>
          </cell>
          <cell r="AB141">
            <v>4.12</v>
          </cell>
          <cell r="AC141" t="str">
            <v>VERDE</v>
          </cell>
          <cell r="AD141" t="str">
            <v>SI</v>
          </cell>
          <cell r="AE141" t="str">
            <v>SI</v>
          </cell>
          <cell r="AF141">
            <v>44943</v>
          </cell>
          <cell r="AG141">
            <v>200</v>
          </cell>
          <cell r="AT141">
            <v>824</v>
          </cell>
          <cell r="BG141">
            <v>0</v>
          </cell>
          <cell r="BH141">
            <v>0</v>
          </cell>
        </row>
        <row r="142">
          <cell r="P142" t="str">
            <v>Número de controles de calidad por evento realizados por los Laboratorios Supranacionales a los Centros de Referencia Nacional.</v>
          </cell>
          <cell r="Q142" t="str">
            <v>Acumulado</v>
          </cell>
          <cell r="R142" t="str">
            <v>SI</v>
          </cell>
          <cell r="T142" t="str">
            <v>Sumatoria de controles de calidad por evento realizados por los Laboratorios Supranacionales a los Centros de Referencia Nacional.</v>
          </cell>
          <cell r="U142" t="str">
            <v>C</v>
          </cell>
          <cell r="V142" t="str">
            <v>Continuo</v>
          </cell>
          <cell r="W142">
            <v>1</v>
          </cell>
          <cell r="X142">
            <v>1</v>
          </cell>
          <cell r="Y142">
            <v>0.85</v>
          </cell>
          <cell r="Z142">
            <v>2</v>
          </cell>
          <cell r="AA142">
            <v>2</v>
          </cell>
          <cell r="AB142">
            <v>1.2726999999999999</v>
          </cell>
          <cell r="AC142" t="str">
            <v>VERDE</v>
          </cell>
          <cell r="AD142" t="str">
            <v>SI</v>
          </cell>
          <cell r="AE142" t="str">
            <v>SI</v>
          </cell>
          <cell r="AF142">
            <v>44939</v>
          </cell>
          <cell r="AG142">
            <v>5</v>
          </cell>
          <cell r="AH142">
            <v>6</v>
          </cell>
          <cell r="AS142">
            <v>11</v>
          </cell>
          <cell r="AT142">
            <v>7</v>
          </cell>
          <cell r="AU142">
            <v>7</v>
          </cell>
          <cell r="BF142">
            <v>14</v>
          </cell>
          <cell r="BG142" t="str">
            <v>55</v>
          </cell>
          <cell r="BH142" t="str">
            <v>LABORATORIO ESPECIALIZADO VIGILANCIA EPIDEMIOLOGICA Y DE SALUD PUBLICA</v>
          </cell>
        </row>
        <row r="143">
          <cell r="P143" t="str">
            <v>Número de convenios nuevos corporativos de Servicios Electrónicos</v>
          </cell>
          <cell r="Q143" t="str">
            <v>Acumulado</v>
          </cell>
          <cell r="R143" t="str">
            <v>SI</v>
          </cell>
          <cell r="T143" t="str">
            <v>Cantidad de convenios nuevos corporativos de Servicios Electrónicos</v>
          </cell>
          <cell r="U143" t="str">
            <v>C</v>
          </cell>
          <cell r="V143" t="str">
            <v>Continuo</v>
          </cell>
          <cell r="W143">
            <v>1</v>
          </cell>
          <cell r="X143">
            <v>1</v>
          </cell>
          <cell r="Y143">
            <v>0.85</v>
          </cell>
          <cell r="Z143">
            <v>4</v>
          </cell>
          <cell r="AA143">
            <v>4</v>
          </cell>
          <cell r="AB143">
            <v>1</v>
          </cell>
          <cell r="AC143" t="str">
            <v>VERDE</v>
          </cell>
          <cell r="AD143" t="str">
            <v>SI</v>
          </cell>
          <cell r="AE143" t="str">
            <v>SI</v>
          </cell>
          <cell r="AF143">
            <v>44942</v>
          </cell>
          <cell r="AG143">
            <v>25</v>
          </cell>
          <cell r="AH143">
            <v>28</v>
          </cell>
          <cell r="AI143">
            <v>22</v>
          </cell>
          <cell r="AJ143">
            <v>30</v>
          </cell>
          <cell r="AS143">
            <v>105</v>
          </cell>
          <cell r="AT143">
            <v>25</v>
          </cell>
          <cell r="AU143">
            <v>25</v>
          </cell>
          <cell r="AV143">
            <v>25</v>
          </cell>
          <cell r="AW143">
            <v>30</v>
          </cell>
          <cell r="BF143">
            <v>105</v>
          </cell>
          <cell r="BG143">
            <v>0</v>
          </cell>
          <cell r="BH143">
            <v>0</v>
          </cell>
        </row>
        <row r="144">
          <cell r="P144" t="str">
            <v>Número de córneas provistas para trasplantes al Sistema Nacional Integrado de Donación y Trasplantes</v>
          </cell>
          <cell r="Q144" t="str">
            <v>Acumulado</v>
          </cell>
          <cell r="R144" t="str">
            <v>SI</v>
          </cell>
          <cell r="T144" t="str">
            <v>Sumatoria de tejido corneal provisto para trasplante</v>
          </cell>
          <cell r="U144" t="str">
            <v>C</v>
          </cell>
          <cell r="V144" t="str">
            <v>Continuo</v>
          </cell>
          <cell r="W144">
            <v>1</v>
          </cell>
          <cell r="X144">
            <v>1</v>
          </cell>
          <cell r="Y144">
            <v>0.85</v>
          </cell>
          <cell r="Z144">
            <v>4</v>
          </cell>
          <cell r="AA144">
            <v>4</v>
          </cell>
          <cell r="AB144">
            <v>1.6094999999999999</v>
          </cell>
          <cell r="AC144" t="str">
            <v>VERDE</v>
          </cell>
          <cell r="AD144" t="str">
            <v>SI</v>
          </cell>
          <cell r="AE144" t="str">
            <v>SI</v>
          </cell>
          <cell r="AF144">
            <v>44939</v>
          </cell>
          <cell r="AG144">
            <v>45</v>
          </cell>
          <cell r="AH144">
            <v>55</v>
          </cell>
          <cell r="AI144">
            <v>55</v>
          </cell>
          <cell r="AJ144">
            <v>55</v>
          </cell>
          <cell r="AS144">
            <v>210</v>
          </cell>
          <cell r="AT144">
            <v>75</v>
          </cell>
          <cell r="AU144">
            <v>77</v>
          </cell>
          <cell r="AV144">
            <v>101</v>
          </cell>
          <cell r="AW144">
            <v>85</v>
          </cell>
          <cell r="BF144">
            <v>338</v>
          </cell>
          <cell r="BG144">
            <v>0</v>
          </cell>
          <cell r="BH144">
            <v>0</v>
          </cell>
        </row>
        <row r="145">
          <cell r="P145" t="str">
            <v>Número de cursos generados y/o actualizados en el ámbito de la discapacidad</v>
          </cell>
          <cell r="Q145" t="str">
            <v>Por período</v>
          </cell>
          <cell r="T145" t="str">
            <v>Sumatoria de cursos generados en el ámbito de discapacidades.</v>
          </cell>
          <cell r="U145" t="str">
            <v>C</v>
          </cell>
          <cell r="V145" t="str">
            <v>Continuo</v>
          </cell>
          <cell r="W145">
            <v>1</v>
          </cell>
          <cell r="X145">
            <v>1</v>
          </cell>
          <cell r="Y145">
            <v>0.85</v>
          </cell>
          <cell r="Z145">
            <v>1</v>
          </cell>
          <cell r="AA145">
            <v>1</v>
          </cell>
          <cell r="AB145">
            <v>2</v>
          </cell>
          <cell r="AC145" t="str">
            <v>VERDE</v>
          </cell>
          <cell r="AD145" t="str">
            <v>SI</v>
          </cell>
          <cell r="AE145" t="str">
            <v>SI</v>
          </cell>
          <cell r="AF145">
            <v>44939</v>
          </cell>
          <cell r="AG145">
            <v>1</v>
          </cell>
          <cell r="AS145">
            <v>1</v>
          </cell>
          <cell r="AT145">
            <v>2</v>
          </cell>
          <cell r="BF145">
            <v>2</v>
          </cell>
          <cell r="BG145">
            <v>0</v>
          </cell>
          <cell r="BH145">
            <v>0</v>
          </cell>
        </row>
        <row r="146">
          <cell r="P146" t="str">
            <v>Número de días promedio en la atención de solicitudes en el sistema VUE.</v>
          </cell>
          <cell r="Q146" t="str">
            <v>Acumulado</v>
          </cell>
          <cell r="R146" t="str">
            <v>SI</v>
          </cell>
          <cell r="T146" t="str">
            <v>Promedio del número de días en la atención de solicitudes en el sistema Ventanilla Única Ecuatoriana.</v>
          </cell>
          <cell r="U146" t="str">
            <v>D</v>
          </cell>
          <cell r="V146" t="str">
            <v>Continuo</v>
          </cell>
          <cell r="W146">
            <v>1</v>
          </cell>
          <cell r="X146">
            <v>1</v>
          </cell>
          <cell r="Y146">
            <v>1.1499999999999999</v>
          </cell>
          <cell r="Z146">
            <v>4</v>
          </cell>
          <cell r="AA146">
            <v>4</v>
          </cell>
          <cell r="AB146">
            <v>1.256</v>
          </cell>
          <cell r="AC146" t="str">
            <v>ROJO</v>
          </cell>
          <cell r="AD146" t="str">
            <v>SI</v>
          </cell>
          <cell r="AE146" t="str">
            <v>SI</v>
          </cell>
          <cell r="AF146">
            <v>44943</v>
          </cell>
          <cell r="AG146">
            <v>3.75</v>
          </cell>
          <cell r="AH146">
            <v>-0.47</v>
          </cell>
          <cell r="AI146">
            <v>-0.38</v>
          </cell>
          <cell r="AJ146">
            <v>-0.4</v>
          </cell>
          <cell r="AS146">
            <v>2.5</v>
          </cell>
          <cell r="AT146">
            <v>2.08</v>
          </cell>
          <cell r="AU146">
            <v>0.44</v>
          </cell>
          <cell r="AV146">
            <v>0</v>
          </cell>
          <cell r="AW146">
            <v>0.62</v>
          </cell>
          <cell r="BF146">
            <v>3.14</v>
          </cell>
          <cell r="BG146" t="str">
            <v>55</v>
          </cell>
          <cell r="BH146" t="str">
            <v>NORMALIZACION Y EVALUACION DE LA CONFORMIDAD Y METROLOGIA</v>
          </cell>
        </row>
        <row r="147">
          <cell r="P147" t="str">
            <v>Número de documentos con propuestas de mejora o innovaciones para las operaciones estadísticas</v>
          </cell>
          <cell r="Q147" t="str">
            <v>Por período</v>
          </cell>
          <cell r="R147" t="str">
            <v>SI</v>
          </cell>
          <cell r="T147" t="str">
            <v>Número de documentos con propuesta de mejora y/o innovación para las operaciones estadísticas revisados y aprobados por la Coordinación</v>
          </cell>
          <cell r="U147" t="str">
            <v>C</v>
          </cell>
          <cell r="V147" t="str">
            <v>Discreto</v>
          </cell>
          <cell r="W147">
            <v>1</v>
          </cell>
          <cell r="X147">
            <v>1</v>
          </cell>
          <cell r="Y147">
            <v>0.85</v>
          </cell>
          <cell r="Z147">
            <v>2</v>
          </cell>
          <cell r="AA147">
            <v>2</v>
          </cell>
          <cell r="AB147">
            <v>1</v>
          </cell>
          <cell r="AC147" t="str">
            <v>VERDE</v>
          </cell>
          <cell r="AD147" t="str">
            <v>SI</v>
          </cell>
          <cell r="AE147" t="str">
            <v>SI</v>
          </cell>
          <cell r="AF147">
            <v>44937</v>
          </cell>
          <cell r="AG147">
            <v>2</v>
          </cell>
          <cell r="AH147">
            <v>2</v>
          </cell>
          <cell r="AT147">
            <v>2</v>
          </cell>
          <cell r="AU147">
            <v>2</v>
          </cell>
          <cell r="BG147" t="str">
            <v>55</v>
          </cell>
          <cell r="BH147" t="str">
            <v>CENSOS ESTADISTICAS Y REGISTROS POBLACIONALES</v>
          </cell>
        </row>
        <row r="148">
          <cell r="P148" t="str">
            <v>Número de documentos de trazabilidad de productos pesqueros emitidos</v>
          </cell>
          <cell r="Q148" t="str">
            <v>Acumulado</v>
          </cell>
          <cell r="R148" t="str">
            <v>SI</v>
          </cell>
          <cell r="T148" t="str">
            <v>Sumatoria de los documentos de trazabilidad de productos pesqueros emitidos</v>
          </cell>
          <cell r="U148" t="str">
            <v>C</v>
          </cell>
          <cell r="V148" t="str">
            <v>Continuo</v>
          </cell>
          <cell r="W148">
            <v>1</v>
          </cell>
          <cell r="X148">
            <v>1</v>
          </cell>
          <cell r="Y148">
            <v>0.85</v>
          </cell>
          <cell r="Z148">
            <v>12</v>
          </cell>
          <cell r="AA148">
            <v>12</v>
          </cell>
          <cell r="AB148">
            <v>0.80510000000000004</v>
          </cell>
          <cell r="AC148" t="str">
            <v>ROJO</v>
          </cell>
          <cell r="AD148" t="str">
            <v>SI</v>
          </cell>
          <cell r="AE148" t="str">
            <v>SI</v>
          </cell>
          <cell r="AF148">
            <v>44936</v>
          </cell>
          <cell r="AG148">
            <v>37165</v>
          </cell>
          <cell r="AH148">
            <v>37267</v>
          </cell>
          <cell r="AI148">
            <v>37556</v>
          </cell>
          <cell r="AJ148">
            <v>37356</v>
          </cell>
          <cell r="AK148">
            <v>37530</v>
          </cell>
          <cell r="AL148">
            <v>37660</v>
          </cell>
          <cell r="AM148">
            <v>37666</v>
          </cell>
          <cell r="AN148">
            <v>37666</v>
          </cell>
          <cell r="AO148">
            <v>37719</v>
          </cell>
          <cell r="AP148">
            <v>37555</v>
          </cell>
          <cell r="AQ148">
            <v>37363</v>
          </cell>
          <cell r="AR148">
            <v>37336</v>
          </cell>
          <cell r="AS148">
            <v>449839</v>
          </cell>
          <cell r="AT148">
            <v>32166</v>
          </cell>
          <cell r="AU148">
            <v>34371</v>
          </cell>
          <cell r="AV148">
            <v>29436</v>
          </cell>
          <cell r="AW148">
            <v>32992</v>
          </cell>
          <cell r="AX148">
            <v>34891</v>
          </cell>
          <cell r="AY148">
            <v>28264</v>
          </cell>
          <cell r="AZ148">
            <v>30721</v>
          </cell>
          <cell r="BA148">
            <v>29153</v>
          </cell>
          <cell r="BB148">
            <v>29150</v>
          </cell>
          <cell r="BC148">
            <v>29803</v>
          </cell>
          <cell r="BD148">
            <v>26183</v>
          </cell>
          <cell r="BE148">
            <v>25040</v>
          </cell>
          <cell r="BF148">
            <v>362170</v>
          </cell>
          <cell r="BG148" t="str">
            <v>91</v>
          </cell>
          <cell r="BH148" t="str">
            <v>FOMENTO Y DESARROLLO DE PRODUCCION DE RECURSOS PESQUEROS Y ACUICOLAS CALIDAD E INOCUIDAD Y RIESGOS SECTORIALES</v>
          </cell>
        </row>
        <row r="149">
          <cell r="P149" t="str">
            <v>Número de documentos elaborados y/o actualizados por los Centros de Referencia</v>
          </cell>
          <cell r="Q149" t="str">
            <v>Acumulado</v>
          </cell>
          <cell r="R149" t="str">
            <v>SI</v>
          </cell>
          <cell r="T149" t="str">
            <v>Sumatoria de documentos elaborados y/o actualizados para el sistema de gestión de la calidad</v>
          </cell>
          <cell r="U149" t="str">
            <v>C</v>
          </cell>
          <cell r="V149" t="str">
            <v>Continuo</v>
          </cell>
          <cell r="W149">
            <v>1</v>
          </cell>
          <cell r="X149">
            <v>1</v>
          </cell>
          <cell r="Y149">
            <v>0.85</v>
          </cell>
          <cell r="Z149">
            <v>4</v>
          </cell>
          <cell r="AA149">
            <v>4</v>
          </cell>
          <cell r="AB149">
            <v>1.1707000000000001</v>
          </cell>
          <cell r="AC149" t="str">
            <v>VERDE</v>
          </cell>
          <cell r="AD149" t="str">
            <v>SI</v>
          </cell>
          <cell r="AE149" t="str">
            <v>SI</v>
          </cell>
          <cell r="AF149">
            <v>44940</v>
          </cell>
          <cell r="AG149">
            <v>10</v>
          </cell>
          <cell r="AH149">
            <v>10</v>
          </cell>
          <cell r="AI149">
            <v>10</v>
          </cell>
          <cell r="AJ149">
            <v>11</v>
          </cell>
          <cell r="AS149">
            <v>41</v>
          </cell>
          <cell r="AT149">
            <v>11</v>
          </cell>
          <cell r="AU149">
            <v>13</v>
          </cell>
          <cell r="AV149">
            <v>10</v>
          </cell>
          <cell r="AW149">
            <v>14</v>
          </cell>
          <cell r="BF149">
            <v>48</v>
          </cell>
          <cell r="BG149" t="str">
            <v>55</v>
          </cell>
          <cell r="BH149" t="str">
            <v>LABORATORIO ESPECIALIZADO VIGILANCIA EPIDEMIOLOGICA Y DE SALUD PUBLICA</v>
          </cell>
        </row>
        <row r="150">
          <cell r="P150" t="str">
            <v>Número de documentos normativos adoptados enviados a oficialización.</v>
          </cell>
          <cell r="Q150" t="str">
            <v>Acumulado</v>
          </cell>
          <cell r="R150" t="str">
            <v>SI</v>
          </cell>
          <cell r="T150" t="str">
            <v>Sumatoria simple</v>
          </cell>
          <cell r="U150" t="str">
            <v>C</v>
          </cell>
          <cell r="V150" t="str">
            <v>Continuo</v>
          </cell>
          <cell r="W150">
            <v>1</v>
          </cell>
          <cell r="X150">
            <v>1</v>
          </cell>
          <cell r="Y150">
            <v>0.85</v>
          </cell>
          <cell r="Z150">
            <v>4</v>
          </cell>
          <cell r="AA150">
            <v>4</v>
          </cell>
          <cell r="AB150">
            <v>1</v>
          </cell>
          <cell r="AC150" t="str">
            <v>VERDE</v>
          </cell>
          <cell r="AD150" t="str">
            <v>SI</v>
          </cell>
          <cell r="AE150" t="str">
            <v>SI</v>
          </cell>
          <cell r="AF150">
            <v>44943</v>
          </cell>
          <cell r="AG150">
            <v>109</v>
          </cell>
          <cell r="AH150">
            <v>25</v>
          </cell>
          <cell r="AI150">
            <v>35</v>
          </cell>
          <cell r="AJ150">
            <v>35</v>
          </cell>
          <cell r="AS150">
            <v>204</v>
          </cell>
          <cell r="AT150">
            <v>109</v>
          </cell>
          <cell r="AU150">
            <v>35</v>
          </cell>
          <cell r="AV150">
            <v>34</v>
          </cell>
          <cell r="AW150">
            <v>26</v>
          </cell>
          <cell r="BF150">
            <v>204</v>
          </cell>
          <cell r="BG150" t="str">
            <v>55</v>
          </cell>
          <cell r="BH150" t="str">
            <v>NORMALIZACION Y EVALUACION DE LA CONFORMIDAD Y METROLOGIA</v>
          </cell>
        </row>
        <row r="151">
          <cell r="P151" t="str">
            <v>Número de emprendimientos en desarrollo</v>
          </cell>
          <cell r="Q151" t="str">
            <v>Acumulado</v>
          </cell>
          <cell r="R151" t="str">
            <v>SI</v>
          </cell>
          <cell r="T151" t="str">
            <v>Sumatoria del número de emprendimientos que han recibido atención técnica y un diagnóstico de su estado</v>
          </cell>
          <cell r="U151" t="str">
            <v>C</v>
          </cell>
          <cell r="V151" t="str">
            <v>Continuo</v>
          </cell>
          <cell r="W151">
            <v>1</v>
          </cell>
          <cell r="X151">
            <v>1</v>
          </cell>
          <cell r="Y151">
            <v>0.85</v>
          </cell>
          <cell r="Z151">
            <v>4</v>
          </cell>
          <cell r="AA151">
            <v>4</v>
          </cell>
          <cell r="AB151">
            <v>0.89249999999999996</v>
          </cell>
          <cell r="AC151" t="str">
            <v>AMARILLO</v>
          </cell>
          <cell r="AD151" t="str">
            <v>SI</v>
          </cell>
          <cell r="AE151" t="str">
            <v>SI</v>
          </cell>
          <cell r="AF151">
            <v>44936</v>
          </cell>
          <cell r="AG151">
            <v>60</v>
          </cell>
          <cell r="AH151">
            <v>120</v>
          </cell>
          <cell r="AI151">
            <v>150</v>
          </cell>
          <cell r="AJ151">
            <v>70</v>
          </cell>
          <cell r="AS151">
            <v>400</v>
          </cell>
          <cell r="AT151">
            <v>49</v>
          </cell>
          <cell r="AU151">
            <v>115</v>
          </cell>
          <cell r="AV151">
            <v>157</v>
          </cell>
          <cell r="AW151">
            <v>36</v>
          </cell>
          <cell r="BF151">
            <v>357</v>
          </cell>
          <cell r="BG151" t="str">
            <v>90</v>
          </cell>
          <cell r="BH151" t="str">
            <v>FOMENTO A LA PRODUCCION Y DESARROLLO DE MIPYMES ARTESANIAS E INDUSTRIAS</v>
          </cell>
        </row>
        <row r="152">
          <cell r="P152" t="str">
            <v>Número de empresas y emprendedores capacitados en el uso de TIC específicos para para el fomento de la economía digital</v>
          </cell>
          <cell r="Q152" t="str">
            <v>Por período</v>
          </cell>
          <cell r="R152" t="str">
            <v>SI</v>
          </cell>
          <cell r="T152" t="str">
            <v>F= Sumatoria de empresas y/o emprendedores capacitados</v>
          </cell>
          <cell r="U152" t="str">
            <v>C</v>
          </cell>
          <cell r="V152" t="str">
            <v>Continuo</v>
          </cell>
          <cell r="W152">
            <v>1</v>
          </cell>
          <cell r="X152">
            <v>1</v>
          </cell>
          <cell r="Y152">
            <v>0.85</v>
          </cell>
          <cell r="Z152">
            <v>2</v>
          </cell>
          <cell r="AA152">
            <v>2</v>
          </cell>
          <cell r="AB152">
            <v>1</v>
          </cell>
          <cell r="AC152" t="str">
            <v>VERDE</v>
          </cell>
          <cell r="AD152" t="str">
            <v>SI</v>
          </cell>
          <cell r="AE152" t="str">
            <v>SI</v>
          </cell>
          <cell r="AF152">
            <v>44943</v>
          </cell>
          <cell r="AG152">
            <v>3000</v>
          </cell>
          <cell r="AH152">
            <v>3000</v>
          </cell>
          <cell r="AS152">
            <v>6000</v>
          </cell>
          <cell r="AT152">
            <v>3000</v>
          </cell>
          <cell r="AU152">
            <v>3000</v>
          </cell>
          <cell r="BF152">
            <v>6000</v>
          </cell>
          <cell r="BG152" t="str">
            <v>57</v>
          </cell>
          <cell r="BH152" t="str">
            <v>FOMENTO DE LA INDUSTRIA Y SERVICIOS DE TECNOLOGIAS DE LA INFORMACION Y COMUNICACION</v>
          </cell>
        </row>
        <row r="153">
          <cell r="P153" t="str">
            <v>Número de entidades asesoradas y/o capacitadas en calidad y excelencia, mejora continua en la prestación de los servicios públicos, simplificación de trámites y atención ciudadana.</v>
          </cell>
          <cell r="Q153" t="str">
            <v>Por período</v>
          </cell>
          <cell r="T153" t="str">
            <v>Sumatoria de las entidades públicas asesoradas y/o capacitadas en temas de calidad y excelencia, mejora continua en la prestación de los servicios públicos, simplificación de trámites y atención ciudadana</v>
          </cell>
          <cell r="U153" t="str">
            <v>C</v>
          </cell>
          <cell r="V153" t="str">
            <v>Continuo</v>
          </cell>
          <cell r="W153">
            <v>1</v>
          </cell>
          <cell r="X153">
            <v>1</v>
          </cell>
          <cell r="Y153">
            <v>0.85</v>
          </cell>
          <cell r="Z153">
            <v>2</v>
          </cell>
          <cell r="AA153">
            <v>2</v>
          </cell>
          <cell r="AB153">
            <v>1.4397</v>
          </cell>
          <cell r="AC153" t="str">
            <v>VERDE</v>
          </cell>
          <cell r="AD153" t="str">
            <v>SI</v>
          </cell>
          <cell r="AE153" t="str">
            <v>SI</v>
          </cell>
          <cell r="AF153">
            <v>44942</v>
          </cell>
          <cell r="AG153">
            <v>108</v>
          </cell>
          <cell r="AH153">
            <v>8</v>
          </cell>
          <cell r="AS153">
            <v>116</v>
          </cell>
          <cell r="AT153">
            <v>108</v>
          </cell>
          <cell r="AU153">
            <v>59</v>
          </cell>
          <cell r="BF153">
            <v>167</v>
          </cell>
          <cell r="BG153">
            <v>0</v>
          </cell>
          <cell r="BH153">
            <v>0</v>
          </cell>
        </row>
        <row r="154">
          <cell r="P154" t="str">
            <v>Número de espacios de articulación implementados en territorio para la ejecución de la Estrategia Nacional Ecuador Crece Sin Desnutrición Infantil</v>
          </cell>
          <cell r="Q154" t="str">
            <v>Acumulado</v>
          </cell>
          <cell r="T154" t="str">
            <v>Sumatoria de actas de espacios de articulación elaboradas y suscritas</v>
          </cell>
          <cell r="U154" t="str">
            <v>C</v>
          </cell>
          <cell r="V154" t="str">
            <v>Continuo</v>
          </cell>
          <cell r="W154">
            <v>1</v>
          </cell>
          <cell r="X154">
            <v>1</v>
          </cell>
          <cell r="Y154">
            <v>0.85</v>
          </cell>
          <cell r="Z154">
            <v>12</v>
          </cell>
          <cell r="AA154">
            <v>12</v>
          </cell>
          <cell r="AB154">
            <v>1</v>
          </cell>
          <cell r="AC154" t="str">
            <v>VERDE</v>
          </cell>
          <cell r="AD154" t="str">
            <v>SI</v>
          </cell>
          <cell r="AE154" t="str">
            <v>SI</v>
          </cell>
          <cell r="AF154">
            <v>44936</v>
          </cell>
          <cell r="AG154">
            <v>1</v>
          </cell>
          <cell r="AH154">
            <v>1</v>
          </cell>
          <cell r="AI154">
            <v>1</v>
          </cell>
          <cell r="AJ154">
            <v>1</v>
          </cell>
          <cell r="AK154">
            <v>1</v>
          </cell>
          <cell r="AL154">
            <v>1</v>
          </cell>
          <cell r="AM154">
            <v>1</v>
          </cell>
          <cell r="AN154">
            <v>1</v>
          </cell>
          <cell r="AO154">
            <v>1</v>
          </cell>
          <cell r="AP154">
            <v>1</v>
          </cell>
          <cell r="AQ154">
            <v>1</v>
          </cell>
          <cell r="AR154">
            <v>1</v>
          </cell>
          <cell r="AS154">
            <v>12</v>
          </cell>
          <cell r="AT154">
            <v>1</v>
          </cell>
          <cell r="AU154">
            <v>1</v>
          </cell>
          <cell r="AV154">
            <v>1</v>
          </cell>
          <cell r="AW154">
            <v>1</v>
          </cell>
          <cell r="AX154">
            <v>1</v>
          </cell>
          <cell r="AY154">
            <v>1</v>
          </cell>
          <cell r="AZ154">
            <v>1</v>
          </cell>
          <cell r="BA154">
            <v>1</v>
          </cell>
          <cell r="BB154">
            <v>1</v>
          </cell>
          <cell r="BC154">
            <v>1</v>
          </cell>
          <cell r="BD154">
            <v>1</v>
          </cell>
          <cell r="BE154">
            <v>1</v>
          </cell>
          <cell r="BF154">
            <v>12</v>
          </cell>
          <cell r="BG154">
            <v>75</v>
          </cell>
          <cell r="BH154" t="str">
            <v>COORDINACIÓN EN LA FORMULACIÓN EJECUCIÓN SEGUIMIENTO Y EVALUACION DE LAS POLÍTICAS PÚBLICAS</v>
          </cell>
        </row>
        <row r="155">
          <cell r="P155" t="str">
            <v>Número de espacios para fomentar la participación activa de los movimientos, organizaciones y actores sociales para la generación de insumos para políticas públicas en el ámbito de cultos, libertad de creencia, conciencia y organizaciones sociales</v>
          </cell>
          <cell r="Q155" t="str">
            <v>Acumulado</v>
          </cell>
          <cell r="T155" t="str">
            <v>Sumatoria total del Número de espacios para fomentar la participación activa de los movimientos, organizaciones y actores sociales para la generación de insumos para políticas públicas en el ámbito de cultos, libertad de creencia, conciencia y organizaciones sociales</v>
          </cell>
          <cell r="U155" t="str">
            <v>C</v>
          </cell>
          <cell r="V155" t="str">
            <v>Continuo</v>
          </cell>
          <cell r="W155">
            <v>1</v>
          </cell>
          <cell r="X155">
            <v>1</v>
          </cell>
          <cell r="Y155">
            <v>0.85</v>
          </cell>
          <cell r="Z155">
            <v>2</v>
          </cell>
          <cell r="AA155">
            <v>2</v>
          </cell>
          <cell r="AB155">
            <v>1</v>
          </cell>
          <cell r="AC155" t="str">
            <v>VERDE</v>
          </cell>
          <cell r="AD155" t="str">
            <v>SI</v>
          </cell>
          <cell r="AE155" t="str">
            <v>SI</v>
          </cell>
          <cell r="AF155">
            <v>44937</v>
          </cell>
          <cell r="AG155">
            <v>2</v>
          </cell>
          <cell r="AH155">
            <v>2</v>
          </cell>
          <cell r="AS155">
            <v>4</v>
          </cell>
          <cell r="AT155">
            <v>2</v>
          </cell>
          <cell r="AU155">
            <v>2</v>
          </cell>
          <cell r="BF155">
            <v>4</v>
          </cell>
          <cell r="BG155">
            <v>55</v>
          </cell>
          <cell r="BH155" t="str">
            <v>ACCESO CIUDADANO A LA JUSTICIA</v>
          </cell>
        </row>
        <row r="156">
          <cell r="P156" t="str">
            <v>Número de estadísticas oficiales producidas a través de fuentes de registros administrativos.</v>
          </cell>
          <cell r="Q156" t="str">
            <v>Acumulado</v>
          </cell>
          <cell r="R156" t="str">
            <v>SI</v>
          </cell>
          <cell r="T156" t="str">
            <v>Sumatoria de estadísticas oficiales producidos a través de fuentes de registros administrativos</v>
          </cell>
          <cell r="U156" t="str">
            <v>C</v>
          </cell>
          <cell r="V156" t="str">
            <v>Continuo</v>
          </cell>
          <cell r="W156">
            <v>1</v>
          </cell>
          <cell r="X156">
            <v>1</v>
          </cell>
          <cell r="Y156">
            <v>0.85</v>
          </cell>
          <cell r="Z156">
            <v>2</v>
          </cell>
          <cell r="AA156">
            <v>2</v>
          </cell>
          <cell r="AB156">
            <v>1</v>
          </cell>
          <cell r="AC156" t="str">
            <v>VERDE</v>
          </cell>
          <cell r="AD156" t="str">
            <v>SI</v>
          </cell>
          <cell r="AE156" t="str">
            <v>SI</v>
          </cell>
          <cell r="AF156">
            <v>44936</v>
          </cell>
          <cell r="AG156">
            <v>4</v>
          </cell>
          <cell r="AH156">
            <v>7</v>
          </cell>
          <cell r="AS156">
            <v>11</v>
          </cell>
          <cell r="AT156">
            <v>4</v>
          </cell>
          <cell r="AU156">
            <v>7</v>
          </cell>
          <cell r="BF156">
            <v>11</v>
          </cell>
          <cell r="BG156">
            <v>0</v>
          </cell>
          <cell r="BH156">
            <v>0</v>
          </cell>
        </row>
        <row r="157">
          <cell r="P157" t="str">
            <v>Número de estudios e investigaciones sobre el cumplimiento de los derechos en los grupos prioritarios</v>
          </cell>
          <cell r="Q157" t="str">
            <v>Por período</v>
          </cell>
          <cell r="R157" t="str">
            <v>SI</v>
          </cell>
          <cell r="T157" t="str">
            <v>no aplica</v>
          </cell>
          <cell r="U157" t="str">
            <v>C</v>
          </cell>
          <cell r="V157" t="str">
            <v>Continuo</v>
          </cell>
          <cell r="W157">
            <v>1</v>
          </cell>
          <cell r="X157">
            <v>1</v>
          </cell>
          <cell r="Y157">
            <v>0.85</v>
          </cell>
          <cell r="Z157">
            <v>2</v>
          </cell>
          <cell r="AA157">
            <v>2</v>
          </cell>
          <cell r="AB157">
            <v>1.1667000000000001</v>
          </cell>
          <cell r="AC157" t="str">
            <v>VERDE</v>
          </cell>
          <cell r="AD157" t="str">
            <v>SI</v>
          </cell>
          <cell r="AE157" t="str">
            <v>SI</v>
          </cell>
          <cell r="AF157">
            <v>44936</v>
          </cell>
          <cell r="AG157">
            <v>4</v>
          </cell>
          <cell r="AH157">
            <v>2</v>
          </cell>
          <cell r="AS157">
            <v>6</v>
          </cell>
          <cell r="AT157">
            <v>0</v>
          </cell>
          <cell r="AU157">
            <v>7</v>
          </cell>
          <cell r="BF157">
            <v>7</v>
          </cell>
          <cell r="BG157" t="str">
            <v>87</v>
          </cell>
          <cell r="BH157" t="str">
            <v>POLITICA PUBLICA PARA LA IGUALDAD Y LA NO DISCRIMINACION</v>
          </cell>
        </row>
        <row r="158">
          <cell r="P158" t="str">
            <v>Número de estudios especializados en Economía Popular y Solidaria generados para la toma de decisiones</v>
          </cell>
          <cell r="Q158" t="str">
            <v>Acumulado</v>
          </cell>
          <cell r="R158" t="str">
            <v>SI</v>
          </cell>
          <cell r="T158" t="str">
            <v>TES= E Ei En donde: TES= Total Estudios de OEPS por actividad y su relación con el Mercado elaborados. Ei= = Estudios de OEPS por actividad y su relación con el Mercado elaborados.</v>
          </cell>
          <cell r="U158" t="str">
            <v>C</v>
          </cell>
          <cell r="V158" t="str">
            <v>Continuo</v>
          </cell>
          <cell r="W158">
            <v>1</v>
          </cell>
          <cell r="X158">
            <v>1</v>
          </cell>
          <cell r="Y158">
            <v>0.85</v>
          </cell>
          <cell r="Z158">
            <v>2</v>
          </cell>
          <cell r="AA158">
            <v>2</v>
          </cell>
          <cell r="AB158">
            <v>0.625</v>
          </cell>
          <cell r="AC158" t="str">
            <v>ROJO</v>
          </cell>
          <cell r="AD158" t="str">
            <v>SI</v>
          </cell>
          <cell r="AE158" t="str">
            <v>SI</v>
          </cell>
          <cell r="AF158">
            <v>44942</v>
          </cell>
          <cell r="AG158">
            <v>2</v>
          </cell>
          <cell r="AH158">
            <v>2</v>
          </cell>
          <cell r="AS158">
            <v>4</v>
          </cell>
          <cell r="AT158">
            <v>2</v>
          </cell>
          <cell r="AU158">
            <v>0.5</v>
          </cell>
          <cell r="BF158">
            <v>2.5</v>
          </cell>
          <cell r="BG158" t="e">
            <v>#N/A</v>
          </cell>
          <cell r="BH158" t="e">
            <v>#N/A</v>
          </cell>
        </row>
        <row r="159">
          <cell r="P159" t="str">
            <v>Número de eventos científicos</v>
          </cell>
          <cell r="Q159" t="str">
            <v>Acumulado</v>
          </cell>
          <cell r="R159" t="str">
            <v>SI</v>
          </cell>
          <cell r="T159" t="str">
            <v>Sumatoria de eventos científicos realizados</v>
          </cell>
          <cell r="U159" t="str">
            <v>C</v>
          </cell>
          <cell r="V159" t="str">
            <v>Continuo</v>
          </cell>
          <cell r="W159">
            <v>1</v>
          </cell>
          <cell r="X159">
            <v>1</v>
          </cell>
          <cell r="Y159">
            <v>0.85</v>
          </cell>
          <cell r="Z159">
            <v>4</v>
          </cell>
          <cell r="AA159">
            <v>4</v>
          </cell>
          <cell r="AB159">
            <v>1.0667</v>
          </cell>
          <cell r="AC159" t="str">
            <v>VERDE</v>
          </cell>
          <cell r="AD159" t="str">
            <v>SI</v>
          </cell>
          <cell r="AE159" t="str">
            <v>SI</v>
          </cell>
          <cell r="AF159">
            <v>44935</v>
          </cell>
          <cell r="AG159">
            <v>13</v>
          </cell>
          <cell r="AH159">
            <v>0</v>
          </cell>
          <cell r="AI159">
            <v>1</v>
          </cell>
          <cell r="AJ159">
            <v>1</v>
          </cell>
          <cell r="AS159">
            <v>15</v>
          </cell>
          <cell r="AT159">
            <v>13</v>
          </cell>
          <cell r="AU159">
            <v>0</v>
          </cell>
          <cell r="AV159">
            <v>1</v>
          </cell>
          <cell r="AW159">
            <v>2</v>
          </cell>
          <cell r="BF159">
            <v>16</v>
          </cell>
          <cell r="BG159" t="str">
            <v>86</v>
          </cell>
          <cell r="BH159" t="str">
            <v>INVESTIGACION DESARROLLO  INNOVACION Y O TRANSFERENCIA TECNOLOGICA</v>
          </cell>
        </row>
        <row r="160">
          <cell r="P160" t="str">
            <v>Número de eventos de difusión sobre conocimiento de la EPS con instituciones académicas y/o actores que promuevan la EPS organizados y/o intervenidos</v>
          </cell>
          <cell r="Q160" t="str">
            <v>Acumulado</v>
          </cell>
          <cell r="R160" t="str">
            <v>SI</v>
          </cell>
          <cell r="T160" t="str">
            <v>TEDC= EEdc En donde: TEDC: Total de eventos de difusión coordinados con Instituciones académicas y/o actores, para la difusión del conocimiento sobre EPS. Edc: Eventos de difusión coordinados con Instituciones académicas y/o actores, para la difusión del conocimiento sobre EPS.</v>
          </cell>
          <cell r="U160" t="str">
            <v>C</v>
          </cell>
          <cell r="V160" t="str">
            <v>Continuo</v>
          </cell>
          <cell r="W160">
            <v>1</v>
          </cell>
          <cell r="X160">
            <v>1</v>
          </cell>
          <cell r="Y160">
            <v>0.85</v>
          </cell>
          <cell r="Z160">
            <v>2</v>
          </cell>
          <cell r="AA160">
            <v>2</v>
          </cell>
          <cell r="AB160">
            <v>1</v>
          </cell>
          <cell r="AC160" t="str">
            <v>VERDE</v>
          </cell>
          <cell r="AD160" t="str">
            <v>SI</v>
          </cell>
          <cell r="AE160" t="str">
            <v>SI</v>
          </cell>
          <cell r="AF160">
            <v>44943</v>
          </cell>
          <cell r="AG160">
            <v>1</v>
          </cell>
          <cell r="AH160">
            <v>8</v>
          </cell>
          <cell r="AS160">
            <v>9</v>
          </cell>
          <cell r="AT160">
            <v>2</v>
          </cell>
          <cell r="AU160">
            <v>7</v>
          </cell>
          <cell r="BF160">
            <v>9</v>
          </cell>
          <cell r="BG160" t="e">
            <v>#N/A</v>
          </cell>
          <cell r="BH160" t="e">
            <v>#N/A</v>
          </cell>
        </row>
        <row r="161">
          <cell r="P161" t="str">
            <v>Número de eventos de transferencia y difusión de tecnologías</v>
          </cell>
          <cell r="Q161" t="str">
            <v>Acumulado</v>
          </cell>
          <cell r="R161" t="str">
            <v>SI</v>
          </cell>
          <cell r="T161" t="str">
            <v>Sumatoria de eventos de transferencia y difusión de tecnologías realizados</v>
          </cell>
          <cell r="U161" t="str">
            <v>C</v>
          </cell>
          <cell r="V161" t="str">
            <v>Continuo</v>
          </cell>
          <cell r="W161">
            <v>1</v>
          </cell>
          <cell r="X161">
            <v>1</v>
          </cell>
          <cell r="Y161">
            <v>0.85</v>
          </cell>
          <cell r="Z161">
            <v>4</v>
          </cell>
          <cell r="AA161">
            <v>4</v>
          </cell>
          <cell r="AB161">
            <v>1.7566999999999999</v>
          </cell>
          <cell r="AC161" t="str">
            <v>VERDE</v>
          </cell>
          <cell r="AD161" t="str">
            <v>SI</v>
          </cell>
          <cell r="AE161" t="str">
            <v>SI</v>
          </cell>
          <cell r="AF161">
            <v>44935</v>
          </cell>
          <cell r="AG161">
            <v>186</v>
          </cell>
          <cell r="AH161">
            <v>41</v>
          </cell>
          <cell r="AI161">
            <v>39</v>
          </cell>
          <cell r="AJ161">
            <v>34</v>
          </cell>
          <cell r="AS161">
            <v>300</v>
          </cell>
          <cell r="AT161">
            <v>209</v>
          </cell>
          <cell r="AU161">
            <v>63</v>
          </cell>
          <cell r="AV161">
            <v>191</v>
          </cell>
          <cell r="AW161">
            <v>64</v>
          </cell>
          <cell r="BF161">
            <v>527</v>
          </cell>
          <cell r="BG161">
            <v>0</v>
          </cell>
          <cell r="BH161">
            <v>0</v>
          </cell>
        </row>
        <row r="162">
          <cell r="P162" t="str">
            <v>Número de eventos técnico-científicos para la formación, capacitación y aprendizajes especializado para técnicos e investigadores y transferencia de conocimiento de manera virtual y/o presencial</v>
          </cell>
          <cell r="Q162" t="str">
            <v>Acumulado</v>
          </cell>
          <cell r="R162" t="str">
            <v>SI</v>
          </cell>
          <cell r="T162" t="str">
            <v>Sumatoria de número de eventos durante el año</v>
          </cell>
          <cell r="U162" t="str">
            <v>C</v>
          </cell>
          <cell r="V162" t="str">
            <v>Continuo</v>
          </cell>
          <cell r="W162">
            <v>1</v>
          </cell>
          <cell r="X162">
            <v>1</v>
          </cell>
          <cell r="Y162">
            <v>0.85</v>
          </cell>
          <cell r="Z162">
            <v>12</v>
          </cell>
          <cell r="AA162">
            <v>12</v>
          </cell>
          <cell r="AB162">
            <v>1.04</v>
          </cell>
          <cell r="AC162" t="str">
            <v>VERDE</v>
          </cell>
          <cell r="AD162" t="str">
            <v>SI</v>
          </cell>
          <cell r="AE162" t="str">
            <v>SI</v>
          </cell>
          <cell r="AF162">
            <v>44940</v>
          </cell>
          <cell r="AG162">
            <v>3</v>
          </cell>
          <cell r="AH162">
            <v>3</v>
          </cell>
          <cell r="AI162">
            <v>5</v>
          </cell>
          <cell r="AJ162">
            <v>4</v>
          </cell>
          <cell r="AK162">
            <v>5</v>
          </cell>
          <cell r="AL162">
            <v>4</v>
          </cell>
          <cell r="AM162">
            <v>5</v>
          </cell>
          <cell r="AN162">
            <v>4</v>
          </cell>
          <cell r="AO162">
            <v>5</v>
          </cell>
          <cell r="AP162">
            <v>4</v>
          </cell>
          <cell r="AQ162">
            <v>5</v>
          </cell>
          <cell r="AR162">
            <v>3</v>
          </cell>
          <cell r="AS162">
            <v>50</v>
          </cell>
          <cell r="AT162">
            <v>3</v>
          </cell>
          <cell r="AU162">
            <v>3</v>
          </cell>
          <cell r="AV162">
            <v>5</v>
          </cell>
          <cell r="AW162">
            <v>4</v>
          </cell>
          <cell r="AX162">
            <v>5</v>
          </cell>
          <cell r="AY162">
            <v>5</v>
          </cell>
          <cell r="AZ162">
            <v>5</v>
          </cell>
          <cell r="BA162">
            <v>5</v>
          </cell>
          <cell r="BB162">
            <v>5</v>
          </cell>
          <cell r="BC162">
            <v>4</v>
          </cell>
          <cell r="BD162">
            <v>5</v>
          </cell>
          <cell r="BE162">
            <v>3</v>
          </cell>
          <cell r="BF162">
            <v>52</v>
          </cell>
          <cell r="BG162" t="str">
            <v>86</v>
          </cell>
          <cell r="BH162" t="str">
            <v>INVESTIGACION DESARROLLO  INNOVACION Y O TRANSFERENCIA TECNOLOGICA</v>
          </cell>
        </row>
        <row r="163">
          <cell r="P163" t="str">
            <v>Número de eventos, capacitaciones y campañas de sensibilización a fin de socializar sobre el respeto a los Derechos Humanos y las obligaciones inherentes a esta temática</v>
          </cell>
          <cell r="Q163" t="str">
            <v>Acumulado</v>
          </cell>
          <cell r="T163" t="str">
            <v>Sumatoria del total de informes de obligaciones internacionales cumplido / Número total de informes de obligaciones internacionales</v>
          </cell>
          <cell r="U163" t="str">
            <v>C</v>
          </cell>
          <cell r="V163" t="str">
            <v>Continuo</v>
          </cell>
          <cell r="W163">
            <v>1</v>
          </cell>
          <cell r="X163">
            <v>1</v>
          </cell>
          <cell r="Y163">
            <v>0.85</v>
          </cell>
          <cell r="Z163">
            <v>2</v>
          </cell>
          <cell r="AA163">
            <v>2</v>
          </cell>
          <cell r="AB163">
            <v>1.1667000000000001</v>
          </cell>
          <cell r="AC163" t="str">
            <v>VERDE</v>
          </cell>
          <cell r="AD163" t="str">
            <v>SI</v>
          </cell>
          <cell r="AE163" t="str">
            <v>SI</v>
          </cell>
          <cell r="AF163">
            <v>44935</v>
          </cell>
          <cell r="AG163">
            <v>6</v>
          </cell>
          <cell r="AH163">
            <v>6</v>
          </cell>
          <cell r="AS163">
            <v>12</v>
          </cell>
          <cell r="AT163">
            <v>6</v>
          </cell>
          <cell r="AU163">
            <v>8</v>
          </cell>
          <cell r="BF163">
            <v>14</v>
          </cell>
          <cell r="BG163">
            <v>57</v>
          </cell>
          <cell r="BH163" t="str">
            <v>EJERCICIO DE LOS DERECHOS CONSTITUCIONALES Y DERECHOS HUMANOS</v>
          </cell>
        </row>
        <row r="164">
          <cell r="P164" t="str">
            <v>Número de frecuencias domésticas en operación</v>
          </cell>
          <cell r="Q164" t="str">
            <v>Acumulado</v>
          </cell>
          <cell r="R164" t="str">
            <v>SI</v>
          </cell>
          <cell r="T164" t="str">
            <v>E FDO E FDO= Sumatoria de Frecuencias Domesticas en Operación E = Sumatoria FDO = Frecuencias Aéreas Domésticas en Operación.</v>
          </cell>
          <cell r="U164" t="str">
            <v>C</v>
          </cell>
          <cell r="V164" t="str">
            <v>Continuo</v>
          </cell>
          <cell r="W164">
            <v>1</v>
          </cell>
          <cell r="X164">
            <v>1</v>
          </cell>
          <cell r="Y164">
            <v>0.85</v>
          </cell>
          <cell r="Z164">
            <v>4</v>
          </cell>
          <cell r="AA164">
            <v>4</v>
          </cell>
          <cell r="AB164">
            <v>1.3273999999999999</v>
          </cell>
          <cell r="AC164" t="str">
            <v>VERDE</v>
          </cell>
          <cell r="AD164" t="str">
            <v>SI</v>
          </cell>
          <cell r="AE164" t="str">
            <v>SI</v>
          </cell>
          <cell r="AF164">
            <v>44937</v>
          </cell>
          <cell r="AG164">
            <v>211</v>
          </cell>
          <cell r="AH164">
            <v>5</v>
          </cell>
          <cell r="AI164">
            <v>5</v>
          </cell>
          <cell r="AJ164">
            <v>5</v>
          </cell>
          <cell r="AS164">
            <v>226</v>
          </cell>
          <cell r="AT164">
            <v>312</v>
          </cell>
          <cell r="AU164">
            <v>-54</v>
          </cell>
          <cell r="AV164">
            <v>61</v>
          </cell>
          <cell r="AW164">
            <v>-19</v>
          </cell>
          <cell r="BF164">
            <v>300</v>
          </cell>
          <cell r="BG164" t="str">
            <v xml:space="preserve">22
39
57
</v>
          </cell>
          <cell r="BH164" t="str">
            <v>DISENO ESTUDIOS Y SUPERVISION VIAL
PRIMER PROGRAMA DE INFRAESTRUCTURA Y CONSERVACION VIAL
INCREMENTO DE INFRAESTRUCTURA DEL TRANSPORTE VIAL</v>
          </cell>
        </row>
        <row r="165">
          <cell r="P165" t="str">
            <v>Número de grupos de investigación acordes con las gestiones internas.</v>
          </cell>
          <cell r="Q165" t="str">
            <v>Acumulado</v>
          </cell>
          <cell r="R165" t="str">
            <v>SI</v>
          </cell>
          <cell r="T165" t="str">
            <v>Se identifican y suman los grupos de investigación acordes con las gestiones internas.</v>
          </cell>
          <cell r="U165" t="str">
            <v>C</v>
          </cell>
          <cell r="V165" t="str">
            <v>Continuo</v>
          </cell>
          <cell r="W165">
            <v>1</v>
          </cell>
          <cell r="X165">
            <v>1</v>
          </cell>
          <cell r="Y165">
            <v>0.85</v>
          </cell>
          <cell r="Z165">
            <v>2</v>
          </cell>
          <cell r="AA165">
            <v>2</v>
          </cell>
          <cell r="AB165">
            <v>0</v>
          </cell>
          <cell r="AC165" t="str">
            <v>ROJO</v>
          </cell>
          <cell r="AD165" t="str">
            <v>SI</v>
          </cell>
          <cell r="AE165" t="str">
            <v>SI</v>
          </cell>
          <cell r="AF165">
            <v>44939</v>
          </cell>
          <cell r="AG165">
            <v>5</v>
          </cell>
          <cell r="AH165">
            <v>5</v>
          </cell>
          <cell r="AS165">
            <v>10</v>
          </cell>
          <cell r="AT165">
            <v>0</v>
          </cell>
          <cell r="AU165">
            <v>0</v>
          </cell>
          <cell r="BF165">
            <v>0</v>
          </cell>
          <cell r="BG165" t="str">
            <v>86</v>
          </cell>
          <cell r="BH165" t="str">
            <v>INVESTIGACION DESARROLLO  INNOVACION Y O TRANSFERENCIA TECNOLOGICA</v>
          </cell>
        </row>
        <row r="166">
          <cell r="P166" t="str">
            <v>Número de herramientas de información energética desarrolladas como insumo para análisis sectorial</v>
          </cell>
          <cell r="Q166" t="str">
            <v>Acumulado</v>
          </cell>
          <cell r="R166" t="str">
            <v>SI</v>
          </cell>
          <cell r="T166" t="str">
            <v>Sumatoria de herramientas de información energética desarrolladas Para el cálculo del indicador se definen 2 etapas para cada herramienta: I etapa: herramienta preliminar, II etapa: herramienta validada, las cuales tienen una ponderación de 0.5 cada una.</v>
          </cell>
          <cell r="U166" t="str">
            <v>C</v>
          </cell>
          <cell r="V166" t="str">
            <v>Continuo</v>
          </cell>
          <cell r="W166">
            <v>1</v>
          </cell>
          <cell r="X166">
            <v>1</v>
          </cell>
          <cell r="Y166">
            <v>0.85</v>
          </cell>
          <cell r="Z166">
            <v>2</v>
          </cell>
          <cell r="AA166">
            <v>2</v>
          </cell>
          <cell r="AB166">
            <v>1</v>
          </cell>
          <cell r="AC166" t="str">
            <v>VERDE</v>
          </cell>
          <cell r="AD166" t="str">
            <v>SI</v>
          </cell>
          <cell r="AE166" t="str">
            <v>SI</v>
          </cell>
          <cell r="AF166">
            <v>44943</v>
          </cell>
          <cell r="AG166">
            <v>3</v>
          </cell>
          <cell r="AH166">
            <v>1</v>
          </cell>
          <cell r="AS166">
            <v>4</v>
          </cell>
          <cell r="AT166">
            <v>3</v>
          </cell>
          <cell r="AU166">
            <v>1</v>
          </cell>
          <cell r="BF166">
            <v>4</v>
          </cell>
          <cell r="BG166" t="str">
            <v>57</v>
          </cell>
          <cell r="BH166" t="str">
            <v>INFORMACIÓN GEOLÓGICA Y ENERGÉTICA DISPONIBLE</v>
          </cell>
        </row>
        <row r="167">
          <cell r="P167" t="str">
            <v>Número de incidentes de protección</v>
          </cell>
          <cell r="Q167" t="str">
            <v>Por período</v>
          </cell>
          <cell r="R167" t="str">
            <v>SI</v>
          </cell>
          <cell r="T167" t="str">
            <v>Sumatoria de incidentes de protección</v>
          </cell>
          <cell r="U167" t="str">
            <v>D</v>
          </cell>
          <cell r="V167" t="str">
            <v>Discreto</v>
          </cell>
          <cell r="W167">
            <v>1</v>
          </cell>
          <cell r="X167">
            <v>1</v>
          </cell>
          <cell r="Y167">
            <v>1.1499999999999999</v>
          </cell>
          <cell r="Z167">
            <v>2</v>
          </cell>
          <cell r="AA167">
            <v>2</v>
          </cell>
          <cell r="AB167">
            <v>0</v>
          </cell>
          <cell r="AC167" t="str">
            <v>VERDE</v>
          </cell>
          <cell r="AD167" t="str">
            <v>SI</v>
          </cell>
          <cell r="AE167" t="str">
            <v>SI</v>
          </cell>
          <cell r="AF167">
            <v>44939</v>
          </cell>
          <cell r="AG167">
            <v>2</v>
          </cell>
          <cell r="AH167">
            <v>2</v>
          </cell>
          <cell r="AT167">
            <v>0</v>
          </cell>
          <cell r="AU167">
            <v>0</v>
          </cell>
          <cell r="BG167">
            <v>0</v>
          </cell>
          <cell r="BH167">
            <v>0</v>
          </cell>
        </row>
        <row r="168">
          <cell r="P168" t="str">
            <v>Número de informes de análisis de base de datos procesadas</v>
          </cell>
          <cell r="Q168" t="str">
            <v>Por período</v>
          </cell>
          <cell r="T168" t="str">
            <v>Sumatoria de informes de análisis de base de datos procesadas</v>
          </cell>
          <cell r="U168" t="str">
            <v>C</v>
          </cell>
          <cell r="V168" t="str">
            <v>Continuo</v>
          </cell>
          <cell r="W168">
            <v>1</v>
          </cell>
          <cell r="X168">
            <v>1</v>
          </cell>
          <cell r="Y168">
            <v>0.85</v>
          </cell>
          <cell r="Z168">
            <v>2</v>
          </cell>
          <cell r="AA168">
            <v>2</v>
          </cell>
          <cell r="AB168">
            <v>1.5</v>
          </cell>
          <cell r="AC168" t="str">
            <v>VERDE</v>
          </cell>
          <cell r="AD168" t="str">
            <v>SI</v>
          </cell>
          <cell r="AE168" t="str">
            <v>SI</v>
          </cell>
          <cell r="AF168">
            <v>44938</v>
          </cell>
          <cell r="AG168">
            <v>3</v>
          </cell>
          <cell r="AH168">
            <v>3</v>
          </cell>
          <cell r="AS168">
            <v>6</v>
          </cell>
          <cell r="AT168">
            <v>8</v>
          </cell>
          <cell r="AU168">
            <v>1</v>
          </cell>
          <cell r="BF168">
            <v>9</v>
          </cell>
          <cell r="BG168">
            <v>0</v>
          </cell>
          <cell r="BH168">
            <v>0</v>
          </cell>
        </row>
        <row r="169">
          <cell r="P169" t="str">
            <v>Número de informes de análisis de cumplimiento y ejecución de proyectos, programas y lineamientos producto de la gestión de la cooperación y representación de la Vicepresidencia de la República</v>
          </cell>
          <cell r="Q169" t="str">
            <v>Por período</v>
          </cell>
          <cell r="R169" t="str">
            <v>SI</v>
          </cell>
          <cell r="T169" t="str">
            <v>Sumatoria de informes de análisis de cumplimiento y ejecución de proyectos, programas y lineamientos producto de la gestión de la cooperación y representación de la Vicepresidencia de la República</v>
          </cell>
          <cell r="U169" t="str">
            <v>C</v>
          </cell>
          <cell r="V169" t="str">
            <v>Discreto</v>
          </cell>
          <cell r="W169">
            <v>1</v>
          </cell>
          <cell r="X169">
            <v>1</v>
          </cell>
          <cell r="Y169">
            <v>0.85</v>
          </cell>
          <cell r="Z169">
            <v>4</v>
          </cell>
          <cell r="AA169">
            <v>4</v>
          </cell>
          <cell r="AB169">
            <v>1</v>
          </cell>
          <cell r="AC169" t="str">
            <v>VERDE</v>
          </cell>
          <cell r="AD169" t="str">
            <v>SI</v>
          </cell>
          <cell r="AE169" t="str">
            <v>SI</v>
          </cell>
          <cell r="AF169">
            <v>44931</v>
          </cell>
          <cell r="AG169">
            <v>1</v>
          </cell>
          <cell r="AH169">
            <v>2</v>
          </cell>
          <cell r="AI169">
            <v>1</v>
          </cell>
          <cell r="AJ169">
            <v>1</v>
          </cell>
          <cell r="AT169">
            <v>1</v>
          </cell>
          <cell r="AU169">
            <v>2</v>
          </cell>
          <cell r="AV169">
            <v>1</v>
          </cell>
          <cell r="AW169">
            <v>1</v>
          </cell>
          <cell r="BG169">
            <v>0</v>
          </cell>
          <cell r="BH169">
            <v>0</v>
          </cell>
        </row>
        <row r="170">
          <cell r="P170" t="str">
            <v>Número de informes de avance en la implementación del plan de integración</v>
          </cell>
          <cell r="Q170" t="str">
            <v>Por período</v>
          </cell>
          <cell r="T170" t="str">
            <v>Sumatoria de informes de avance en la implementación del plan de integración</v>
          </cell>
          <cell r="U170" t="str">
            <v>C</v>
          </cell>
          <cell r="V170" t="str">
            <v>Continuo</v>
          </cell>
          <cell r="W170">
            <v>1</v>
          </cell>
          <cell r="X170">
            <v>1</v>
          </cell>
          <cell r="Y170">
            <v>0.85</v>
          </cell>
          <cell r="Z170">
            <v>1</v>
          </cell>
          <cell r="AA170">
            <v>1</v>
          </cell>
          <cell r="AB170">
            <v>1</v>
          </cell>
          <cell r="AC170" t="str">
            <v>VERDE</v>
          </cell>
          <cell r="AD170" t="str">
            <v>SI</v>
          </cell>
          <cell r="AE170" t="str">
            <v>SI</v>
          </cell>
          <cell r="AF170">
            <v>44939</v>
          </cell>
          <cell r="AG170">
            <v>30</v>
          </cell>
          <cell r="AS170">
            <v>30</v>
          </cell>
          <cell r="AT170">
            <v>30</v>
          </cell>
          <cell r="BF170">
            <v>30</v>
          </cell>
          <cell r="BG170">
            <v>0</v>
          </cell>
          <cell r="BH170">
            <v>0</v>
          </cell>
        </row>
        <row r="171">
          <cell r="P171" t="str">
            <v>Número de informes de ensayos emitidos.</v>
          </cell>
          <cell r="Q171" t="str">
            <v>Acumulado</v>
          </cell>
          <cell r="R171" t="str">
            <v>SI</v>
          </cell>
          <cell r="T171" t="str">
            <v>Sumatoria simple de informes de ensayos emitidos</v>
          </cell>
          <cell r="U171" t="str">
            <v>C</v>
          </cell>
          <cell r="V171" t="str">
            <v>Continuo</v>
          </cell>
          <cell r="W171">
            <v>1</v>
          </cell>
          <cell r="X171">
            <v>1</v>
          </cell>
          <cell r="Y171">
            <v>0.85</v>
          </cell>
          <cell r="Z171">
            <v>12</v>
          </cell>
          <cell r="AA171">
            <v>12</v>
          </cell>
          <cell r="AB171">
            <v>2.1623999999999999</v>
          </cell>
          <cell r="AC171" t="str">
            <v>VERDE</v>
          </cell>
          <cell r="AD171" t="str">
            <v>SI</v>
          </cell>
          <cell r="AE171" t="str">
            <v>SI</v>
          </cell>
          <cell r="AF171">
            <v>44936</v>
          </cell>
          <cell r="AG171">
            <v>437</v>
          </cell>
          <cell r="AH171">
            <v>37</v>
          </cell>
          <cell r="AI171">
            <v>37</v>
          </cell>
          <cell r="AJ171">
            <v>37</v>
          </cell>
          <cell r="AK171">
            <v>37</v>
          </cell>
          <cell r="AL171">
            <v>37</v>
          </cell>
          <cell r="AM171">
            <v>38</v>
          </cell>
          <cell r="AN171">
            <v>38</v>
          </cell>
          <cell r="AO171">
            <v>38</v>
          </cell>
          <cell r="AP171">
            <v>38</v>
          </cell>
          <cell r="AQ171">
            <v>38</v>
          </cell>
          <cell r="AR171">
            <v>38</v>
          </cell>
          <cell r="AS171">
            <v>850</v>
          </cell>
          <cell r="AT171">
            <v>460</v>
          </cell>
          <cell r="AU171">
            <v>96</v>
          </cell>
          <cell r="AV171">
            <v>144</v>
          </cell>
          <cell r="AW171">
            <v>156</v>
          </cell>
          <cell r="AX171">
            <v>99</v>
          </cell>
          <cell r="AY171">
            <v>164</v>
          </cell>
          <cell r="AZ171">
            <v>149</v>
          </cell>
          <cell r="BA171">
            <v>151</v>
          </cell>
          <cell r="BB171">
            <v>126</v>
          </cell>
          <cell r="BC171">
            <v>93</v>
          </cell>
          <cell r="BD171">
            <v>68</v>
          </cell>
          <cell r="BE171">
            <v>132</v>
          </cell>
          <cell r="BF171">
            <v>1838</v>
          </cell>
          <cell r="BG171" t="str">
            <v>55</v>
          </cell>
          <cell r="BH171" t="str">
            <v>NORMALIZACION Y EVALUACION DE LA CONFORMIDAD Y METROLOGIA</v>
          </cell>
        </row>
        <row r="172">
          <cell r="P172" t="str">
            <v>Número de informes de evaluación de impacto macroeconómico de medidas de política o choques exógenos a la economía nacional.</v>
          </cell>
          <cell r="Q172" t="str">
            <v>Acumulado</v>
          </cell>
          <cell r="T172" t="str">
            <v>Sumatoria del número de informes de evaluación de impacto macroeconómico de medidas de política o choques exógenos a la economía nacional elaborados</v>
          </cell>
          <cell r="U172" t="str">
            <v>C</v>
          </cell>
          <cell r="V172" t="str">
            <v>Continuo</v>
          </cell>
          <cell r="W172">
            <v>1</v>
          </cell>
          <cell r="X172">
            <v>1</v>
          </cell>
          <cell r="Y172">
            <v>0.9</v>
          </cell>
          <cell r="Z172">
            <v>2</v>
          </cell>
          <cell r="AA172">
            <v>2</v>
          </cell>
          <cell r="AB172">
            <v>1</v>
          </cell>
          <cell r="AC172" t="str">
            <v>VERDE</v>
          </cell>
          <cell r="AD172" t="str">
            <v>SI</v>
          </cell>
          <cell r="AE172" t="str">
            <v>SI</v>
          </cell>
          <cell r="AF172">
            <v>44931</v>
          </cell>
          <cell r="AG172">
            <v>1</v>
          </cell>
          <cell r="AH172">
            <v>1</v>
          </cell>
          <cell r="AS172">
            <v>2</v>
          </cell>
          <cell r="AT172">
            <v>1</v>
          </cell>
          <cell r="AU172">
            <v>1</v>
          </cell>
          <cell r="BF172">
            <v>2</v>
          </cell>
          <cell r="BG172" t="str">
            <v>75</v>
          </cell>
          <cell r="BH172" t="str">
            <v>COORDINACIÓN, FORMULACIÓN, EJECUCIÓN, SEGUIMIENTO Y EVALUACIÓN DE LAS POLÍTICAS PÚBLICAS (75)</v>
          </cell>
        </row>
        <row r="173">
          <cell r="P173" t="str">
            <v>Número de informes de mantenimientos de base de datos</v>
          </cell>
          <cell r="Q173" t="str">
            <v>Por período</v>
          </cell>
          <cell r="T173" t="str">
            <v>Sumatoria del número de informes de mantenimientos de base de datos</v>
          </cell>
          <cell r="U173" t="str">
            <v>C</v>
          </cell>
          <cell r="V173" t="str">
            <v>Continuo</v>
          </cell>
          <cell r="W173">
            <v>1</v>
          </cell>
          <cell r="X173">
            <v>1</v>
          </cell>
          <cell r="Y173">
            <v>0.85</v>
          </cell>
          <cell r="Z173">
            <v>2</v>
          </cell>
          <cell r="AA173">
            <v>2</v>
          </cell>
          <cell r="AB173">
            <v>1</v>
          </cell>
          <cell r="AC173" t="str">
            <v>VERDE</v>
          </cell>
          <cell r="AD173" t="str">
            <v>SI</v>
          </cell>
          <cell r="AE173" t="str">
            <v>SI</v>
          </cell>
          <cell r="AF173">
            <v>44939</v>
          </cell>
          <cell r="AG173">
            <v>3</v>
          </cell>
          <cell r="AH173">
            <v>1</v>
          </cell>
          <cell r="AS173">
            <v>4</v>
          </cell>
          <cell r="AT173">
            <v>3</v>
          </cell>
          <cell r="AU173">
            <v>1</v>
          </cell>
          <cell r="BF173">
            <v>4</v>
          </cell>
          <cell r="BG173" t="str">
            <v>56</v>
          </cell>
          <cell r="BH173" t="str">
            <v>GESTION DE LA INFORMACION METEOROLOGICA E HIDROLOGICA</v>
          </cell>
        </row>
        <row r="174">
          <cell r="P174" t="str">
            <v>Número de informes de Observancia sobre el cumplimiento de la política pública de igualdad y no discriminación</v>
          </cell>
          <cell r="Q174" t="str">
            <v>Por período</v>
          </cell>
          <cell r="R174" t="str">
            <v>SI</v>
          </cell>
          <cell r="T174" t="str">
            <v>no aplica</v>
          </cell>
          <cell r="U174" t="str">
            <v>C</v>
          </cell>
          <cell r="V174" t="str">
            <v>Continuo</v>
          </cell>
          <cell r="W174">
            <v>1</v>
          </cell>
          <cell r="X174">
            <v>1</v>
          </cell>
          <cell r="Y174">
            <v>0.85</v>
          </cell>
          <cell r="Z174">
            <v>2</v>
          </cell>
          <cell r="AA174">
            <v>2</v>
          </cell>
          <cell r="AB174">
            <v>1</v>
          </cell>
          <cell r="AC174" t="str">
            <v>VERDE</v>
          </cell>
          <cell r="AD174" t="str">
            <v>SI</v>
          </cell>
          <cell r="AE174" t="str">
            <v>SI</v>
          </cell>
          <cell r="AF174">
            <v>44933</v>
          </cell>
          <cell r="AG174">
            <v>7</v>
          </cell>
          <cell r="AH174">
            <v>2</v>
          </cell>
          <cell r="AS174">
            <v>9</v>
          </cell>
          <cell r="AT174">
            <v>6</v>
          </cell>
          <cell r="AU174">
            <v>3</v>
          </cell>
          <cell r="BF174">
            <v>9</v>
          </cell>
          <cell r="BG174" t="str">
            <v>87</v>
          </cell>
          <cell r="BH174" t="str">
            <v>POLITICA PUBLICA PARA LA IGUALDAD Y LA NO DISCRIMINACION</v>
          </cell>
        </row>
        <row r="175">
          <cell r="P175" t="str">
            <v>Número de Informes de programación macroeconómica</v>
          </cell>
          <cell r="Q175" t="str">
            <v>Acumulado</v>
          </cell>
          <cell r="T175" t="str">
            <v>Sumatoria del número de informes de programación macroeconómica presentados</v>
          </cell>
          <cell r="U175" t="str">
            <v>C</v>
          </cell>
          <cell r="V175" t="str">
            <v>Continuo</v>
          </cell>
          <cell r="W175">
            <v>1</v>
          </cell>
          <cell r="X175">
            <v>1</v>
          </cell>
          <cell r="Y175">
            <v>0.9</v>
          </cell>
          <cell r="Z175">
            <v>2</v>
          </cell>
          <cell r="AA175">
            <v>2</v>
          </cell>
          <cell r="AB175">
            <v>1</v>
          </cell>
          <cell r="AC175" t="str">
            <v>VERDE</v>
          </cell>
          <cell r="AD175" t="str">
            <v>SI</v>
          </cell>
          <cell r="AE175" t="str">
            <v>SI</v>
          </cell>
          <cell r="AF175">
            <v>44931</v>
          </cell>
          <cell r="AG175">
            <v>1</v>
          </cell>
          <cell r="AH175">
            <v>1</v>
          </cell>
          <cell r="AS175">
            <v>2</v>
          </cell>
          <cell r="AT175">
            <v>1</v>
          </cell>
          <cell r="AU175">
            <v>1</v>
          </cell>
          <cell r="BF175">
            <v>2</v>
          </cell>
          <cell r="BG175" t="str">
            <v>75</v>
          </cell>
          <cell r="BH175" t="str">
            <v>COORDINACIÓN, FORMULACIÓN, EJECUCIÓN, SEGUIMIENTO Y EVALUACIÓN DE LAS POLÍTICAS PÚBLICAS (75)</v>
          </cell>
        </row>
        <row r="176">
          <cell r="P176" t="str">
            <v>Número de informes de recomendaciones o propuestas técnicas para el Comité o Consejo Consultivo, elaborados</v>
          </cell>
          <cell r="Q176" t="str">
            <v>Acumulado</v>
          </cell>
          <cell r="T176" t="str">
            <v>Sumatoria de informes de asistencia técnica, elaborados.</v>
          </cell>
          <cell r="U176" t="str">
            <v>C</v>
          </cell>
          <cell r="V176" t="str">
            <v>Continuo</v>
          </cell>
          <cell r="W176">
            <v>1</v>
          </cell>
          <cell r="X176">
            <v>1</v>
          </cell>
          <cell r="Y176">
            <v>0.85</v>
          </cell>
          <cell r="Z176">
            <v>2</v>
          </cell>
          <cell r="AA176">
            <v>2</v>
          </cell>
          <cell r="AB176">
            <v>1</v>
          </cell>
          <cell r="AC176" t="str">
            <v>VERDE</v>
          </cell>
          <cell r="AD176" t="str">
            <v>SI</v>
          </cell>
          <cell r="AE176" t="str">
            <v>SI</v>
          </cell>
          <cell r="AF176">
            <v>44943</v>
          </cell>
          <cell r="AG176">
            <v>1</v>
          </cell>
          <cell r="AH176">
            <v>1</v>
          </cell>
          <cell r="AS176">
            <v>2</v>
          </cell>
          <cell r="AT176">
            <v>1</v>
          </cell>
          <cell r="AU176">
            <v>1</v>
          </cell>
          <cell r="BF176">
            <v>2</v>
          </cell>
          <cell r="BG176">
            <v>75</v>
          </cell>
          <cell r="BH176" t="str">
            <v>COORDINACIÓN EN LA FORMULACIÓN EJECUCIÓN SEGUIMIENTO Y EVALUACION DE LAS POLÍTICAS PÚBLICAS</v>
          </cell>
        </row>
        <row r="177">
          <cell r="P177" t="str">
            <v>Número de informes de seguimiento emitidos para acreditación de laboratorios</v>
          </cell>
          <cell r="Q177" t="str">
            <v>Por período</v>
          </cell>
          <cell r="T177" t="str">
            <v>Sumatoria de informes de seguimiento emitidos para acreditación de laboratorios</v>
          </cell>
          <cell r="U177" t="str">
            <v>C</v>
          </cell>
          <cell r="V177" t="str">
            <v>Continuo</v>
          </cell>
          <cell r="W177">
            <v>1</v>
          </cell>
          <cell r="X177">
            <v>1</v>
          </cell>
          <cell r="Y177">
            <v>0.85</v>
          </cell>
          <cell r="Z177">
            <v>2</v>
          </cell>
          <cell r="AA177">
            <v>2</v>
          </cell>
          <cell r="AB177">
            <v>1</v>
          </cell>
          <cell r="AC177" t="str">
            <v>VERDE</v>
          </cell>
          <cell r="AD177" t="str">
            <v>SI</v>
          </cell>
          <cell r="AE177" t="str">
            <v>SI</v>
          </cell>
          <cell r="AF177">
            <v>44939</v>
          </cell>
          <cell r="AG177">
            <v>1</v>
          </cell>
          <cell r="AH177">
            <v>1</v>
          </cell>
          <cell r="AS177">
            <v>2</v>
          </cell>
          <cell r="AT177">
            <v>1</v>
          </cell>
          <cell r="AU177">
            <v>1</v>
          </cell>
          <cell r="BF177">
            <v>2</v>
          </cell>
          <cell r="BG177">
            <v>0</v>
          </cell>
          <cell r="BH177">
            <v>0</v>
          </cell>
        </row>
        <row r="178">
          <cell r="P178" t="str">
            <v>Número de informes de transversalización de la implementación del 10% de presupuesto para los grupos de atención prioritaria, identificando acciones específicas en el ámbito de la discapacidad</v>
          </cell>
          <cell r="Q178" t="str">
            <v>Por período</v>
          </cell>
          <cell r="T178" t="str">
            <v>Sumatoria de informes de transversalización de la implementación del 10% de presupuesto para grupos de atención prioritaria, especificando acciones en el ámbito de la discapacidad</v>
          </cell>
          <cell r="U178" t="str">
            <v>C</v>
          </cell>
          <cell r="V178" t="str">
            <v>Continuo</v>
          </cell>
          <cell r="W178">
            <v>1</v>
          </cell>
          <cell r="X178">
            <v>1</v>
          </cell>
          <cell r="Y178">
            <v>0.85</v>
          </cell>
          <cell r="Z178">
            <v>1</v>
          </cell>
          <cell r="AA178">
            <v>1</v>
          </cell>
          <cell r="AB178">
            <v>1</v>
          </cell>
          <cell r="AC178" t="str">
            <v>VERDE</v>
          </cell>
          <cell r="AD178" t="str">
            <v>SI</v>
          </cell>
          <cell r="AE178" t="str">
            <v>SI</v>
          </cell>
          <cell r="AF178">
            <v>44939</v>
          </cell>
          <cell r="AG178">
            <v>1</v>
          </cell>
          <cell r="AS178">
            <v>1</v>
          </cell>
          <cell r="AT178">
            <v>1</v>
          </cell>
          <cell r="BF178">
            <v>1</v>
          </cell>
          <cell r="BG178">
            <v>0</v>
          </cell>
          <cell r="BH178">
            <v>0</v>
          </cell>
        </row>
        <row r="179">
          <cell r="P179" t="str">
            <v>Número de informes del avance de elaboración o implementación del proyecto aprobados</v>
          </cell>
          <cell r="Q179" t="str">
            <v>Por período</v>
          </cell>
          <cell r="T179" t="str">
            <v>Sumatoria de los informes del avance de elaboración o implementación del proyecto aprobados</v>
          </cell>
          <cell r="U179" t="str">
            <v>C</v>
          </cell>
          <cell r="V179" t="str">
            <v>Continuo</v>
          </cell>
          <cell r="W179">
            <v>1</v>
          </cell>
          <cell r="X179">
            <v>1</v>
          </cell>
          <cell r="Y179">
            <v>0.85</v>
          </cell>
          <cell r="Z179">
            <v>2</v>
          </cell>
          <cell r="AA179">
            <v>2</v>
          </cell>
          <cell r="AB179">
            <v>1</v>
          </cell>
          <cell r="AC179" t="str">
            <v>VERDE</v>
          </cell>
          <cell r="AD179" t="str">
            <v>SI</v>
          </cell>
          <cell r="AE179" t="str">
            <v>SI</v>
          </cell>
          <cell r="AF179">
            <v>44938</v>
          </cell>
          <cell r="AG179">
            <v>2</v>
          </cell>
          <cell r="AH179">
            <v>2</v>
          </cell>
          <cell r="AS179">
            <v>4</v>
          </cell>
          <cell r="AT179">
            <v>2</v>
          </cell>
          <cell r="AU179">
            <v>2</v>
          </cell>
          <cell r="BF179">
            <v>4</v>
          </cell>
          <cell r="BG179">
            <v>0</v>
          </cell>
          <cell r="BH179">
            <v>0</v>
          </cell>
        </row>
        <row r="180">
          <cell r="P180" t="str">
            <v>Número de informes del avance de formulación o implementación del proyecto aprobados</v>
          </cell>
          <cell r="Q180" t="str">
            <v>Por período</v>
          </cell>
          <cell r="T180" t="str">
            <v>Sumatoria de informes del avance de formulación o implementación del proyecto aprobados</v>
          </cell>
          <cell r="U180" t="str">
            <v>C</v>
          </cell>
          <cell r="V180" t="str">
            <v>Continuo</v>
          </cell>
          <cell r="W180">
            <v>1</v>
          </cell>
          <cell r="X180">
            <v>1</v>
          </cell>
          <cell r="Y180">
            <v>0.85</v>
          </cell>
          <cell r="Z180">
            <v>2</v>
          </cell>
          <cell r="AA180">
            <v>2</v>
          </cell>
          <cell r="AB180">
            <v>1</v>
          </cell>
          <cell r="AC180" t="str">
            <v>VERDE</v>
          </cell>
          <cell r="AD180" t="str">
            <v>SI</v>
          </cell>
          <cell r="AE180" t="str">
            <v>SI</v>
          </cell>
          <cell r="AF180">
            <v>44939</v>
          </cell>
          <cell r="AG180">
            <v>2</v>
          </cell>
          <cell r="AH180">
            <v>2</v>
          </cell>
          <cell r="AS180">
            <v>4</v>
          </cell>
          <cell r="AT180">
            <v>2</v>
          </cell>
          <cell r="AU180">
            <v>2</v>
          </cell>
          <cell r="BF180">
            <v>4</v>
          </cell>
          <cell r="BG180">
            <v>0</v>
          </cell>
          <cell r="BH180">
            <v>0</v>
          </cell>
        </row>
        <row r="181">
          <cell r="P181" t="str">
            <v>Número de informes del proceso de observancias realizadas en el ámbito de discapacidades</v>
          </cell>
          <cell r="Q181" t="str">
            <v>Por período</v>
          </cell>
          <cell r="T181" t="str">
            <v>Sumatoria de informes del proceso de observancias realizadas en el ámbito de discapacidades</v>
          </cell>
          <cell r="U181" t="str">
            <v>C</v>
          </cell>
          <cell r="V181" t="str">
            <v>Continuo</v>
          </cell>
          <cell r="W181">
            <v>1</v>
          </cell>
          <cell r="X181">
            <v>1</v>
          </cell>
          <cell r="Y181">
            <v>0.85</v>
          </cell>
          <cell r="Z181">
            <v>2</v>
          </cell>
          <cell r="AA181">
            <v>2</v>
          </cell>
          <cell r="AB181">
            <v>2.5</v>
          </cell>
          <cell r="AC181" t="str">
            <v>VERDE</v>
          </cell>
          <cell r="AD181" t="str">
            <v>SI</v>
          </cell>
          <cell r="AE181" t="str">
            <v>SI</v>
          </cell>
          <cell r="AF181">
            <v>44938</v>
          </cell>
          <cell r="AG181">
            <v>1</v>
          </cell>
          <cell r="AH181">
            <v>1</v>
          </cell>
          <cell r="AS181">
            <v>2</v>
          </cell>
          <cell r="AT181">
            <v>3</v>
          </cell>
          <cell r="AU181">
            <v>2</v>
          </cell>
          <cell r="BF181">
            <v>5</v>
          </cell>
          <cell r="BG181">
            <v>0</v>
          </cell>
          <cell r="BH181">
            <v>0</v>
          </cell>
        </row>
        <row r="182">
          <cell r="P182" t="str">
            <v>Número de informes del seguimiento y monitoreo al avance de las Políticas definidas para el abordaje de la Desnutrición Crónica Infantil, elaborados</v>
          </cell>
          <cell r="Q182" t="str">
            <v>Acumulado</v>
          </cell>
          <cell r="T182" t="str">
            <v>Sumatoria de informes elaborados</v>
          </cell>
          <cell r="U182" t="str">
            <v>C</v>
          </cell>
          <cell r="V182" t="str">
            <v>Continuo</v>
          </cell>
          <cell r="W182">
            <v>1</v>
          </cell>
          <cell r="X182">
            <v>1</v>
          </cell>
          <cell r="Y182">
            <v>0.85</v>
          </cell>
          <cell r="Z182">
            <v>4</v>
          </cell>
          <cell r="AA182">
            <v>4</v>
          </cell>
          <cell r="AB182">
            <v>1</v>
          </cell>
          <cell r="AC182" t="str">
            <v>VERDE</v>
          </cell>
          <cell r="AD182" t="str">
            <v>SI</v>
          </cell>
          <cell r="AE182" t="str">
            <v>SI</v>
          </cell>
          <cell r="AF182">
            <v>44937</v>
          </cell>
          <cell r="AH182">
            <v>1</v>
          </cell>
          <cell r="AI182">
            <v>1</v>
          </cell>
          <cell r="AJ182">
            <v>1</v>
          </cell>
          <cell r="AS182">
            <v>3</v>
          </cell>
          <cell r="AU182">
            <v>1</v>
          </cell>
          <cell r="AV182">
            <v>1</v>
          </cell>
          <cell r="AW182">
            <v>1</v>
          </cell>
          <cell r="BF182">
            <v>3</v>
          </cell>
          <cell r="BG182">
            <v>75</v>
          </cell>
          <cell r="BH182" t="str">
            <v>COORDINACIÓN EN LA FORMULACIÓN EJECUCIÓN SEGUIMIENTO Y EVALUACION DE LAS POLÍTICAS PÚBLICAS</v>
          </cell>
        </row>
        <row r="183">
          <cell r="P183" t="str">
            <v>Número de informes elaborados de resultados de la implementación de la propuesta de cambio de comportamiento de la población objetivo en territorio para la prevención de la DCI, en el marco de la estrategia definida en cumplimiento de la política pública</v>
          </cell>
          <cell r="Q183" t="str">
            <v>Acumulado</v>
          </cell>
          <cell r="T183" t="str">
            <v>Sumatoria de informes de resultados</v>
          </cell>
          <cell r="U183" t="str">
            <v>C</v>
          </cell>
          <cell r="V183" t="str">
            <v>Continuo</v>
          </cell>
          <cell r="W183">
            <v>1</v>
          </cell>
          <cell r="X183">
            <v>1</v>
          </cell>
          <cell r="Y183">
            <v>0.85</v>
          </cell>
          <cell r="Z183">
            <v>4</v>
          </cell>
          <cell r="AA183">
            <v>4</v>
          </cell>
          <cell r="AB183">
            <v>1</v>
          </cell>
          <cell r="AC183" t="str">
            <v>VERDE</v>
          </cell>
          <cell r="AD183" t="str">
            <v>SI</v>
          </cell>
          <cell r="AE183" t="str">
            <v>SI</v>
          </cell>
          <cell r="AF183">
            <v>44936</v>
          </cell>
          <cell r="AG183">
            <v>1</v>
          </cell>
          <cell r="AH183">
            <v>1</v>
          </cell>
          <cell r="AI183">
            <v>1</v>
          </cell>
          <cell r="AJ183">
            <v>1</v>
          </cell>
          <cell r="AS183">
            <v>4</v>
          </cell>
          <cell r="AT183">
            <v>1</v>
          </cell>
          <cell r="AU183">
            <v>1</v>
          </cell>
          <cell r="AV183">
            <v>1</v>
          </cell>
          <cell r="AW183">
            <v>1</v>
          </cell>
          <cell r="BF183">
            <v>4</v>
          </cell>
          <cell r="BG183">
            <v>75</v>
          </cell>
          <cell r="BH183" t="str">
            <v>COORDINACIÓN EN LA FORMULACIÓN EJECUCIÓN SEGUIMIENTO Y EVALUACION DE LAS POLÍTICAS PÚBLICAS</v>
          </cell>
        </row>
        <row r="184">
          <cell r="P184" t="str">
            <v>Número de informes emitidos respecto a instrumental y métodos de observación meteorológicos e hidrológicos.</v>
          </cell>
          <cell r="Q184" t="str">
            <v>Por período</v>
          </cell>
          <cell r="T184" t="str">
            <v>Sumatoria de informes emitidos respecto a instrumental y métodos de observación meteorológicos e hidrológicos.</v>
          </cell>
          <cell r="U184" t="str">
            <v>C</v>
          </cell>
          <cell r="V184" t="str">
            <v>Continuo</v>
          </cell>
          <cell r="W184">
            <v>1</v>
          </cell>
          <cell r="X184">
            <v>1</v>
          </cell>
          <cell r="Y184">
            <v>0.85</v>
          </cell>
          <cell r="Z184">
            <v>1</v>
          </cell>
          <cell r="AA184">
            <v>1</v>
          </cell>
          <cell r="AB184">
            <v>1</v>
          </cell>
          <cell r="AC184" t="str">
            <v>VERDE</v>
          </cell>
          <cell r="AD184" t="str">
            <v>SI</v>
          </cell>
          <cell r="AE184" t="str">
            <v>SI</v>
          </cell>
          <cell r="AF184">
            <v>44939</v>
          </cell>
          <cell r="AG184">
            <v>2</v>
          </cell>
          <cell r="AS184">
            <v>2</v>
          </cell>
          <cell r="AT184">
            <v>2</v>
          </cell>
          <cell r="BF184">
            <v>2</v>
          </cell>
          <cell r="BG184">
            <v>0</v>
          </cell>
          <cell r="BH184">
            <v>0</v>
          </cell>
        </row>
        <row r="185">
          <cell r="P185" t="str">
            <v>Número de informes para alcances de acreditación</v>
          </cell>
          <cell r="Q185" t="str">
            <v>Por período</v>
          </cell>
          <cell r="T185" t="str">
            <v>Sumatoria de informes para alcances de acreditación elaborados</v>
          </cell>
          <cell r="U185" t="str">
            <v>C</v>
          </cell>
          <cell r="V185" t="str">
            <v>Continuo</v>
          </cell>
          <cell r="W185">
            <v>1</v>
          </cell>
          <cell r="X185">
            <v>1</v>
          </cell>
          <cell r="Y185">
            <v>0.85</v>
          </cell>
          <cell r="Z185">
            <v>1</v>
          </cell>
          <cell r="AA185">
            <v>1</v>
          </cell>
          <cell r="AB185">
            <v>1</v>
          </cell>
          <cell r="AC185" t="str">
            <v>VERDE</v>
          </cell>
          <cell r="AD185" t="str">
            <v>SI</v>
          </cell>
          <cell r="AE185" t="str">
            <v>SI</v>
          </cell>
          <cell r="AF185">
            <v>44939</v>
          </cell>
          <cell r="AG185">
            <v>2</v>
          </cell>
          <cell r="AS185">
            <v>2</v>
          </cell>
          <cell r="AT185">
            <v>2</v>
          </cell>
          <cell r="BF185">
            <v>2</v>
          </cell>
        </row>
        <row r="186">
          <cell r="P186" t="str">
            <v>Número de informes sistematizados sobre el estado actual de aplicación de políticas públicas para organizaciones sociales y de libertad de religión, creencia y conciencia.</v>
          </cell>
          <cell r="Q186" t="str">
            <v>Acumulado</v>
          </cell>
          <cell r="T186" t="str">
            <v>Sumatoria total del Número de informes sistematizados sobre el estado actual de aplicación de políticas públicas para organizaciones sociales y de libertad de religión, creencia y conciencia.</v>
          </cell>
          <cell r="U186" t="str">
            <v>C</v>
          </cell>
          <cell r="V186" t="str">
            <v>Continuo</v>
          </cell>
          <cell r="W186">
            <v>1</v>
          </cell>
          <cell r="X186">
            <v>1</v>
          </cell>
          <cell r="Y186">
            <v>0.85</v>
          </cell>
          <cell r="Z186">
            <v>2</v>
          </cell>
          <cell r="AA186">
            <v>2</v>
          </cell>
          <cell r="AB186">
            <v>1</v>
          </cell>
          <cell r="AC186" t="str">
            <v>VERDE</v>
          </cell>
          <cell r="AD186" t="str">
            <v>SI</v>
          </cell>
          <cell r="AE186" t="str">
            <v>SI</v>
          </cell>
          <cell r="AF186">
            <v>44937</v>
          </cell>
          <cell r="AG186">
            <v>1</v>
          </cell>
          <cell r="AH186">
            <v>1</v>
          </cell>
          <cell r="AS186">
            <v>2</v>
          </cell>
          <cell r="AT186">
            <v>1</v>
          </cell>
          <cell r="AU186">
            <v>1</v>
          </cell>
          <cell r="BF186">
            <v>2</v>
          </cell>
          <cell r="BG186">
            <v>55</v>
          </cell>
          <cell r="BH186" t="str">
            <v>ACCESO CIUDADANO A LA JUSTICIA</v>
          </cell>
        </row>
        <row r="187">
          <cell r="P187" t="str">
            <v>Número de informes técnicos de accesibilidad</v>
          </cell>
          <cell r="Q187" t="str">
            <v>Por período</v>
          </cell>
          <cell r="T187" t="str">
            <v>Sumatoria de informes técnicos de observancia sobre accesibilidad y/o cumplimiento de normativa.</v>
          </cell>
          <cell r="U187" t="str">
            <v>C</v>
          </cell>
          <cell r="V187" t="str">
            <v>Continuo</v>
          </cell>
          <cell r="W187">
            <v>1</v>
          </cell>
          <cell r="X187">
            <v>1</v>
          </cell>
          <cell r="Y187">
            <v>0.85</v>
          </cell>
          <cell r="Z187">
            <v>2</v>
          </cell>
          <cell r="AA187">
            <v>2</v>
          </cell>
          <cell r="AB187">
            <v>1.6</v>
          </cell>
          <cell r="AC187" t="str">
            <v>VERDE</v>
          </cell>
          <cell r="AD187" t="str">
            <v>SI</v>
          </cell>
          <cell r="AE187" t="str">
            <v>SI</v>
          </cell>
          <cell r="AF187">
            <v>44938</v>
          </cell>
          <cell r="AG187">
            <v>2</v>
          </cell>
          <cell r="AH187">
            <v>3</v>
          </cell>
          <cell r="AS187">
            <v>5</v>
          </cell>
          <cell r="AT187">
            <v>5</v>
          </cell>
          <cell r="AU187">
            <v>3</v>
          </cell>
          <cell r="BF187">
            <v>8</v>
          </cell>
          <cell r="BG187">
            <v>0</v>
          </cell>
          <cell r="BH187">
            <v>0</v>
          </cell>
        </row>
        <row r="188">
          <cell r="P188" t="str">
            <v>Número de informes técnicos de la funcionalidad del Sistema de información de seguimiento nominal de la cobertura del paquete priorizado y de indicadores del estado nutricional de la población objetivo, para la ENECSDI, elaborados</v>
          </cell>
          <cell r="Q188" t="str">
            <v>Acumulado</v>
          </cell>
          <cell r="T188" t="str">
            <v>Sumatoria de informes técnicos de la funcionalidad del Sistema de información de seguimiento nominal, elaborados por la Dirección de Seguimiento Nominal</v>
          </cell>
          <cell r="U188" t="str">
            <v>C</v>
          </cell>
          <cell r="V188" t="str">
            <v>Continuo</v>
          </cell>
          <cell r="W188">
            <v>1</v>
          </cell>
          <cell r="X188">
            <v>1</v>
          </cell>
          <cell r="Y188">
            <v>0.85</v>
          </cell>
          <cell r="Z188">
            <v>2</v>
          </cell>
          <cell r="AA188">
            <v>2</v>
          </cell>
          <cell r="AB188">
            <v>1</v>
          </cell>
          <cell r="AC188" t="str">
            <v>VERDE</v>
          </cell>
          <cell r="AD188" t="str">
            <v>SI</v>
          </cell>
          <cell r="AE188" t="str">
            <v>SI</v>
          </cell>
          <cell r="AF188">
            <v>44937</v>
          </cell>
          <cell r="AG188">
            <v>1</v>
          </cell>
          <cell r="AH188">
            <v>1</v>
          </cell>
          <cell r="AS188">
            <v>2</v>
          </cell>
          <cell r="AT188">
            <v>1</v>
          </cell>
          <cell r="AU188">
            <v>1</v>
          </cell>
          <cell r="BF188">
            <v>2</v>
          </cell>
        </row>
        <row r="189">
          <cell r="P189" t="str">
            <v>Número de informes técnicos relativos a la representación de la Vicepresidencia de la República (VPR) ante los organismos internacionales de salud presentados</v>
          </cell>
          <cell r="Q189" t="str">
            <v>Por período</v>
          </cell>
          <cell r="R189" t="str">
            <v>SI</v>
          </cell>
          <cell r="T189" t="str">
            <v>Sumatoria de informes técnicos relativos a la representación de la Vicepresidencia de la República (VPR) ante los organismos internacionales de salud presentados</v>
          </cell>
          <cell r="U189" t="str">
            <v>C</v>
          </cell>
          <cell r="V189" t="str">
            <v>Discreto</v>
          </cell>
          <cell r="W189">
            <v>1</v>
          </cell>
          <cell r="X189">
            <v>1</v>
          </cell>
          <cell r="Y189">
            <v>0.85</v>
          </cell>
          <cell r="Z189">
            <v>3</v>
          </cell>
          <cell r="AA189">
            <v>3</v>
          </cell>
          <cell r="AB189">
            <v>1</v>
          </cell>
          <cell r="AC189" t="str">
            <v>VERDE</v>
          </cell>
          <cell r="AD189" t="str">
            <v>SI</v>
          </cell>
          <cell r="AE189" t="str">
            <v>SI</v>
          </cell>
          <cell r="AF189">
            <v>44931</v>
          </cell>
          <cell r="AG189">
            <v>1</v>
          </cell>
          <cell r="AH189">
            <v>1</v>
          </cell>
          <cell r="AI189">
            <v>1</v>
          </cell>
          <cell r="AT189">
            <v>1</v>
          </cell>
          <cell r="AU189">
            <v>1</v>
          </cell>
          <cell r="AV189">
            <v>1</v>
          </cell>
          <cell r="BG189">
            <v>0</v>
          </cell>
          <cell r="BH189">
            <v>0</v>
          </cell>
        </row>
        <row r="190">
          <cell r="P190" t="str">
            <v>Número de iniciativas agrícolas, ganaderas, piscícolas que usan las TIC desde cualquier lugar a nivel nacional</v>
          </cell>
          <cell r="Q190" t="str">
            <v>Por período</v>
          </cell>
          <cell r="R190" t="str">
            <v>SI</v>
          </cell>
          <cell r="T190" t="str">
            <v>F= Sumatoria de iniciativas agrícolas, ganaderas, piscícolas identificadas que usan las TIC desde cualquier lugar a nivel nacional</v>
          </cell>
          <cell r="U190" t="str">
            <v>C</v>
          </cell>
          <cell r="V190" t="str">
            <v>Continuo</v>
          </cell>
          <cell r="W190">
            <v>1</v>
          </cell>
          <cell r="X190">
            <v>1</v>
          </cell>
          <cell r="Y190">
            <v>0.85</v>
          </cell>
          <cell r="Z190">
            <v>1</v>
          </cell>
          <cell r="AA190">
            <v>1</v>
          </cell>
          <cell r="AB190">
            <v>1.24</v>
          </cell>
          <cell r="AC190" t="str">
            <v>VERDE</v>
          </cell>
          <cell r="AD190" t="str">
            <v>SI</v>
          </cell>
          <cell r="AE190" t="str">
            <v>SI</v>
          </cell>
          <cell r="AF190">
            <v>44943</v>
          </cell>
          <cell r="AG190">
            <v>100</v>
          </cell>
          <cell r="AS190">
            <v>100</v>
          </cell>
          <cell r="AT190">
            <v>124</v>
          </cell>
          <cell r="BF190">
            <v>124</v>
          </cell>
          <cell r="BG190" t="str">
            <v>57</v>
          </cell>
          <cell r="BH190" t="str">
            <v>FOMENTO DE LA INDUSTRIA Y SERVICIOS DE TECNOLOGIAS DE LA INFORMACION Y COMUNICACION</v>
          </cell>
        </row>
        <row r="191">
          <cell r="P191" t="str">
            <v>Número de iniciativas de clústeres impulsadas en el país que cuentan con un plan de acción consensuado</v>
          </cell>
          <cell r="Q191" t="str">
            <v>Acumulado</v>
          </cell>
          <cell r="R191" t="str">
            <v>SI</v>
          </cell>
          <cell r="T191" t="str">
            <v>Sumatoria del número de iniciativas clúster impulsadas en el país con plan de acción consensuado</v>
          </cell>
          <cell r="U191" t="str">
            <v>C</v>
          </cell>
          <cell r="V191" t="str">
            <v>Continuo</v>
          </cell>
          <cell r="W191">
            <v>1</v>
          </cell>
          <cell r="X191">
            <v>1</v>
          </cell>
          <cell r="Y191">
            <v>0.85</v>
          </cell>
          <cell r="Z191">
            <v>4</v>
          </cell>
          <cell r="AA191">
            <v>4</v>
          </cell>
          <cell r="AB191">
            <v>1</v>
          </cell>
          <cell r="AC191" t="str">
            <v>VERDE</v>
          </cell>
          <cell r="AD191" t="str">
            <v>SI</v>
          </cell>
          <cell r="AE191" t="str">
            <v>SI</v>
          </cell>
          <cell r="AF191">
            <v>44936</v>
          </cell>
          <cell r="AG191">
            <v>2</v>
          </cell>
          <cell r="AH191">
            <v>3</v>
          </cell>
          <cell r="AI191">
            <v>2</v>
          </cell>
          <cell r="AJ191">
            <v>2</v>
          </cell>
          <cell r="AS191">
            <v>9</v>
          </cell>
          <cell r="AT191">
            <v>2</v>
          </cell>
          <cell r="AU191">
            <v>3</v>
          </cell>
          <cell r="AV191">
            <v>2</v>
          </cell>
          <cell r="AW191">
            <v>2</v>
          </cell>
          <cell r="BF191">
            <v>9</v>
          </cell>
          <cell r="BG191" t="str">
            <v>90</v>
          </cell>
          <cell r="BH191" t="str">
            <v>FOMENTO A LA PRODUCCION Y DESARROLLO DE MIPYMES ARTESANIAS E INDUSTRIAS</v>
          </cell>
        </row>
        <row r="192">
          <cell r="P192" t="str">
            <v>Número de iniciativas de ganadería para la provincia de Manabí desarrollados</v>
          </cell>
          <cell r="Q192" t="str">
            <v>Acumulado</v>
          </cell>
          <cell r="R192" t="str">
            <v>SI</v>
          </cell>
          <cell r="T192" t="str">
            <v>Sumatoria de iniciativas</v>
          </cell>
          <cell r="U192" t="str">
            <v>C</v>
          </cell>
          <cell r="V192" t="str">
            <v>Continuo</v>
          </cell>
          <cell r="W192">
            <v>1</v>
          </cell>
          <cell r="X192">
            <v>1</v>
          </cell>
          <cell r="Y192">
            <v>0.85</v>
          </cell>
          <cell r="Z192">
            <v>1</v>
          </cell>
          <cell r="AA192">
            <v>1</v>
          </cell>
          <cell r="AB192">
            <v>1</v>
          </cell>
          <cell r="AC192" t="str">
            <v>VERDE</v>
          </cell>
          <cell r="AD192" t="str">
            <v>SI</v>
          </cell>
          <cell r="AE192" t="str">
            <v>SI</v>
          </cell>
          <cell r="AF192">
            <v>44935</v>
          </cell>
          <cell r="AG192">
            <v>1</v>
          </cell>
          <cell r="AS192">
            <v>1</v>
          </cell>
          <cell r="AT192">
            <v>1</v>
          </cell>
          <cell r="BF192">
            <v>1</v>
          </cell>
          <cell r="BG192">
            <v>0</v>
          </cell>
          <cell r="BH192">
            <v>0</v>
          </cell>
        </row>
        <row r="193">
          <cell r="P193" t="str">
            <v>Número de iniciativas de uso de Inteligencia Artificial en sectores productivos</v>
          </cell>
          <cell r="Q193" t="str">
            <v>Por período</v>
          </cell>
          <cell r="R193" t="str">
            <v>SI</v>
          </cell>
          <cell r="T193" t="str">
            <v>F= Sumatoria de iniciativas de uso de Inteligencia Artificial en sectores productivos identificadas.</v>
          </cell>
          <cell r="U193" t="str">
            <v>C</v>
          </cell>
          <cell r="V193" t="str">
            <v>Continuo</v>
          </cell>
          <cell r="W193">
            <v>1</v>
          </cell>
          <cell r="X193">
            <v>1</v>
          </cell>
          <cell r="Y193">
            <v>0.85</v>
          </cell>
          <cell r="Z193">
            <v>1</v>
          </cell>
          <cell r="AA193">
            <v>1</v>
          </cell>
          <cell r="AB193">
            <v>2.35</v>
          </cell>
          <cell r="AC193" t="str">
            <v>VERDE</v>
          </cell>
          <cell r="AD193" t="str">
            <v>SI</v>
          </cell>
          <cell r="AE193" t="str">
            <v>SI</v>
          </cell>
          <cell r="AF193">
            <v>44943</v>
          </cell>
          <cell r="AG193">
            <v>20</v>
          </cell>
          <cell r="AS193">
            <v>20</v>
          </cell>
          <cell r="AT193">
            <v>47</v>
          </cell>
          <cell r="BF193">
            <v>47</v>
          </cell>
          <cell r="BG193" t="str">
            <v>57</v>
          </cell>
          <cell r="BH193" t="str">
            <v>FOMENTO DE LA INDUSTRIA Y SERVICIOS DE TECNOLOGIAS DE LA INFORMACION Y COMUNICACION</v>
          </cell>
        </row>
        <row r="194">
          <cell r="P194" t="str">
            <v>Número de jóvenes colocados en relación de dependencia a través de Encuentra Empleo y políticas activas de inclusión laboral.</v>
          </cell>
          <cell r="Q194" t="str">
            <v>Por período</v>
          </cell>
          <cell r="T194" t="str">
            <v>Sumatoria de jóvenes colocadas en el trimestre año vigente</v>
          </cell>
          <cell r="U194" t="str">
            <v>C</v>
          </cell>
          <cell r="V194" t="str">
            <v>Continuo</v>
          </cell>
          <cell r="W194">
            <v>1</v>
          </cell>
          <cell r="X194">
            <v>1</v>
          </cell>
          <cell r="Y194">
            <v>0.85</v>
          </cell>
          <cell r="Z194">
            <v>2</v>
          </cell>
          <cell r="AA194">
            <v>2</v>
          </cell>
          <cell r="AB194">
            <v>1</v>
          </cell>
          <cell r="AC194" t="str">
            <v>VERDE</v>
          </cell>
          <cell r="AD194" t="str">
            <v>SI</v>
          </cell>
          <cell r="AE194" t="str">
            <v>SI</v>
          </cell>
          <cell r="AF194">
            <v>44942</v>
          </cell>
          <cell r="AG194">
            <v>84150</v>
          </cell>
          <cell r="AH194">
            <v>14850</v>
          </cell>
          <cell r="AS194">
            <v>99000</v>
          </cell>
          <cell r="AT194">
            <v>84150</v>
          </cell>
          <cell r="AU194">
            <v>14850</v>
          </cell>
          <cell r="BF194">
            <v>99000</v>
          </cell>
          <cell r="BG194">
            <v>0</v>
          </cell>
          <cell r="BH194">
            <v>0</v>
          </cell>
        </row>
        <row r="195">
          <cell r="P195" t="str">
            <v>Número de kilogramos de recolección de desechos sólidos no peligrosos</v>
          </cell>
          <cell r="Q195" t="str">
            <v>Por período</v>
          </cell>
          <cell r="R195" t="str">
            <v>SI</v>
          </cell>
          <cell r="T195" t="str">
            <v>Sumatoria de kilogramos de desechos sólidos evacuados en el periodo en el área administrativa y en el área operativa a cargo del gestor privado YILPORTECU</v>
          </cell>
          <cell r="U195" t="str">
            <v>D</v>
          </cell>
          <cell r="V195" t="str">
            <v>Discreto</v>
          </cell>
          <cell r="W195">
            <v>1</v>
          </cell>
          <cell r="X195">
            <v>1</v>
          </cell>
          <cell r="Y195">
            <v>1.1499999999999999</v>
          </cell>
          <cell r="Z195">
            <v>12</v>
          </cell>
          <cell r="AA195">
            <v>12</v>
          </cell>
          <cell r="AB195">
            <v>0.999</v>
          </cell>
          <cell r="AC195" t="str">
            <v>VERDE</v>
          </cell>
          <cell r="AD195" t="str">
            <v>SI</v>
          </cell>
          <cell r="AE195" t="str">
            <v>SI</v>
          </cell>
          <cell r="AF195">
            <v>44939</v>
          </cell>
          <cell r="AG195">
            <v>1015</v>
          </cell>
          <cell r="AH195">
            <v>1012</v>
          </cell>
          <cell r="AI195">
            <v>1009</v>
          </cell>
          <cell r="AJ195">
            <v>1006</v>
          </cell>
          <cell r="AK195">
            <v>1003</v>
          </cell>
          <cell r="AL195">
            <v>1000</v>
          </cell>
          <cell r="AM195">
            <v>997</v>
          </cell>
          <cell r="AN195">
            <v>994</v>
          </cell>
          <cell r="AO195">
            <v>991</v>
          </cell>
          <cell r="AP195">
            <v>988</v>
          </cell>
          <cell r="AQ195">
            <v>983</v>
          </cell>
          <cell r="AR195">
            <v>980</v>
          </cell>
          <cell r="AT195">
            <v>1014</v>
          </cell>
          <cell r="AU195">
            <v>1011</v>
          </cell>
          <cell r="AV195">
            <v>1008</v>
          </cell>
          <cell r="AW195">
            <v>1005</v>
          </cell>
          <cell r="AX195">
            <v>1002</v>
          </cell>
          <cell r="AY195">
            <v>999</v>
          </cell>
          <cell r="AZ195">
            <v>996</v>
          </cell>
          <cell r="BA195">
            <v>993</v>
          </cell>
          <cell r="BB195">
            <v>990</v>
          </cell>
          <cell r="BC195">
            <v>988</v>
          </cell>
          <cell r="BD195">
            <v>982</v>
          </cell>
          <cell r="BE195">
            <v>979</v>
          </cell>
          <cell r="BG195">
            <v>0</v>
          </cell>
          <cell r="BH195">
            <v>0</v>
          </cell>
        </row>
        <row r="196">
          <cell r="P196" t="str">
            <v>Número de líneas de acción realizadas para atraer inversiones al Ecuador.</v>
          </cell>
          <cell r="Q196" t="str">
            <v>Por período</v>
          </cell>
          <cell r="R196" t="str">
            <v>SI</v>
          </cell>
          <cell r="T196" t="str">
            <v>Sumatoria del número de líneas de acción realizadas por las misiones diplomáticas del Ecuador considerando la planificación aprobada</v>
          </cell>
          <cell r="U196" t="str">
            <v>C</v>
          </cell>
          <cell r="V196" t="str">
            <v>Continuo</v>
          </cell>
          <cell r="W196">
            <v>1</v>
          </cell>
          <cell r="X196">
            <v>1</v>
          </cell>
          <cell r="Y196">
            <v>0.85</v>
          </cell>
          <cell r="Z196">
            <v>4</v>
          </cell>
          <cell r="AA196">
            <v>4</v>
          </cell>
          <cell r="AB196">
            <v>0.98019999999999996</v>
          </cell>
          <cell r="AC196" t="str">
            <v>AMARILLO</v>
          </cell>
          <cell r="AD196" t="str">
            <v>SI</v>
          </cell>
          <cell r="AE196" t="str">
            <v>SI</v>
          </cell>
          <cell r="AF196">
            <v>44943</v>
          </cell>
          <cell r="AG196">
            <v>114</v>
          </cell>
          <cell r="AH196">
            <v>133</v>
          </cell>
          <cell r="AI196">
            <v>123</v>
          </cell>
          <cell r="AJ196">
            <v>84</v>
          </cell>
          <cell r="AS196">
            <v>454</v>
          </cell>
          <cell r="AT196">
            <v>110</v>
          </cell>
          <cell r="AU196">
            <v>130</v>
          </cell>
          <cell r="AV196">
            <v>122</v>
          </cell>
          <cell r="AW196">
            <v>83</v>
          </cell>
          <cell r="BF196">
            <v>445</v>
          </cell>
          <cell r="BG196" t="str">
            <v>65</v>
          </cell>
          <cell r="BH196" t="str">
            <v>Promoción del Ecuador</v>
          </cell>
        </row>
        <row r="197">
          <cell r="P197" t="str">
            <v>Número de líneas de acción realizadas para incrementar las exportaciones ecuatorianas y diversificar la oferta exportable.</v>
          </cell>
          <cell r="Q197" t="str">
            <v>Por período</v>
          </cell>
          <cell r="R197" t="str">
            <v>SI</v>
          </cell>
          <cell r="T197" t="str">
            <v>Sumatoria del número de líneas de acción realizadas por las misiones diplomáticas considerando la planificación aprobada</v>
          </cell>
          <cell r="U197" t="str">
            <v>C</v>
          </cell>
          <cell r="V197" t="str">
            <v>Continuo</v>
          </cell>
          <cell r="W197">
            <v>1</v>
          </cell>
          <cell r="X197">
            <v>1</v>
          </cell>
          <cell r="Y197">
            <v>0.85</v>
          </cell>
          <cell r="Z197">
            <v>4</v>
          </cell>
          <cell r="AA197">
            <v>4</v>
          </cell>
          <cell r="AB197">
            <v>0.96809999999999996</v>
          </cell>
          <cell r="AC197" t="str">
            <v>AMARILLO</v>
          </cell>
          <cell r="AD197" t="str">
            <v>SI</v>
          </cell>
          <cell r="AE197" t="str">
            <v>SI</v>
          </cell>
          <cell r="AF197">
            <v>44943</v>
          </cell>
          <cell r="AG197">
            <v>134</v>
          </cell>
          <cell r="AH197">
            <v>145</v>
          </cell>
          <cell r="AI197">
            <v>129</v>
          </cell>
          <cell r="AJ197">
            <v>94</v>
          </cell>
          <cell r="AS197">
            <v>502</v>
          </cell>
          <cell r="AT197">
            <v>128</v>
          </cell>
          <cell r="AU197">
            <v>135</v>
          </cell>
          <cell r="AV197">
            <v>126</v>
          </cell>
          <cell r="AW197">
            <v>97</v>
          </cell>
          <cell r="BF197">
            <v>486</v>
          </cell>
          <cell r="BG197" t="str">
            <v>65</v>
          </cell>
          <cell r="BH197" t="str">
            <v>Promoción del Ecuador</v>
          </cell>
        </row>
        <row r="198">
          <cell r="P198" t="str">
            <v>Número de liquidaciones diarias del mercado publicadas fuera de plazo</v>
          </cell>
          <cell r="Q198" t="str">
            <v>Por período</v>
          </cell>
          <cell r="R198" t="str">
            <v>SI</v>
          </cell>
          <cell r="T198" t="str">
            <v>Sumatoria de liquidaciones diarias del mercado con incumplimiento en su publicación</v>
          </cell>
          <cell r="U198" t="str">
            <v>D</v>
          </cell>
          <cell r="V198" t="str">
            <v>Discreto</v>
          </cell>
          <cell r="W198">
            <v>1</v>
          </cell>
          <cell r="X198">
            <v>1</v>
          </cell>
          <cell r="Y198">
            <v>1.1499999999999999</v>
          </cell>
          <cell r="Z198">
            <v>12</v>
          </cell>
          <cell r="AA198">
            <v>12</v>
          </cell>
          <cell r="AB198">
            <v>1</v>
          </cell>
          <cell r="AC198" t="str">
            <v>VERDE</v>
          </cell>
          <cell r="AD198" t="str">
            <v>SI</v>
          </cell>
          <cell r="AE198" t="str">
            <v>SI</v>
          </cell>
          <cell r="AF198">
            <v>44939</v>
          </cell>
          <cell r="AG198">
            <v>2</v>
          </cell>
          <cell r="AH198">
            <v>2</v>
          </cell>
          <cell r="AI198">
            <v>2</v>
          </cell>
          <cell r="AJ198">
            <v>2</v>
          </cell>
          <cell r="AK198">
            <v>2</v>
          </cell>
          <cell r="AL198">
            <v>2</v>
          </cell>
          <cell r="AM198">
            <v>2</v>
          </cell>
          <cell r="AN198">
            <v>2</v>
          </cell>
          <cell r="AO198">
            <v>2</v>
          </cell>
          <cell r="AP198">
            <v>2</v>
          </cell>
          <cell r="AQ198">
            <v>2</v>
          </cell>
          <cell r="AR198">
            <v>2</v>
          </cell>
          <cell r="AT198">
            <v>2</v>
          </cell>
          <cell r="AU198">
            <v>2</v>
          </cell>
          <cell r="AV198">
            <v>2</v>
          </cell>
          <cell r="AW198">
            <v>2</v>
          </cell>
          <cell r="AX198">
            <v>2</v>
          </cell>
          <cell r="AY198">
            <v>2</v>
          </cell>
          <cell r="AZ198">
            <v>2</v>
          </cell>
          <cell r="BA198">
            <v>2</v>
          </cell>
          <cell r="BB198">
            <v>2</v>
          </cell>
          <cell r="BC198">
            <v>2</v>
          </cell>
          <cell r="BD198">
            <v>2</v>
          </cell>
          <cell r="BE198">
            <v>2</v>
          </cell>
          <cell r="BG198">
            <v>0</v>
          </cell>
          <cell r="BH198">
            <v>0</v>
          </cell>
        </row>
        <row r="199">
          <cell r="P199" t="str">
            <v>Número de material vegetativo (plantas) producidas (miles)</v>
          </cell>
          <cell r="Q199" t="str">
            <v>Acumulado</v>
          </cell>
          <cell r="R199" t="str">
            <v>SI</v>
          </cell>
          <cell r="T199" t="str">
            <v>Sumatoria de plantas producidas (miles)</v>
          </cell>
          <cell r="U199" t="str">
            <v>C</v>
          </cell>
          <cell r="V199" t="str">
            <v>Continuo</v>
          </cell>
          <cell r="W199">
            <v>1</v>
          </cell>
          <cell r="X199">
            <v>1</v>
          </cell>
          <cell r="Y199">
            <v>0.85</v>
          </cell>
          <cell r="Z199">
            <v>2</v>
          </cell>
          <cell r="AA199">
            <v>2</v>
          </cell>
          <cell r="AB199">
            <v>0.87480000000000002</v>
          </cell>
          <cell r="AC199" t="str">
            <v>AMARILLO</v>
          </cell>
          <cell r="AD199" t="str">
            <v>SI</v>
          </cell>
          <cell r="AE199" t="str">
            <v>SI</v>
          </cell>
          <cell r="AF199">
            <v>44936</v>
          </cell>
          <cell r="AG199">
            <v>139071</v>
          </cell>
          <cell r="AH199">
            <v>410929</v>
          </cell>
          <cell r="AS199">
            <v>550000</v>
          </cell>
          <cell r="AT199">
            <v>339383</v>
          </cell>
          <cell r="AU199">
            <v>141761</v>
          </cell>
          <cell r="BF199">
            <v>481144</v>
          </cell>
          <cell r="BG199">
            <v>0</v>
          </cell>
          <cell r="BH199">
            <v>0</v>
          </cell>
        </row>
        <row r="200">
          <cell r="P200" t="str">
            <v>Número de mecanismos de Cooperación Internacional</v>
          </cell>
          <cell r="Q200" t="str">
            <v>Por período</v>
          </cell>
          <cell r="T200" t="str">
            <v>Sumatoria de mecanismos de Cooperación Internacional</v>
          </cell>
          <cell r="U200" t="str">
            <v>C</v>
          </cell>
          <cell r="V200" t="str">
            <v>Continuo</v>
          </cell>
          <cell r="W200">
            <v>1</v>
          </cell>
          <cell r="X200">
            <v>1</v>
          </cell>
          <cell r="Y200">
            <v>0.85</v>
          </cell>
          <cell r="Z200">
            <v>1</v>
          </cell>
          <cell r="AA200">
            <v>1</v>
          </cell>
          <cell r="AB200">
            <v>2</v>
          </cell>
          <cell r="AC200" t="str">
            <v>VERDE</v>
          </cell>
          <cell r="AD200" t="str">
            <v>SI</v>
          </cell>
          <cell r="AE200" t="str">
            <v>SI</v>
          </cell>
          <cell r="AF200">
            <v>44939</v>
          </cell>
          <cell r="AG200">
            <v>1</v>
          </cell>
          <cell r="AS200">
            <v>1</v>
          </cell>
          <cell r="AT200">
            <v>2</v>
          </cell>
          <cell r="BF200">
            <v>2</v>
          </cell>
          <cell r="BG200" t="str">
            <v>87</v>
          </cell>
          <cell r="BH200" t="str">
            <v>POLITICA PUBLICA PARA LA IGUALDAD Y LA NO DISCRIMINACION</v>
          </cell>
        </row>
        <row r="201">
          <cell r="P201" t="str">
            <v>Número de mecanismos de coordinación efectuados (mesas interinstitucionales, talleres, espacios de articulación) con la participación de organismos de la sociedad civil, sector privado, organizaciones sociales y academia</v>
          </cell>
          <cell r="Q201" t="str">
            <v>Acumulado</v>
          </cell>
          <cell r="T201" t="str">
            <v>Sumatoria total del Número de mecanismos de coordinación efectuados (mesas interinstitucionales, talleres, espacios de articulación) con la participación de organismos de la sociedad civil, sector privado, organizaciones sociales y academia</v>
          </cell>
          <cell r="U201" t="str">
            <v>C</v>
          </cell>
          <cell r="V201" t="str">
            <v>Continuo</v>
          </cell>
          <cell r="W201">
            <v>1</v>
          </cell>
          <cell r="X201">
            <v>1</v>
          </cell>
          <cell r="Y201">
            <v>0.85</v>
          </cell>
          <cell r="Z201">
            <v>2</v>
          </cell>
          <cell r="AA201">
            <v>2</v>
          </cell>
          <cell r="AB201">
            <v>1</v>
          </cell>
          <cell r="AC201" t="str">
            <v>VERDE</v>
          </cell>
          <cell r="AD201" t="str">
            <v>SI</v>
          </cell>
          <cell r="AE201" t="str">
            <v>SI</v>
          </cell>
          <cell r="AF201">
            <v>44935</v>
          </cell>
          <cell r="AG201">
            <v>2</v>
          </cell>
          <cell r="AH201">
            <v>2</v>
          </cell>
          <cell r="AS201">
            <v>4</v>
          </cell>
          <cell r="AT201">
            <v>2</v>
          </cell>
          <cell r="AU201">
            <v>2</v>
          </cell>
          <cell r="BF201">
            <v>4</v>
          </cell>
          <cell r="BG201">
            <v>59</v>
          </cell>
          <cell r="BH201" t="str">
            <v>PREVENCION Y  REDUCCION DE LA VIOLENCIA DE GENERO Y OTRAS VIOLENCIAS</v>
          </cell>
        </row>
        <row r="202">
          <cell r="P202" t="str">
            <v>Número de mecanismos de coordinación interinstitucional e intersectorial para el diseño e implementación de tecnologías de información que contribuyan a la innovación en salud digital.</v>
          </cell>
          <cell r="Q202" t="str">
            <v>Por período</v>
          </cell>
          <cell r="R202" t="str">
            <v>SI</v>
          </cell>
          <cell r="T202" t="str">
            <v>Sumatoria de mecanismos de coordinación interinstitucional e intersectorial para el diseño e implementación de tecnologías de información que contribuyan a la innovación en salud digital.</v>
          </cell>
          <cell r="U202" t="str">
            <v>C</v>
          </cell>
          <cell r="V202" t="str">
            <v>Continuo</v>
          </cell>
          <cell r="W202">
            <v>1</v>
          </cell>
          <cell r="X202">
            <v>1</v>
          </cell>
          <cell r="Y202">
            <v>0.85</v>
          </cell>
          <cell r="Z202">
            <v>3</v>
          </cell>
          <cell r="AA202">
            <v>3</v>
          </cell>
          <cell r="AB202">
            <v>1</v>
          </cell>
          <cell r="AC202" t="str">
            <v>VERDE</v>
          </cell>
          <cell r="AD202" t="str">
            <v>SI</v>
          </cell>
          <cell r="AE202" t="str">
            <v>SI</v>
          </cell>
          <cell r="AF202">
            <v>44929</v>
          </cell>
          <cell r="AG202">
            <v>1</v>
          </cell>
          <cell r="AH202">
            <v>1</v>
          </cell>
          <cell r="AI202">
            <v>1</v>
          </cell>
          <cell r="AS202">
            <v>3</v>
          </cell>
          <cell r="AT202">
            <v>1</v>
          </cell>
          <cell r="AU202">
            <v>1</v>
          </cell>
          <cell r="AV202">
            <v>1</v>
          </cell>
          <cell r="BF202">
            <v>3</v>
          </cell>
          <cell r="BG202">
            <v>0</v>
          </cell>
          <cell r="BH202">
            <v>0</v>
          </cell>
        </row>
        <row r="203">
          <cell r="P203" t="str">
            <v>Número de mecanismos de coordinación y articulación estratégica interinstitucional e intersectorial para el desarrollo de políticas públicas que fortalezcan el Sistema Nacional de Salud.</v>
          </cell>
          <cell r="Q203" t="str">
            <v>Por período</v>
          </cell>
          <cell r="R203" t="str">
            <v>SI</v>
          </cell>
          <cell r="T203" t="str">
            <v>Sumatoria de mecanismos de coordinación y articulación estratégica interinstitucional e intersectorial para el desarrollo de políticas públicas que fortalezcan el Sistema Nacional de Salud.</v>
          </cell>
          <cell r="U203" t="str">
            <v>C</v>
          </cell>
          <cell r="V203" t="str">
            <v>Discreto</v>
          </cell>
          <cell r="W203">
            <v>1</v>
          </cell>
          <cell r="X203">
            <v>1</v>
          </cell>
          <cell r="Y203">
            <v>0.85</v>
          </cell>
          <cell r="Z203">
            <v>3</v>
          </cell>
          <cell r="AA203">
            <v>3</v>
          </cell>
          <cell r="AB203">
            <v>1</v>
          </cell>
          <cell r="AC203" t="str">
            <v>VERDE</v>
          </cell>
          <cell r="AD203" t="str">
            <v>SI</v>
          </cell>
          <cell r="AE203" t="str">
            <v>SI</v>
          </cell>
          <cell r="AF203">
            <v>44930</v>
          </cell>
          <cell r="AG203">
            <v>1</v>
          </cell>
          <cell r="AH203">
            <v>1</v>
          </cell>
          <cell r="AI203">
            <v>1</v>
          </cell>
          <cell r="AT203">
            <v>1</v>
          </cell>
          <cell r="AU203">
            <v>1</v>
          </cell>
          <cell r="AV203">
            <v>1</v>
          </cell>
          <cell r="BG203">
            <v>0</v>
          </cell>
          <cell r="BH203">
            <v>0</v>
          </cell>
        </row>
        <row r="204">
          <cell r="P204" t="str">
            <v>Número de mecanismos y espacios de participación ciudadana conformados en el ámbito de la discapacidad</v>
          </cell>
          <cell r="Q204" t="str">
            <v>Por período</v>
          </cell>
          <cell r="T204" t="str">
            <v>Sumatoria de mecanismos y espacios de participación ciudadana</v>
          </cell>
          <cell r="U204" t="str">
            <v>C</v>
          </cell>
          <cell r="V204" t="str">
            <v>Continuo</v>
          </cell>
          <cell r="W204">
            <v>1</v>
          </cell>
          <cell r="X204">
            <v>1</v>
          </cell>
          <cell r="Y204">
            <v>0.85</v>
          </cell>
          <cell r="Z204">
            <v>1</v>
          </cell>
          <cell r="AA204">
            <v>1</v>
          </cell>
          <cell r="AB204">
            <v>1</v>
          </cell>
          <cell r="AC204" t="str">
            <v>VERDE</v>
          </cell>
          <cell r="AD204" t="str">
            <v>SI</v>
          </cell>
          <cell r="AE204" t="str">
            <v>SI</v>
          </cell>
          <cell r="AF204">
            <v>44939</v>
          </cell>
          <cell r="AG204">
            <v>5</v>
          </cell>
          <cell r="AS204">
            <v>5</v>
          </cell>
          <cell r="AT204">
            <v>5</v>
          </cell>
          <cell r="BF204">
            <v>5</v>
          </cell>
          <cell r="BG204">
            <v>0</v>
          </cell>
          <cell r="BH204">
            <v>0</v>
          </cell>
        </row>
        <row r="205">
          <cell r="P205" t="str">
            <v>Número de mesas de diálogo intersectorial instauradas</v>
          </cell>
          <cell r="Q205" t="str">
            <v>Por período</v>
          </cell>
          <cell r="T205" t="str">
            <v>Sumatoria de mesas de diálogo intersectorial instauradas</v>
          </cell>
          <cell r="U205" t="str">
            <v>C</v>
          </cell>
          <cell r="V205" t="str">
            <v>Continuo</v>
          </cell>
          <cell r="W205">
            <v>1</v>
          </cell>
          <cell r="X205">
            <v>1</v>
          </cell>
          <cell r="Y205">
            <v>0.85</v>
          </cell>
          <cell r="Z205">
            <v>2</v>
          </cell>
          <cell r="AA205">
            <v>2</v>
          </cell>
          <cell r="AB205">
            <v>4</v>
          </cell>
          <cell r="AC205" t="str">
            <v>VERDE</v>
          </cell>
          <cell r="AD205" t="str">
            <v>SI</v>
          </cell>
          <cell r="AE205" t="str">
            <v>SI</v>
          </cell>
          <cell r="AF205">
            <v>44939</v>
          </cell>
          <cell r="AG205">
            <v>1</v>
          </cell>
          <cell r="AH205">
            <v>1</v>
          </cell>
          <cell r="AS205">
            <v>2</v>
          </cell>
          <cell r="AT205">
            <v>8</v>
          </cell>
          <cell r="AU205">
            <v>0</v>
          </cell>
          <cell r="BF205">
            <v>8</v>
          </cell>
          <cell r="BG205">
            <v>0</v>
          </cell>
          <cell r="BH205">
            <v>0</v>
          </cell>
        </row>
        <row r="206">
          <cell r="P206" t="str">
            <v>Número de mesas de diálogo intersectoriales realizadas en el ámbito de discapacidades en 23 provincias del país</v>
          </cell>
          <cell r="Q206" t="str">
            <v>Por período</v>
          </cell>
          <cell r="T206" t="str">
            <v>Sumatoria de mesas de diálogo intersectoriales realizadas en el ámbito de discapacidades en 23 provincias del país</v>
          </cell>
          <cell r="U206" t="str">
            <v>C</v>
          </cell>
          <cell r="V206" t="str">
            <v>Continuo</v>
          </cell>
          <cell r="W206">
            <v>1</v>
          </cell>
          <cell r="X206">
            <v>1</v>
          </cell>
          <cell r="Y206">
            <v>0.85</v>
          </cell>
          <cell r="Z206">
            <v>1</v>
          </cell>
          <cell r="AA206">
            <v>1</v>
          </cell>
          <cell r="AB206">
            <v>1.0435000000000001</v>
          </cell>
          <cell r="AC206" t="str">
            <v>VERDE</v>
          </cell>
          <cell r="AD206" t="str">
            <v>SI</v>
          </cell>
          <cell r="AE206" t="str">
            <v>SI</v>
          </cell>
          <cell r="AF206">
            <v>44939</v>
          </cell>
          <cell r="AG206">
            <v>23</v>
          </cell>
          <cell r="AS206">
            <v>23</v>
          </cell>
          <cell r="AT206">
            <v>24</v>
          </cell>
          <cell r="BF206">
            <v>24</v>
          </cell>
          <cell r="BG206">
            <v>0</v>
          </cell>
          <cell r="BH206">
            <v>0</v>
          </cell>
        </row>
        <row r="207">
          <cell r="P207" t="str">
            <v>Número de mesas de seguridad turística implementadas en las provincias</v>
          </cell>
          <cell r="Q207" t="str">
            <v>Acumulado</v>
          </cell>
          <cell r="R207" t="str">
            <v>SI</v>
          </cell>
          <cell r="T207" t="str">
            <v>Sumatoria</v>
          </cell>
          <cell r="U207" t="str">
            <v>C</v>
          </cell>
          <cell r="V207" t="str">
            <v>Continuo</v>
          </cell>
          <cell r="W207">
            <v>1</v>
          </cell>
          <cell r="X207">
            <v>1</v>
          </cell>
          <cell r="Y207">
            <v>0.85</v>
          </cell>
          <cell r="Z207">
            <v>3</v>
          </cell>
          <cell r="AA207">
            <v>3</v>
          </cell>
          <cell r="AB207">
            <v>1.85</v>
          </cell>
          <cell r="AC207" t="str">
            <v>VERDE</v>
          </cell>
          <cell r="AD207" t="str">
            <v>SI</v>
          </cell>
          <cell r="AE207" t="str">
            <v>SI</v>
          </cell>
          <cell r="AF207">
            <v>44943</v>
          </cell>
          <cell r="AG207">
            <v>12</v>
          </cell>
          <cell r="AH207">
            <v>3</v>
          </cell>
          <cell r="AI207">
            <v>5</v>
          </cell>
          <cell r="AS207">
            <v>20</v>
          </cell>
          <cell r="AT207">
            <v>20</v>
          </cell>
          <cell r="AU207">
            <v>8</v>
          </cell>
          <cell r="AV207">
            <v>9</v>
          </cell>
          <cell r="BF207">
            <v>37</v>
          </cell>
          <cell r="BG207" t="str">
            <v>55</v>
          </cell>
          <cell r="BH207" t="str">
            <v>FOMENTO DE DESARROLLO TURISTICO</v>
          </cell>
        </row>
        <row r="208">
          <cell r="P208" t="str">
            <v>Número de metros lineales disponibles para atraque de la flota pesquera</v>
          </cell>
          <cell r="Q208" t="str">
            <v>Por período</v>
          </cell>
          <cell r="T208" t="str">
            <v>Sumatoria de metros lineales disponible para la flota pesquera en el Terminal Pesquero y de Cabotaje</v>
          </cell>
          <cell r="U208" t="str">
            <v>C</v>
          </cell>
          <cell r="V208" t="str">
            <v>Discreto</v>
          </cell>
          <cell r="W208">
            <v>1</v>
          </cell>
          <cell r="X208">
            <v>1</v>
          </cell>
          <cell r="Y208">
            <v>0.85</v>
          </cell>
          <cell r="Z208">
            <v>2</v>
          </cell>
          <cell r="AA208">
            <v>2</v>
          </cell>
          <cell r="AB208">
            <v>1</v>
          </cell>
          <cell r="AC208" t="str">
            <v>VERDE</v>
          </cell>
          <cell r="AD208" t="str">
            <v>SI</v>
          </cell>
          <cell r="AE208" t="str">
            <v>SI</v>
          </cell>
          <cell r="AF208">
            <v>44936</v>
          </cell>
          <cell r="AG208">
            <v>220</v>
          </cell>
          <cell r="AH208">
            <v>440</v>
          </cell>
          <cell r="AT208">
            <v>220</v>
          </cell>
          <cell r="AU208">
            <v>440</v>
          </cell>
          <cell r="BG208">
            <v>0</v>
          </cell>
          <cell r="BH208">
            <v>0</v>
          </cell>
        </row>
        <row r="209">
          <cell r="P209" t="str">
            <v>Número de mujeres colocadas en relación de dependencia a través de Encuentra Empleo y políticas activas de inclusión laboral.</v>
          </cell>
          <cell r="Q209" t="str">
            <v>Por período</v>
          </cell>
          <cell r="T209" t="str">
            <v>Sumatoria de mujeres colocadas en el trimestre año vigente</v>
          </cell>
          <cell r="U209" t="str">
            <v>C</v>
          </cell>
          <cell r="V209" t="str">
            <v>Continuo</v>
          </cell>
          <cell r="W209">
            <v>1</v>
          </cell>
          <cell r="X209">
            <v>1</v>
          </cell>
          <cell r="Y209">
            <v>0.85</v>
          </cell>
          <cell r="Z209">
            <v>2</v>
          </cell>
          <cell r="AA209">
            <v>2</v>
          </cell>
          <cell r="AB209">
            <v>1</v>
          </cell>
          <cell r="AC209" t="str">
            <v>VERDE</v>
          </cell>
          <cell r="AD209" t="str">
            <v>SI</v>
          </cell>
          <cell r="AE209" t="str">
            <v>SI</v>
          </cell>
          <cell r="AF209">
            <v>44942</v>
          </cell>
          <cell r="AG209">
            <v>56100</v>
          </cell>
          <cell r="AH209">
            <v>9900</v>
          </cell>
          <cell r="AS209">
            <v>66000</v>
          </cell>
          <cell r="AT209">
            <v>56100</v>
          </cell>
          <cell r="AU209">
            <v>9900</v>
          </cell>
          <cell r="BF209">
            <v>66000</v>
          </cell>
          <cell r="BG209">
            <v>0</v>
          </cell>
          <cell r="BH209">
            <v>0</v>
          </cell>
        </row>
        <row r="210">
          <cell r="P210" t="str">
            <v>Número de mujeres gestantes y niños/as menores a dos años atendidas en el marco del paquete priorizado</v>
          </cell>
          <cell r="Q210" t="str">
            <v>Acumulado</v>
          </cell>
          <cell r="T210" t="str">
            <v>Sumatoria de mujeres gestantes y niños/as menores a dos años atendidas en el marco del paquete priorizado</v>
          </cell>
          <cell r="U210" t="str">
            <v>C</v>
          </cell>
          <cell r="V210" t="str">
            <v>Continuo</v>
          </cell>
          <cell r="W210">
            <v>1</v>
          </cell>
          <cell r="X210">
            <v>1</v>
          </cell>
          <cell r="Y210">
            <v>0.85</v>
          </cell>
          <cell r="Z210">
            <v>12</v>
          </cell>
          <cell r="AA210">
            <v>12</v>
          </cell>
          <cell r="AB210">
            <v>0.82220000000000004</v>
          </cell>
          <cell r="AC210" t="str">
            <v>ROJO</v>
          </cell>
          <cell r="AD210" t="str">
            <v>SI</v>
          </cell>
          <cell r="AE210" t="str">
            <v>SI</v>
          </cell>
          <cell r="AF210">
            <v>44937</v>
          </cell>
          <cell r="AG210">
            <v>4000</v>
          </cell>
          <cell r="AH210">
            <v>29745</v>
          </cell>
          <cell r="AI210">
            <v>29745</v>
          </cell>
          <cell r="AJ210">
            <v>29745</v>
          </cell>
          <cell r="AK210">
            <v>29745</v>
          </cell>
          <cell r="AL210">
            <v>29745</v>
          </cell>
          <cell r="AM210">
            <v>29745</v>
          </cell>
          <cell r="AN210">
            <v>29746</v>
          </cell>
          <cell r="AO210">
            <v>29746</v>
          </cell>
          <cell r="AP210">
            <v>29746</v>
          </cell>
          <cell r="AQ210">
            <v>29746</v>
          </cell>
          <cell r="AR210">
            <v>29745</v>
          </cell>
          <cell r="AS210">
            <v>331199</v>
          </cell>
          <cell r="AT210">
            <v>703</v>
          </cell>
          <cell r="AU210">
            <v>2457</v>
          </cell>
          <cell r="AV210">
            <v>357</v>
          </cell>
          <cell r="AW210">
            <v>0</v>
          </cell>
          <cell r="AX210">
            <v>0</v>
          </cell>
          <cell r="AY210">
            <v>0</v>
          </cell>
          <cell r="AZ210">
            <v>22226</v>
          </cell>
          <cell r="BA210">
            <v>15594</v>
          </cell>
          <cell r="BB210">
            <v>107034</v>
          </cell>
          <cell r="BC210">
            <v>75354</v>
          </cell>
          <cell r="BD210">
            <v>48601</v>
          </cell>
          <cell r="BE210">
            <v>0</v>
          </cell>
          <cell r="BF210">
            <v>272326</v>
          </cell>
          <cell r="BG210">
            <v>75</v>
          </cell>
          <cell r="BH210" t="str">
            <v>COORDINACIÓN EN LA FORMULACIÓN EJECUCIÓN SEGUIMIENTO Y EVALUACION DE LAS POLÍTICAS PÚBLICAS</v>
          </cell>
        </row>
        <row r="211">
          <cell r="P211" t="str">
            <v>Número de municipios capacitados en el Plan Integral de Asistencia al Turista (PIAT)</v>
          </cell>
          <cell r="Q211" t="str">
            <v>Acumulado</v>
          </cell>
          <cell r="R211" t="str">
            <v>SI</v>
          </cell>
          <cell r="T211" t="str">
            <v>Sumatoria</v>
          </cell>
          <cell r="U211" t="str">
            <v>C</v>
          </cell>
          <cell r="V211" t="str">
            <v>Continuo</v>
          </cell>
          <cell r="W211">
            <v>1</v>
          </cell>
          <cell r="X211">
            <v>1</v>
          </cell>
          <cell r="Y211">
            <v>0.85</v>
          </cell>
          <cell r="Z211">
            <v>3</v>
          </cell>
          <cell r="AA211">
            <v>3</v>
          </cell>
          <cell r="AB211">
            <v>1.85</v>
          </cell>
          <cell r="AC211" t="str">
            <v>VERDE</v>
          </cell>
          <cell r="AD211" t="str">
            <v>SI</v>
          </cell>
          <cell r="AE211" t="str">
            <v>SI</v>
          </cell>
          <cell r="AF211">
            <v>44943</v>
          </cell>
          <cell r="AG211">
            <v>12</v>
          </cell>
          <cell r="AH211">
            <v>3</v>
          </cell>
          <cell r="AI211">
            <v>5</v>
          </cell>
          <cell r="AS211">
            <v>20</v>
          </cell>
          <cell r="AT211">
            <v>10</v>
          </cell>
          <cell r="AU211">
            <v>1</v>
          </cell>
          <cell r="AV211">
            <v>26</v>
          </cell>
          <cell r="BF211">
            <v>37</v>
          </cell>
          <cell r="BG211" t="str">
            <v>55</v>
          </cell>
          <cell r="BH211" t="str">
            <v>FOMENTO DE DESARROLLO TURISTICO</v>
          </cell>
        </row>
        <row r="212">
          <cell r="P212" t="str">
            <v>Número de normas aprobadas</v>
          </cell>
          <cell r="Q212" t="str">
            <v>Por período</v>
          </cell>
          <cell r="T212" t="str">
            <v>Sumatoria del Número de normas aprobadas</v>
          </cell>
          <cell r="U212" t="str">
            <v>C</v>
          </cell>
          <cell r="V212" t="str">
            <v>Continuo</v>
          </cell>
          <cell r="W212">
            <v>1</v>
          </cell>
          <cell r="X212">
            <v>1</v>
          </cell>
          <cell r="Y212">
            <v>0.85</v>
          </cell>
          <cell r="Z212">
            <v>2</v>
          </cell>
          <cell r="AA212">
            <v>2</v>
          </cell>
          <cell r="AB212">
            <v>1</v>
          </cell>
          <cell r="AC212" t="str">
            <v>VERDE</v>
          </cell>
          <cell r="AD212" t="str">
            <v>SI</v>
          </cell>
          <cell r="AE212" t="str">
            <v>SI</v>
          </cell>
          <cell r="AF212">
            <v>44939</v>
          </cell>
          <cell r="AG212">
            <v>1</v>
          </cell>
          <cell r="AH212">
            <v>1</v>
          </cell>
          <cell r="AS212">
            <v>2</v>
          </cell>
          <cell r="AT212">
            <v>1</v>
          </cell>
          <cell r="AU212">
            <v>1</v>
          </cell>
          <cell r="BF212">
            <v>2</v>
          </cell>
          <cell r="BG212">
            <v>0</v>
          </cell>
          <cell r="BH212">
            <v>0</v>
          </cell>
        </row>
        <row r="213">
          <cell r="P213" t="str">
            <v>Número de nuevas acreditaciones de laboratorios en Estaciones Experimentales</v>
          </cell>
          <cell r="Q213" t="str">
            <v>Acumulado</v>
          </cell>
          <cell r="R213" t="str">
            <v>SI</v>
          </cell>
          <cell r="T213" t="str">
            <v>Sumatoria de nuevas acreditaciones de laboratorios</v>
          </cell>
          <cell r="U213" t="str">
            <v>C</v>
          </cell>
          <cell r="V213" t="str">
            <v>Continuo</v>
          </cell>
          <cell r="W213">
            <v>1</v>
          </cell>
          <cell r="X213">
            <v>1</v>
          </cell>
          <cell r="Y213">
            <v>0.85</v>
          </cell>
          <cell r="Z213">
            <v>1</v>
          </cell>
          <cell r="AA213">
            <v>1</v>
          </cell>
          <cell r="AB213">
            <v>1</v>
          </cell>
          <cell r="AC213" t="str">
            <v>VERDE</v>
          </cell>
          <cell r="AD213" t="str">
            <v>SI</v>
          </cell>
          <cell r="AE213" t="str">
            <v>SI</v>
          </cell>
          <cell r="AF213">
            <v>44935</v>
          </cell>
          <cell r="AG213">
            <v>3</v>
          </cell>
          <cell r="AS213">
            <v>3</v>
          </cell>
          <cell r="AT213">
            <v>3</v>
          </cell>
          <cell r="BF213">
            <v>3</v>
          </cell>
          <cell r="BG213">
            <v>0</v>
          </cell>
          <cell r="BH213">
            <v>0</v>
          </cell>
        </row>
        <row r="214">
          <cell r="P214" t="str">
            <v>Número de nuevas frecuencias aéreas internacionales</v>
          </cell>
          <cell r="Q214" t="str">
            <v>Acumulado</v>
          </cell>
          <cell r="R214" t="str">
            <v>SI</v>
          </cell>
          <cell r="T214" t="str">
            <v>Sumatoria de las frecuencias aéreas internacionales que llegan al Ecuador</v>
          </cell>
          <cell r="U214" t="str">
            <v>C</v>
          </cell>
          <cell r="V214" t="str">
            <v>Continuo</v>
          </cell>
          <cell r="W214">
            <v>1</v>
          </cell>
          <cell r="X214">
            <v>1</v>
          </cell>
          <cell r="Y214">
            <v>0.85</v>
          </cell>
          <cell r="Z214">
            <v>2</v>
          </cell>
          <cell r="AA214">
            <v>2</v>
          </cell>
          <cell r="AB214">
            <v>1.0072000000000001</v>
          </cell>
          <cell r="AC214" t="str">
            <v>VERDE</v>
          </cell>
          <cell r="AD214" t="str">
            <v>SI</v>
          </cell>
          <cell r="AE214" t="str">
            <v>SI</v>
          </cell>
          <cell r="AF214">
            <v>44939</v>
          </cell>
          <cell r="AG214">
            <v>136</v>
          </cell>
          <cell r="AH214">
            <v>3</v>
          </cell>
          <cell r="AS214">
            <v>139</v>
          </cell>
          <cell r="AT214">
            <v>136</v>
          </cell>
          <cell r="AU214">
            <v>4</v>
          </cell>
          <cell r="BF214">
            <v>140</v>
          </cell>
          <cell r="BG214">
            <v>0</v>
          </cell>
          <cell r="BH214">
            <v>0</v>
          </cell>
        </row>
        <row r="215">
          <cell r="P215" t="str">
            <v>Número de nuevos canales de comunicación establecidos</v>
          </cell>
          <cell r="Q215" t="str">
            <v>Por período</v>
          </cell>
          <cell r="T215" t="str">
            <v>Sumatoria de nuevos canales de comunicación establecidos</v>
          </cell>
          <cell r="U215" t="str">
            <v>C</v>
          </cell>
          <cell r="V215" t="str">
            <v>Continuo</v>
          </cell>
          <cell r="W215">
            <v>1</v>
          </cell>
          <cell r="X215">
            <v>1</v>
          </cell>
          <cell r="Y215">
            <v>0.85</v>
          </cell>
          <cell r="Z215">
            <v>1</v>
          </cell>
          <cell r="AA215">
            <v>1</v>
          </cell>
          <cell r="AB215">
            <v>1</v>
          </cell>
          <cell r="AC215" t="str">
            <v>VERDE</v>
          </cell>
          <cell r="AD215" t="str">
            <v>SI</v>
          </cell>
          <cell r="AE215" t="str">
            <v>SI</v>
          </cell>
          <cell r="AF215">
            <v>44939</v>
          </cell>
          <cell r="AG215">
            <v>5</v>
          </cell>
          <cell r="AS215">
            <v>5</v>
          </cell>
          <cell r="AT215">
            <v>5</v>
          </cell>
          <cell r="BF215">
            <v>5</v>
          </cell>
          <cell r="BG215" t="str">
            <v>56</v>
          </cell>
          <cell r="BH215" t="str">
            <v>GESTION DE LA INFORMACION METEOROLOGICA E HIDROLOGICA</v>
          </cell>
        </row>
        <row r="216">
          <cell r="P216" t="str">
            <v>Número de nuevos esquemas y/o actividades de acreditación</v>
          </cell>
          <cell r="Q216" t="str">
            <v>Por período</v>
          </cell>
          <cell r="R216" t="str">
            <v>SI</v>
          </cell>
          <cell r="T216" t="str">
            <v>Número de nuevos esquemas y/o actividades de acreditación ejecutados /Numero de nuevos esquemas y/o actividades de acreditación planificados.</v>
          </cell>
          <cell r="U216" t="str">
            <v>C</v>
          </cell>
          <cell r="V216" t="str">
            <v>Continuo</v>
          </cell>
          <cell r="W216">
            <v>1</v>
          </cell>
          <cell r="X216">
            <v>1</v>
          </cell>
          <cell r="Y216">
            <v>0.85</v>
          </cell>
          <cell r="Z216">
            <v>2</v>
          </cell>
          <cell r="AA216">
            <v>2</v>
          </cell>
          <cell r="AB216">
            <v>1.0455000000000001</v>
          </cell>
          <cell r="AC216" t="str">
            <v>VERDE</v>
          </cell>
          <cell r="AD216" t="str">
            <v>SI</v>
          </cell>
          <cell r="AE216" t="str">
            <v>SI</v>
          </cell>
          <cell r="AF216">
            <v>44936</v>
          </cell>
          <cell r="AG216">
            <v>20</v>
          </cell>
          <cell r="AH216">
            <v>2</v>
          </cell>
          <cell r="AS216">
            <v>22</v>
          </cell>
          <cell r="AT216">
            <v>21</v>
          </cell>
          <cell r="AU216">
            <v>2</v>
          </cell>
          <cell r="BF216">
            <v>23</v>
          </cell>
          <cell r="BG216">
            <v>0</v>
          </cell>
          <cell r="BH216">
            <v>0</v>
          </cell>
        </row>
        <row r="217">
          <cell r="P217" t="str">
            <v>Número de nuevos materiales vegetales generados, con rendimientos superiores a la media nacional como estrategia para contribuir a una agricultura sustentable</v>
          </cell>
          <cell r="Q217" t="str">
            <v>Acumulado</v>
          </cell>
          <cell r="R217" t="str">
            <v>SI</v>
          </cell>
          <cell r="T217" t="str">
            <v>Sumatoria</v>
          </cell>
          <cell r="U217" t="str">
            <v>C</v>
          </cell>
          <cell r="V217" t="str">
            <v>Continuo</v>
          </cell>
          <cell r="W217">
            <v>1</v>
          </cell>
          <cell r="X217">
            <v>1</v>
          </cell>
          <cell r="Y217">
            <v>0.85</v>
          </cell>
          <cell r="Z217">
            <v>4</v>
          </cell>
          <cell r="AA217">
            <v>4</v>
          </cell>
          <cell r="AB217">
            <v>1</v>
          </cell>
          <cell r="AC217" t="str">
            <v>VERDE</v>
          </cell>
          <cell r="AD217" t="str">
            <v>SI</v>
          </cell>
          <cell r="AE217" t="str">
            <v>SI</v>
          </cell>
          <cell r="AF217">
            <v>44935</v>
          </cell>
          <cell r="AG217">
            <v>46</v>
          </cell>
          <cell r="AH217">
            <v>1</v>
          </cell>
          <cell r="AI217">
            <v>4</v>
          </cell>
          <cell r="AJ217">
            <v>2</v>
          </cell>
          <cell r="AS217">
            <v>53</v>
          </cell>
          <cell r="AT217">
            <v>46</v>
          </cell>
          <cell r="AU217">
            <v>1</v>
          </cell>
          <cell r="AV217">
            <v>2</v>
          </cell>
          <cell r="AW217">
            <v>4</v>
          </cell>
          <cell r="BF217">
            <v>53</v>
          </cell>
          <cell r="BG217" t="str">
            <v>86</v>
          </cell>
          <cell r="BH217" t="str">
            <v>INVESTIGACION DESARROLLO  INNOVACION Y O TRANSFERENCIA TECNOLOGICA</v>
          </cell>
        </row>
        <row r="218">
          <cell r="P218" t="str">
            <v>Número de observaciones presentadas por los participantes del sector eléctrico previo a la liquidación comercial</v>
          </cell>
          <cell r="Q218" t="str">
            <v>Por período</v>
          </cell>
          <cell r="R218" t="str">
            <v>SI</v>
          </cell>
          <cell r="T218" t="str">
            <v>Sumatoria de las observaciones a los procesos</v>
          </cell>
          <cell r="U218" t="str">
            <v>D</v>
          </cell>
          <cell r="V218" t="str">
            <v>Discreto</v>
          </cell>
          <cell r="W218">
            <v>1</v>
          </cell>
          <cell r="X218">
            <v>1</v>
          </cell>
          <cell r="Y218">
            <v>1.1499999999999999</v>
          </cell>
          <cell r="Z218">
            <v>12</v>
          </cell>
          <cell r="AA218">
            <v>12</v>
          </cell>
          <cell r="AB218">
            <v>1</v>
          </cell>
          <cell r="AC218" t="str">
            <v>VERDE</v>
          </cell>
          <cell r="AD218" t="str">
            <v>SI</v>
          </cell>
          <cell r="AE218" t="str">
            <v>SI</v>
          </cell>
          <cell r="AF218">
            <v>44939</v>
          </cell>
          <cell r="AG218">
            <v>3</v>
          </cell>
          <cell r="AH218">
            <v>3</v>
          </cell>
          <cell r="AI218">
            <v>3</v>
          </cell>
          <cell r="AJ218">
            <v>3</v>
          </cell>
          <cell r="AK218">
            <v>3</v>
          </cell>
          <cell r="AL218">
            <v>3</v>
          </cell>
          <cell r="AM218">
            <v>3</v>
          </cell>
          <cell r="AN218">
            <v>3</v>
          </cell>
          <cell r="AO218">
            <v>3</v>
          </cell>
          <cell r="AP218">
            <v>3</v>
          </cell>
          <cell r="AQ218">
            <v>3</v>
          </cell>
          <cell r="AR218">
            <v>3</v>
          </cell>
          <cell r="AT218">
            <v>3</v>
          </cell>
          <cell r="AU218">
            <v>1</v>
          </cell>
          <cell r="AV218">
            <v>1</v>
          </cell>
          <cell r="AW218">
            <v>3</v>
          </cell>
          <cell r="AX218">
            <v>2</v>
          </cell>
          <cell r="AY218">
            <v>1</v>
          </cell>
          <cell r="AZ218">
            <v>2</v>
          </cell>
          <cell r="BA218">
            <v>1</v>
          </cell>
          <cell r="BB218">
            <v>2</v>
          </cell>
          <cell r="BC218">
            <v>1</v>
          </cell>
          <cell r="BD218">
            <v>2</v>
          </cell>
          <cell r="BE218">
            <v>3</v>
          </cell>
          <cell r="BG218">
            <v>0</v>
          </cell>
          <cell r="BH218">
            <v>0</v>
          </cell>
        </row>
        <row r="219">
          <cell r="P219" t="str">
            <v>Número de OEPS/UEP articuladas al financiamiento y/o cofinanciamiento</v>
          </cell>
          <cell r="Q219" t="str">
            <v>Acumulado</v>
          </cell>
          <cell r="R219" t="str">
            <v>SI</v>
          </cell>
          <cell r="T219" t="str">
            <v>F = E de organizaciones de la EPS / Unidades Económicas Populares que fueron articuladas a financiamiento y/o cofinanciamiento. Total (Z1+Z2+Z3+......+DMQ)</v>
          </cell>
          <cell r="U219" t="str">
            <v>C</v>
          </cell>
          <cell r="V219" t="str">
            <v>Continuo</v>
          </cell>
          <cell r="W219">
            <v>1</v>
          </cell>
          <cell r="X219">
            <v>1</v>
          </cell>
          <cell r="Y219">
            <v>0.85</v>
          </cell>
          <cell r="Z219">
            <v>4</v>
          </cell>
          <cell r="AA219">
            <v>4</v>
          </cell>
          <cell r="AB219">
            <v>0.95</v>
          </cell>
          <cell r="AC219" t="str">
            <v>AMARILLO</v>
          </cell>
          <cell r="AD219" t="str">
            <v>SI</v>
          </cell>
          <cell r="AE219" t="str">
            <v>SI</v>
          </cell>
          <cell r="AF219">
            <v>44941</v>
          </cell>
          <cell r="AG219">
            <v>32</v>
          </cell>
          <cell r="AH219">
            <v>57</v>
          </cell>
          <cell r="AI219">
            <v>60</v>
          </cell>
          <cell r="AJ219">
            <v>51</v>
          </cell>
          <cell r="AS219">
            <v>200</v>
          </cell>
          <cell r="AT219">
            <v>24</v>
          </cell>
          <cell r="AU219">
            <v>62</v>
          </cell>
          <cell r="AV219">
            <v>65</v>
          </cell>
          <cell r="AW219">
            <v>39</v>
          </cell>
          <cell r="BF219">
            <v>190</v>
          </cell>
          <cell r="BG219" t="e">
            <v>#N/A</v>
          </cell>
          <cell r="BH219" t="e">
            <v>#N/A</v>
          </cell>
        </row>
        <row r="220">
          <cell r="P220" t="str">
            <v>Número de operativos de control terrestres, marítimos, sistemas fluviales y en frontera, verificando el cumplimiento de la normativa legal acuícola y pesquera, efectuados</v>
          </cell>
          <cell r="Q220" t="str">
            <v>Acumulado</v>
          </cell>
          <cell r="R220" t="str">
            <v>SI</v>
          </cell>
          <cell r="T220" t="str">
            <v>Sumatoria del número de operativos de control terrestres, marítimos, sistemas fluviales y en fronteras realizados</v>
          </cell>
          <cell r="U220" t="str">
            <v>C</v>
          </cell>
          <cell r="V220" t="str">
            <v>Continuo</v>
          </cell>
          <cell r="W220">
            <v>1</v>
          </cell>
          <cell r="X220">
            <v>1</v>
          </cell>
          <cell r="Y220">
            <v>0.85</v>
          </cell>
          <cell r="Z220">
            <v>12</v>
          </cell>
          <cell r="AA220">
            <v>12</v>
          </cell>
          <cell r="AB220">
            <v>0.65839999999999999</v>
          </cell>
          <cell r="AC220" t="str">
            <v>ROJO</v>
          </cell>
          <cell r="AD220" t="str">
            <v>SI</v>
          </cell>
          <cell r="AE220" t="str">
            <v>SI</v>
          </cell>
          <cell r="AF220">
            <v>44936</v>
          </cell>
          <cell r="AG220">
            <v>843</v>
          </cell>
          <cell r="AH220">
            <v>845</v>
          </cell>
          <cell r="AI220">
            <v>846</v>
          </cell>
          <cell r="AJ220">
            <v>845</v>
          </cell>
          <cell r="AK220">
            <v>846</v>
          </cell>
          <cell r="AL220">
            <v>845</v>
          </cell>
          <cell r="AM220">
            <v>846</v>
          </cell>
          <cell r="AN220">
            <v>845</v>
          </cell>
          <cell r="AO220">
            <v>846</v>
          </cell>
          <cell r="AP220">
            <v>845</v>
          </cell>
          <cell r="AQ220">
            <v>846</v>
          </cell>
          <cell r="AR220">
            <v>843</v>
          </cell>
          <cell r="AS220">
            <v>10141</v>
          </cell>
          <cell r="AT220">
            <v>450</v>
          </cell>
          <cell r="AU220">
            <v>476</v>
          </cell>
          <cell r="AV220">
            <v>556</v>
          </cell>
          <cell r="AW220">
            <v>587</v>
          </cell>
          <cell r="AX220">
            <v>624</v>
          </cell>
          <cell r="AY220">
            <v>512</v>
          </cell>
          <cell r="AZ220">
            <v>574</v>
          </cell>
          <cell r="BA220">
            <v>712</v>
          </cell>
          <cell r="BB220">
            <v>618</v>
          </cell>
          <cell r="BC220">
            <v>623</v>
          </cell>
          <cell r="BD220">
            <v>522</v>
          </cell>
          <cell r="BE220">
            <v>423</v>
          </cell>
          <cell r="BF220">
            <v>6677</v>
          </cell>
          <cell r="BG220" t="str">
            <v>91</v>
          </cell>
          <cell r="BH220" t="str">
            <v>FOMENTO Y DESARROLLO DE PRODUCCION DE RECURSOS PESQUEROS Y ACUICOLAS CALIDAD E INOCUIDAD Y RIESGOS SECTORIALES</v>
          </cell>
        </row>
        <row r="221">
          <cell r="P221" t="str">
            <v>Número de operativos de minería ilícita efectuados a nivel nacional</v>
          </cell>
          <cell r="Q221" t="str">
            <v>Acumulado</v>
          </cell>
          <cell r="T221" t="str">
            <v>Sumatoria de operativos para la erradicación de la minería ilícita a nivel nacional</v>
          </cell>
          <cell r="U221" t="str">
            <v>C</v>
          </cell>
          <cell r="V221" t="str">
            <v>Continuo</v>
          </cell>
          <cell r="W221">
            <v>1</v>
          </cell>
          <cell r="X221">
            <v>1</v>
          </cell>
          <cell r="Y221">
            <v>0.85</v>
          </cell>
          <cell r="Z221">
            <v>2</v>
          </cell>
          <cell r="AA221">
            <v>2</v>
          </cell>
          <cell r="AB221">
            <v>1.3924000000000001</v>
          </cell>
          <cell r="AC221" t="str">
            <v>VERDE</v>
          </cell>
          <cell r="AD221" t="str">
            <v>SI</v>
          </cell>
          <cell r="AE221" t="str">
            <v>SI</v>
          </cell>
          <cell r="AF221">
            <v>44939</v>
          </cell>
          <cell r="AG221">
            <v>78</v>
          </cell>
          <cell r="AH221">
            <v>80</v>
          </cell>
          <cell r="AS221">
            <v>158</v>
          </cell>
          <cell r="AT221">
            <v>193</v>
          </cell>
          <cell r="AU221">
            <v>27</v>
          </cell>
          <cell r="BF221">
            <v>220</v>
          </cell>
          <cell r="BG221">
            <v>0</v>
          </cell>
          <cell r="BH221">
            <v>0</v>
          </cell>
        </row>
        <row r="222">
          <cell r="P222" t="str">
            <v>Número de organismos evaluadores de la conformidad designados</v>
          </cell>
          <cell r="Q222" t="str">
            <v>Acumulado</v>
          </cell>
          <cell r="R222" t="str">
            <v>SI</v>
          </cell>
          <cell r="T222" t="str">
            <v>Sumatoria del número de organismos evaluadores de la conformidad designados</v>
          </cell>
          <cell r="U222" t="str">
            <v>C</v>
          </cell>
          <cell r="V222" t="str">
            <v>Continuo</v>
          </cell>
          <cell r="W222">
            <v>1</v>
          </cell>
          <cell r="X222">
            <v>1</v>
          </cell>
          <cell r="Y222">
            <v>0.85</v>
          </cell>
          <cell r="Z222">
            <v>4</v>
          </cell>
          <cell r="AA222">
            <v>4</v>
          </cell>
          <cell r="AB222">
            <v>1</v>
          </cell>
          <cell r="AC222" t="str">
            <v>VERDE</v>
          </cell>
          <cell r="AD222" t="str">
            <v>SI</v>
          </cell>
          <cell r="AE222" t="str">
            <v>SI</v>
          </cell>
          <cell r="AF222">
            <v>44936</v>
          </cell>
          <cell r="AG222">
            <v>1</v>
          </cell>
          <cell r="AH222">
            <v>1</v>
          </cell>
          <cell r="AI222">
            <v>2</v>
          </cell>
          <cell r="AJ222">
            <v>2</v>
          </cell>
          <cell r="AS222">
            <v>6</v>
          </cell>
          <cell r="AT222">
            <v>1</v>
          </cell>
          <cell r="AU222">
            <v>1</v>
          </cell>
          <cell r="AV222">
            <v>2</v>
          </cell>
          <cell r="AW222">
            <v>2</v>
          </cell>
          <cell r="BF222">
            <v>6</v>
          </cell>
          <cell r="BG222" t="str">
            <v>90</v>
          </cell>
          <cell r="BH222" t="str">
            <v>FOMENTO A LA PRODUCCION Y DESARROLLO DE MIPYMES ARTESANIAS E INDUSTRIAS</v>
          </cell>
        </row>
        <row r="223">
          <cell r="P223" t="str">
            <v>Número de paneles de proeficiencia por evento enviados a la REDNALAC y laboratorios de INSPI</v>
          </cell>
          <cell r="Q223" t="str">
            <v>Acumulado</v>
          </cell>
          <cell r="R223" t="str">
            <v>SI</v>
          </cell>
          <cell r="T223" t="str">
            <v>Sumatoria acumulada semestral del número de paneles de proeficiencia enviados</v>
          </cell>
          <cell r="U223" t="str">
            <v>C</v>
          </cell>
          <cell r="V223" t="str">
            <v>Continuo</v>
          </cell>
          <cell r="W223">
            <v>1</v>
          </cell>
          <cell r="X223">
            <v>1</v>
          </cell>
          <cell r="Y223">
            <v>0.85</v>
          </cell>
          <cell r="Z223">
            <v>2</v>
          </cell>
          <cell r="AA223">
            <v>2</v>
          </cell>
          <cell r="AB223">
            <v>1.1351</v>
          </cell>
          <cell r="AC223" t="str">
            <v>VERDE</v>
          </cell>
          <cell r="AD223" t="str">
            <v>SI</v>
          </cell>
          <cell r="AE223" t="str">
            <v>SI</v>
          </cell>
          <cell r="AF223">
            <v>44940</v>
          </cell>
          <cell r="AG223">
            <v>20</v>
          </cell>
          <cell r="AH223">
            <v>91</v>
          </cell>
          <cell r="AS223">
            <v>111</v>
          </cell>
          <cell r="AT223">
            <v>20</v>
          </cell>
          <cell r="AU223">
            <v>106</v>
          </cell>
          <cell r="BF223">
            <v>126</v>
          </cell>
          <cell r="BG223" t="str">
            <v>55</v>
          </cell>
          <cell r="BH223" t="str">
            <v>LABORATORIO ESPECIALIZADO VIGILANCIA EPIDEMIOLOGICA Y DE SALUD PUBLICA</v>
          </cell>
        </row>
        <row r="224">
          <cell r="P224" t="str">
            <v>Número de patrullajes de monitore o en la Zona Intangible Tagaeri-Taromenane (ZITT) y su área de influencia.</v>
          </cell>
          <cell r="Q224" t="str">
            <v>Por período</v>
          </cell>
          <cell r="T224" t="str">
            <v>Sumatoria de todos los patrullajes de monitore o en la Zona Intangible Tagaeri-Taromenane (ZITT) y su área de influencia.</v>
          </cell>
          <cell r="U224" t="str">
            <v>C</v>
          </cell>
          <cell r="V224" t="str">
            <v>Continuo</v>
          </cell>
          <cell r="W224">
            <v>1</v>
          </cell>
          <cell r="X224">
            <v>1</v>
          </cell>
          <cell r="Y224">
            <v>0.85</v>
          </cell>
          <cell r="Z224">
            <v>2</v>
          </cell>
          <cell r="AA224">
            <v>2</v>
          </cell>
          <cell r="AB224">
            <v>1</v>
          </cell>
          <cell r="AC224" t="str">
            <v>VERDE</v>
          </cell>
          <cell r="AD224" t="str">
            <v>SI</v>
          </cell>
          <cell r="AE224" t="str">
            <v>SI</v>
          </cell>
          <cell r="AF224">
            <v>44935</v>
          </cell>
          <cell r="AG224">
            <v>49</v>
          </cell>
          <cell r="AH224">
            <v>20</v>
          </cell>
          <cell r="AS224">
            <v>69</v>
          </cell>
          <cell r="AT224">
            <v>49</v>
          </cell>
          <cell r="AU224">
            <v>20</v>
          </cell>
          <cell r="BF224">
            <v>69</v>
          </cell>
          <cell r="BG224">
            <v>57</v>
          </cell>
          <cell r="BH224" t="str">
            <v>EJERCICIO DE LOS DERECHOS CONSTITUCIONALES Y DERECHOS HUMANOS</v>
          </cell>
        </row>
        <row r="225">
          <cell r="P225" t="str">
            <v>Número de personas adiestradas por evento</v>
          </cell>
          <cell r="Q225" t="str">
            <v>Acumulado</v>
          </cell>
          <cell r="R225" t="str">
            <v>SI</v>
          </cell>
          <cell r="T225" t="str">
            <v>Sumatoria de personas adiestradas por evento</v>
          </cell>
          <cell r="U225" t="str">
            <v>C</v>
          </cell>
          <cell r="V225" t="str">
            <v>Continuo</v>
          </cell>
          <cell r="W225">
            <v>1</v>
          </cell>
          <cell r="X225">
            <v>1</v>
          </cell>
          <cell r="Y225">
            <v>0.85</v>
          </cell>
          <cell r="Z225">
            <v>2</v>
          </cell>
          <cell r="AA225">
            <v>2</v>
          </cell>
          <cell r="AB225">
            <v>2.4472</v>
          </cell>
          <cell r="AC225" t="str">
            <v>VERDE</v>
          </cell>
          <cell r="AD225" t="str">
            <v>SI</v>
          </cell>
          <cell r="AE225" t="str">
            <v>SI</v>
          </cell>
          <cell r="AF225">
            <v>44939</v>
          </cell>
          <cell r="AG225">
            <v>2500</v>
          </cell>
          <cell r="AH225">
            <v>2500</v>
          </cell>
          <cell r="AS225">
            <v>5000</v>
          </cell>
          <cell r="AT225">
            <v>2642</v>
          </cell>
          <cell r="AU225">
            <v>9594</v>
          </cell>
          <cell r="BF225">
            <v>12236</v>
          </cell>
          <cell r="BG225">
            <v>0</v>
          </cell>
          <cell r="BH225">
            <v>0</v>
          </cell>
        </row>
        <row r="226">
          <cell r="P226" t="str">
            <v>Número de personas capacitadas en lenguajes digitales</v>
          </cell>
          <cell r="Q226" t="str">
            <v>Por período</v>
          </cell>
          <cell r="R226" t="str">
            <v>SI</v>
          </cell>
          <cell r="T226" t="str">
            <v>F= Sumatoria de número de personas capacitadas en lenguajes digitales</v>
          </cell>
          <cell r="U226" t="str">
            <v>C</v>
          </cell>
          <cell r="V226" t="str">
            <v>Continuo</v>
          </cell>
          <cell r="W226">
            <v>1</v>
          </cell>
          <cell r="X226">
            <v>1</v>
          </cell>
          <cell r="Y226">
            <v>0.85</v>
          </cell>
          <cell r="Z226">
            <v>2</v>
          </cell>
          <cell r="AA226">
            <v>2</v>
          </cell>
          <cell r="AB226">
            <v>2.2446999999999999</v>
          </cell>
          <cell r="AC226" t="str">
            <v>VERDE</v>
          </cell>
          <cell r="AD226" t="str">
            <v>SI</v>
          </cell>
          <cell r="AE226" t="str">
            <v>SI</v>
          </cell>
          <cell r="AF226">
            <v>44942</v>
          </cell>
          <cell r="AG226">
            <v>750</v>
          </cell>
          <cell r="AH226">
            <v>750</v>
          </cell>
          <cell r="AS226">
            <v>1500</v>
          </cell>
          <cell r="AT226">
            <v>753</v>
          </cell>
          <cell r="AU226">
            <v>2614</v>
          </cell>
          <cell r="BF226">
            <v>3367</v>
          </cell>
          <cell r="BG226" t="str">
            <v>57</v>
          </cell>
          <cell r="BH226" t="str">
            <v>FOMENTO DE LA INDUSTRIA Y SERVICIOS DE TECNOLOGIAS DE LA INFORMACION Y COMUNICACION</v>
          </cell>
        </row>
        <row r="227">
          <cell r="P227" t="str">
            <v>Número de personas capacitadas en prevención de la violencia contra las mujeres</v>
          </cell>
          <cell r="Q227" t="str">
            <v>Acumulado</v>
          </cell>
          <cell r="T227" t="str">
            <v>Sumatoria total del Número de personas capacitadas en prevención de la violencia contra las mujeres</v>
          </cell>
          <cell r="U227" t="str">
            <v>C</v>
          </cell>
          <cell r="V227" t="str">
            <v>Continuo</v>
          </cell>
          <cell r="W227">
            <v>1</v>
          </cell>
          <cell r="X227">
            <v>1</v>
          </cell>
          <cell r="Y227">
            <v>0.85</v>
          </cell>
          <cell r="Z227">
            <v>2</v>
          </cell>
          <cell r="AA227">
            <v>2</v>
          </cell>
          <cell r="AB227">
            <v>1.2739</v>
          </cell>
          <cell r="AC227" t="str">
            <v>VERDE</v>
          </cell>
          <cell r="AD227" t="str">
            <v>SI</v>
          </cell>
          <cell r="AE227" t="str">
            <v>SI</v>
          </cell>
          <cell r="AF227">
            <v>44935</v>
          </cell>
          <cell r="AG227">
            <v>11700</v>
          </cell>
          <cell r="AH227">
            <v>4000</v>
          </cell>
          <cell r="AS227">
            <v>15700</v>
          </cell>
          <cell r="AT227">
            <v>10577</v>
          </cell>
          <cell r="AU227">
            <v>9423</v>
          </cell>
          <cell r="BF227">
            <v>20000</v>
          </cell>
          <cell r="BG227">
            <v>59</v>
          </cell>
          <cell r="BH227" t="str">
            <v>PREVENCION Y  REDUCCION DE LA VIOLENCIA DE GENERO Y OTRAS VIOLENCIAS</v>
          </cell>
        </row>
        <row r="228">
          <cell r="P228" t="str">
            <v>Número de personas colocadas en relación de dependencia a través de Encuentra Empleo.</v>
          </cell>
          <cell r="Q228" t="str">
            <v>Por período</v>
          </cell>
          <cell r="T228" t="str">
            <v>Sumatoria de personas colocadas</v>
          </cell>
          <cell r="U228" t="str">
            <v>C</v>
          </cell>
          <cell r="V228" t="str">
            <v>Continuo</v>
          </cell>
          <cell r="W228">
            <v>1</v>
          </cell>
          <cell r="X228">
            <v>1</v>
          </cell>
          <cell r="Y228">
            <v>0.85</v>
          </cell>
          <cell r="Z228">
            <v>2</v>
          </cell>
          <cell r="AA228">
            <v>2</v>
          </cell>
          <cell r="AB228">
            <v>1</v>
          </cell>
          <cell r="AC228" t="str">
            <v>VERDE</v>
          </cell>
          <cell r="AD228" t="str">
            <v>SI</v>
          </cell>
          <cell r="AE228" t="str">
            <v>SI</v>
          </cell>
          <cell r="AF228">
            <v>44942</v>
          </cell>
          <cell r="AG228">
            <v>140250</v>
          </cell>
          <cell r="AH228">
            <v>24750</v>
          </cell>
          <cell r="AS228">
            <v>165000</v>
          </cell>
          <cell r="AT228">
            <v>140250</v>
          </cell>
          <cell r="AU228">
            <v>24750</v>
          </cell>
          <cell r="BF228">
            <v>165000</v>
          </cell>
          <cell r="BG228">
            <v>1</v>
          </cell>
          <cell r="BH228" t="str">
            <v>ADMINISTRACION CENTRAL</v>
          </cell>
        </row>
        <row r="229">
          <cell r="P229" t="str">
            <v>Número de personas de grupos de atención prioritaria colocadas en relación de dependencia a través de Encuentra Empleo y políticas activas de inclusión laboral.</v>
          </cell>
          <cell r="Q229" t="str">
            <v>Por período</v>
          </cell>
          <cell r="T229" t="str">
            <v>Sumatoria de personas de grupos de atención prioritaria colocadas colocadas en el trimestre año vigente</v>
          </cell>
          <cell r="U229" t="str">
            <v>C</v>
          </cell>
          <cell r="V229" t="str">
            <v>Continuo</v>
          </cell>
          <cell r="W229">
            <v>1</v>
          </cell>
          <cell r="X229">
            <v>1</v>
          </cell>
          <cell r="Y229">
            <v>0.85</v>
          </cell>
          <cell r="Z229">
            <v>2</v>
          </cell>
          <cell r="AA229">
            <v>2</v>
          </cell>
          <cell r="AB229">
            <v>1</v>
          </cell>
          <cell r="AC229" t="str">
            <v>VERDE</v>
          </cell>
          <cell r="AD229" t="str">
            <v>SI</v>
          </cell>
          <cell r="AE229" t="str">
            <v>SI</v>
          </cell>
          <cell r="AF229">
            <v>44942</v>
          </cell>
          <cell r="AG229">
            <v>5610</v>
          </cell>
          <cell r="AH229">
            <v>990</v>
          </cell>
          <cell r="AS229">
            <v>6600</v>
          </cell>
          <cell r="AT229">
            <v>5610</v>
          </cell>
          <cell r="AU229">
            <v>990</v>
          </cell>
          <cell r="BF229">
            <v>6600</v>
          </cell>
          <cell r="BG229">
            <v>0</v>
          </cell>
          <cell r="BH229">
            <v>0</v>
          </cell>
        </row>
        <row r="230">
          <cell r="P230" t="str">
            <v>Número de personas del sector agrícola, ganadero y piscícola capacitados en el uso de las TIC</v>
          </cell>
          <cell r="Q230" t="str">
            <v>Acumulado</v>
          </cell>
          <cell r="R230" t="str">
            <v>SI</v>
          </cell>
          <cell r="T230" t="str">
            <v>F= Sumatoria de número de personas pertenecientes al sector agrícola, ganadero y piscícola que se han capacitado en el uso de TIC</v>
          </cell>
          <cell r="U230" t="str">
            <v>C</v>
          </cell>
          <cell r="V230" t="str">
            <v>Continuo</v>
          </cell>
          <cell r="W230">
            <v>1</v>
          </cell>
          <cell r="X230">
            <v>1</v>
          </cell>
          <cell r="Y230">
            <v>0.85</v>
          </cell>
          <cell r="Z230">
            <v>2</v>
          </cell>
          <cell r="AA230">
            <v>2</v>
          </cell>
          <cell r="AB230">
            <v>3.8147000000000002</v>
          </cell>
          <cell r="AC230" t="str">
            <v>VERDE</v>
          </cell>
          <cell r="AD230" t="str">
            <v>SI</v>
          </cell>
          <cell r="AE230" t="str">
            <v>SI</v>
          </cell>
          <cell r="AF230">
            <v>44943</v>
          </cell>
          <cell r="AG230">
            <v>1000</v>
          </cell>
          <cell r="AH230">
            <v>2000</v>
          </cell>
          <cell r="AS230">
            <v>3000</v>
          </cell>
          <cell r="AT230">
            <v>1436</v>
          </cell>
          <cell r="AU230">
            <v>10008</v>
          </cell>
          <cell r="BF230">
            <v>11444</v>
          </cell>
          <cell r="BG230" t="str">
            <v>57</v>
          </cell>
          <cell r="BH230" t="str">
            <v>FOMENTO DE LA INDUSTRIA Y SERVICIOS DE TECNOLOGIAS DE LA INFORMACION Y COMUNICACION</v>
          </cell>
        </row>
        <row r="231">
          <cell r="P231" t="str">
            <v>Número de personas que acceden a un empleo adecuado a través de políticas activas de inclusión laboral.</v>
          </cell>
          <cell r="Q231" t="str">
            <v>Por período</v>
          </cell>
          <cell r="T231" t="str">
            <v>Sumatoria de personas que accedieron a un contrato de trabajo</v>
          </cell>
          <cell r="U231" t="str">
            <v>C</v>
          </cell>
          <cell r="V231" t="str">
            <v>Continuo</v>
          </cell>
          <cell r="W231">
            <v>1</v>
          </cell>
          <cell r="X231">
            <v>1</v>
          </cell>
          <cell r="Y231">
            <v>0.85</v>
          </cell>
          <cell r="Z231">
            <v>2</v>
          </cell>
          <cell r="AA231">
            <v>2</v>
          </cell>
          <cell r="AB231">
            <v>1.6657</v>
          </cell>
          <cell r="AC231" t="str">
            <v>VERDE</v>
          </cell>
          <cell r="AD231" t="str">
            <v>SI</v>
          </cell>
          <cell r="AE231" t="str">
            <v>SI</v>
          </cell>
          <cell r="AF231">
            <v>44942</v>
          </cell>
          <cell r="AG231">
            <v>112500</v>
          </cell>
          <cell r="AH231">
            <v>137500</v>
          </cell>
          <cell r="AS231">
            <v>250000</v>
          </cell>
          <cell r="AT231">
            <v>112500</v>
          </cell>
          <cell r="AU231">
            <v>303915</v>
          </cell>
          <cell r="BF231">
            <v>416415</v>
          </cell>
          <cell r="BG231">
            <v>1</v>
          </cell>
          <cell r="BH231" t="str">
            <v>ADMINISTRACION CENTRAL</v>
          </cell>
        </row>
        <row r="232">
          <cell r="P232" t="str">
            <v>Número de planes de negocio solidario asesorados a las OEPS/UEP</v>
          </cell>
          <cell r="Q232" t="str">
            <v>Acumulado</v>
          </cell>
          <cell r="R232" t="str">
            <v>SI</v>
          </cell>
          <cell r="T232" t="str">
            <v>F= E de planes de negocios solidarios de las organizaciones de economía popular y solidaria y/o unidades económicas populares. TPNS= (PNSZ1 + PNSZ2 + PNSZ3................+PNSZ9)</v>
          </cell>
          <cell r="U232" t="str">
            <v>C</v>
          </cell>
          <cell r="V232" t="str">
            <v>Continuo</v>
          </cell>
          <cell r="W232">
            <v>1</v>
          </cell>
          <cell r="X232">
            <v>1</v>
          </cell>
          <cell r="Y232">
            <v>0.85</v>
          </cell>
          <cell r="Z232">
            <v>4</v>
          </cell>
          <cell r="AA232">
            <v>4</v>
          </cell>
          <cell r="AB232">
            <v>0.98</v>
          </cell>
          <cell r="AC232" t="str">
            <v>AMARILLO</v>
          </cell>
          <cell r="AD232" t="str">
            <v>SI</v>
          </cell>
          <cell r="AE232" t="str">
            <v>SI</v>
          </cell>
          <cell r="AF232">
            <v>44941</v>
          </cell>
          <cell r="AG232">
            <v>25</v>
          </cell>
          <cell r="AH232">
            <v>41</v>
          </cell>
          <cell r="AI232">
            <v>46</v>
          </cell>
          <cell r="AJ232">
            <v>38</v>
          </cell>
          <cell r="AS232">
            <v>150</v>
          </cell>
          <cell r="AT232">
            <v>23</v>
          </cell>
          <cell r="AU232">
            <v>38</v>
          </cell>
          <cell r="AV232">
            <v>49</v>
          </cell>
          <cell r="AW232">
            <v>37</v>
          </cell>
          <cell r="BF232">
            <v>147</v>
          </cell>
          <cell r="BG232" t="e">
            <v>#N/A</v>
          </cell>
          <cell r="BH232" t="e">
            <v>#N/A</v>
          </cell>
        </row>
        <row r="233">
          <cell r="P233" t="str">
            <v>Número de Políticas Públicas Integrales, planes, programas y/o proyectos e instrumentos derivados en materia de Derechos Humanos a personas LGBTI+ en los ejes de prevención, protección para su aplicación en el ámbito nacional, propuestas.</v>
          </cell>
          <cell r="Q233" t="str">
            <v>Acumulado</v>
          </cell>
          <cell r="T233" t="str">
            <v>Sumatoria total del Número de Políticas Públicas Integrales, planes, programas y/o proyectos e instrumentos derivados en materia de Derechos Humanos a personas LGBTI+ en los ejes de prevención, protección para su aplicación en el ámbito nacional, propuestas</v>
          </cell>
          <cell r="U233" t="str">
            <v>C</v>
          </cell>
          <cell r="V233" t="str">
            <v>Continuo</v>
          </cell>
          <cell r="W233">
            <v>1</v>
          </cell>
          <cell r="X233">
            <v>1</v>
          </cell>
          <cell r="Y233">
            <v>0.85</v>
          </cell>
          <cell r="Z233">
            <v>1</v>
          </cell>
          <cell r="AA233">
            <v>1</v>
          </cell>
          <cell r="AB233">
            <v>1</v>
          </cell>
          <cell r="AC233" t="str">
            <v>VERDE</v>
          </cell>
          <cell r="AD233" t="str">
            <v>SI</v>
          </cell>
          <cell r="AE233" t="str">
            <v>SI</v>
          </cell>
          <cell r="AF233">
            <v>44937</v>
          </cell>
          <cell r="AG233">
            <v>1</v>
          </cell>
          <cell r="AS233">
            <v>1</v>
          </cell>
          <cell r="AT233">
            <v>1</v>
          </cell>
          <cell r="BF233">
            <v>1</v>
          </cell>
        </row>
        <row r="234">
          <cell r="P234" t="str">
            <v>Número de ponencias y/o posters científicos realizados para la socialización de los resultados de investigación.</v>
          </cell>
          <cell r="Q234" t="str">
            <v>Acumulado</v>
          </cell>
          <cell r="R234" t="str">
            <v>SI</v>
          </cell>
          <cell r="T234" t="str">
            <v>Total de ponencias y/o posters científicos realizados para la socialización de los resultados de investigación, impartido por el personal técnico de la DTIDi, GIDi CZ9 y Directores de Proyectos en eventos nacionales e internacionales.</v>
          </cell>
          <cell r="U234" t="str">
            <v>C</v>
          </cell>
          <cell r="V234" t="str">
            <v>Continuo</v>
          </cell>
          <cell r="W234">
            <v>1</v>
          </cell>
          <cell r="X234">
            <v>1</v>
          </cell>
          <cell r="Y234">
            <v>0.85</v>
          </cell>
          <cell r="Z234">
            <v>2</v>
          </cell>
          <cell r="AA234">
            <v>2</v>
          </cell>
          <cell r="AB234">
            <v>0.88</v>
          </cell>
          <cell r="AC234" t="str">
            <v>AMARILLO</v>
          </cell>
          <cell r="AD234" t="str">
            <v>SI</v>
          </cell>
          <cell r="AE234" t="str">
            <v>SI</v>
          </cell>
          <cell r="AF234">
            <v>44939</v>
          </cell>
          <cell r="AG234">
            <v>12</v>
          </cell>
          <cell r="AH234">
            <v>13</v>
          </cell>
          <cell r="AS234">
            <v>25</v>
          </cell>
          <cell r="AT234">
            <v>12</v>
          </cell>
          <cell r="AU234">
            <v>10</v>
          </cell>
          <cell r="BF234">
            <v>22</v>
          </cell>
          <cell r="BG234" t="str">
            <v>86</v>
          </cell>
          <cell r="BH234" t="str">
            <v>INVESTIGACION DESARROLLO  INNOVACION Y O TRANSFERENCIA TECNOLOGICA</v>
          </cell>
        </row>
        <row r="235">
          <cell r="P235" t="str">
            <v>Número de procesos de articulación interinstitucionales y de cooperación gestionados para la implementación y ejecución de Políticas Públicas de prevención y promoción de erradicación de todas las formas de violencia y discriminación contra población</v>
          </cell>
          <cell r="Q235" t="str">
            <v>Acumulado</v>
          </cell>
          <cell r="T235" t="str">
            <v>Sumatoria total del Número de procesos de articulación interinstitucionlaes y de cooperación gestionados para la implementación y ejecución de Políticas Públicas de prevención y promoción de erradicación de todas las formas de violencia y discriminación contra población LGBTI+</v>
          </cell>
          <cell r="U235" t="str">
            <v>C</v>
          </cell>
          <cell r="V235" t="str">
            <v>Continuo</v>
          </cell>
          <cell r="W235">
            <v>1</v>
          </cell>
          <cell r="X235">
            <v>1</v>
          </cell>
          <cell r="Y235">
            <v>0.85</v>
          </cell>
          <cell r="Z235">
            <v>2</v>
          </cell>
          <cell r="AA235">
            <v>2</v>
          </cell>
          <cell r="AB235">
            <v>1</v>
          </cell>
          <cell r="AC235" t="str">
            <v>VERDE</v>
          </cell>
          <cell r="AD235" t="str">
            <v>SI</v>
          </cell>
          <cell r="AE235" t="str">
            <v>SI</v>
          </cell>
          <cell r="AF235">
            <v>44937</v>
          </cell>
          <cell r="AG235">
            <v>1</v>
          </cell>
          <cell r="AH235">
            <v>1</v>
          </cell>
          <cell r="AS235">
            <v>2</v>
          </cell>
          <cell r="AT235">
            <v>1</v>
          </cell>
          <cell r="AU235">
            <v>1</v>
          </cell>
          <cell r="BF235">
            <v>2</v>
          </cell>
        </row>
        <row r="236">
          <cell r="P236" t="str">
            <v>Número de productos comunicacionales institucionales realizados (campañas)</v>
          </cell>
          <cell r="Q236" t="str">
            <v>Por período</v>
          </cell>
          <cell r="T236" t="str">
            <v>Sumatoria de los productos comunicacionales institucionales realizados (campañas)</v>
          </cell>
          <cell r="U236" t="str">
            <v>C</v>
          </cell>
          <cell r="V236" t="str">
            <v>Continuo</v>
          </cell>
          <cell r="W236">
            <v>1</v>
          </cell>
          <cell r="X236">
            <v>1</v>
          </cell>
          <cell r="Y236">
            <v>0.85</v>
          </cell>
          <cell r="Z236">
            <v>1</v>
          </cell>
          <cell r="AA236">
            <v>1</v>
          </cell>
          <cell r="AB236">
            <v>1</v>
          </cell>
          <cell r="AC236" t="str">
            <v>VERDE</v>
          </cell>
          <cell r="AD236" t="str">
            <v>SI</v>
          </cell>
          <cell r="AE236" t="str">
            <v>SI</v>
          </cell>
          <cell r="AF236">
            <v>44939</v>
          </cell>
          <cell r="AG236">
            <v>2</v>
          </cell>
          <cell r="AS236">
            <v>2</v>
          </cell>
          <cell r="AT236">
            <v>2</v>
          </cell>
          <cell r="BF236">
            <v>2</v>
          </cell>
          <cell r="BG236">
            <v>0</v>
          </cell>
          <cell r="BH236">
            <v>0</v>
          </cell>
        </row>
        <row r="237">
          <cell r="P237" t="str">
            <v>Número de productos de consolidación de información operativa publicados fuera de plazo</v>
          </cell>
          <cell r="Q237" t="str">
            <v>Por período</v>
          </cell>
          <cell r="R237" t="str">
            <v>SI</v>
          </cell>
          <cell r="T237" t="str">
            <v>Sumatoria de productos de Consolidación de Información Operativa publicados fuera de plazo</v>
          </cell>
          <cell r="U237" t="str">
            <v>D</v>
          </cell>
          <cell r="V237" t="str">
            <v>Discreto</v>
          </cell>
          <cell r="W237">
            <v>1</v>
          </cell>
          <cell r="X237">
            <v>1</v>
          </cell>
          <cell r="Y237">
            <v>1.1499999999999999</v>
          </cell>
          <cell r="Z237">
            <v>12</v>
          </cell>
          <cell r="AA237">
            <v>12</v>
          </cell>
          <cell r="AB237">
            <v>1</v>
          </cell>
          <cell r="AC237" t="str">
            <v>VERDE</v>
          </cell>
          <cell r="AD237" t="str">
            <v>SI</v>
          </cell>
          <cell r="AE237" t="str">
            <v>SI</v>
          </cell>
          <cell r="AF237">
            <v>44939</v>
          </cell>
          <cell r="AG237">
            <v>4</v>
          </cell>
          <cell r="AH237">
            <v>4</v>
          </cell>
          <cell r="AI237">
            <v>4</v>
          </cell>
          <cell r="AJ237">
            <v>4</v>
          </cell>
          <cell r="AK237">
            <v>4</v>
          </cell>
          <cell r="AL237">
            <v>4</v>
          </cell>
          <cell r="AM237">
            <v>4</v>
          </cell>
          <cell r="AN237">
            <v>4</v>
          </cell>
          <cell r="AO237">
            <v>4</v>
          </cell>
          <cell r="AP237">
            <v>4</v>
          </cell>
          <cell r="AQ237">
            <v>4</v>
          </cell>
          <cell r="AR237">
            <v>4</v>
          </cell>
          <cell r="AT237">
            <v>0</v>
          </cell>
          <cell r="AU237">
            <v>2</v>
          </cell>
          <cell r="AV237">
            <v>0</v>
          </cell>
          <cell r="AW237">
            <v>4</v>
          </cell>
          <cell r="AX237">
            <v>3</v>
          </cell>
          <cell r="AY237">
            <v>2</v>
          </cell>
          <cell r="AZ237">
            <v>4</v>
          </cell>
          <cell r="BA237">
            <v>2</v>
          </cell>
          <cell r="BB237">
            <v>1</v>
          </cell>
          <cell r="BC237">
            <v>3</v>
          </cell>
          <cell r="BD237">
            <v>4</v>
          </cell>
          <cell r="BE237">
            <v>4</v>
          </cell>
          <cell r="BG237">
            <v>0</v>
          </cell>
          <cell r="BH237">
            <v>0</v>
          </cell>
        </row>
        <row r="238">
          <cell r="P238" t="str">
            <v>Número de productos de difusión científica desarrollados</v>
          </cell>
          <cell r="Q238" t="str">
            <v>Por período</v>
          </cell>
          <cell r="R238" t="str">
            <v>SI</v>
          </cell>
          <cell r="T238" t="str">
            <v>Sumatoria de productos técnicos de difusión científica elaborados</v>
          </cell>
          <cell r="U238" t="str">
            <v>C</v>
          </cell>
          <cell r="V238" t="str">
            <v>Continuo</v>
          </cell>
          <cell r="W238">
            <v>1</v>
          </cell>
          <cell r="X238">
            <v>1</v>
          </cell>
          <cell r="Y238">
            <v>0.85</v>
          </cell>
          <cell r="Z238">
            <v>2</v>
          </cell>
          <cell r="AA238">
            <v>2</v>
          </cell>
          <cell r="AB238">
            <v>1</v>
          </cell>
          <cell r="AC238" t="str">
            <v>VERDE</v>
          </cell>
          <cell r="AD238" t="str">
            <v>SI</v>
          </cell>
          <cell r="AE238" t="str">
            <v>SI</v>
          </cell>
          <cell r="AF238">
            <v>44943</v>
          </cell>
          <cell r="AG238">
            <v>11</v>
          </cell>
          <cell r="AH238">
            <v>3</v>
          </cell>
          <cell r="AS238">
            <v>14</v>
          </cell>
          <cell r="AT238">
            <v>11</v>
          </cell>
          <cell r="AU238">
            <v>3</v>
          </cell>
          <cell r="BF238">
            <v>14</v>
          </cell>
          <cell r="BG238" t="str">
            <v>55</v>
          </cell>
          <cell r="BH238" t="str">
            <v>GENERACIÓN Y TRANSFERENCIA DE CONOCIMIENTO</v>
          </cell>
        </row>
        <row r="239">
          <cell r="P239" t="str">
            <v>Número de programa de controles implementados de servicios públicos portuarios delegados.</v>
          </cell>
          <cell r="Q239" t="str">
            <v>Por período</v>
          </cell>
          <cell r="R239" t="str">
            <v>SI</v>
          </cell>
          <cell r="T239" t="str">
            <v>Sumatoria de controles implementados</v>
          </cell>
          <cell r="U239" t="str">
            <v>C</v>
          </cell>
          <cell r="V239" t="str">
            <v>Discreto</v>
          </cell>
          <cell r="W239">
            <v>1</v>
          </cell>
          <cell r="X239">
            <v>1</v>
          </cell>
          <cell r="Y239">
            <v>0.85</v>
          </cell>
          <cell r="Z239">
            <v>2</v>
          </cell>
          <cell r="AA239">
            <v>2</v>
          </cell>
          <cell r="AB239">
            <v>1</v>
          </cell>
          <cell r="AC239" t="str">
            <v>VERDE</v>
          </cell>
          <cell r="AD239" t="str">
            <v>SI</v>
          </cell>
          <cell r="AE239" t="str">
            <v>SI</v>
          </cell>
          <cell r="AF239">
            <v>44937</v>
          </cell>
          <cell r="AG239">
            <v>1</v>
          </cell>
          <cell r="AH239">
            <v>1</v>
          </cell>
          <cell r="AT239">
            <v>1</v>
          </cell>
          <cell r="AU239">
            <v>1</v>
          </cell>
          <cell r="BG239">
            <v>0</v>
          </cell>
          <cell r="BH239">
            <v>0</v>
          </cell>
        </row>
        <row r="240">
          <cell r="P240" t="str">
            <v>Número de programas de capacitación impartidos</v>
          </cell>
          <cell r="Q240" t="str">
            <v>Por período</v>
          </cell>
          <cell r="R240" t="str">
            <v>SI</v>
          </cell>
          <cell r="T240" t="str">
            <v>Sumatoria de programas de capacitación en los ámbitos geológicos y energéticos impartidos en el año</v>
          </cell>
          <cell r="U240" t="str">
            <v>C</v>
          </cell>
          <cell r="V240" t="str">
            <v>Continuo</v>
          </cell>
          <cell r="W240">
            <v>1</v>
          </cell>
          <cell r="X240">
            <v>1</v>
          </cell>
          <cell r="Y240">
            <v>0.85</v>
          </cell>
          <cell r="Z240">
            <v>2</v>
          </cell>
          <cell r="AA240">
            <v>2</v>
          </cell>
          <cell r="AB240">
            <v>1</v>
          </cell>
          <cell r="AC240" t="str">
            <v>VERDE</v>
          </cell>
          <cell r="AD240" t="str">
            <v>SI</v>
          </cell>
          <cell r="AE240" t="str">
            <v>SI</v>
          </cell>
          <cell r="AF240">
            <v>44943</v>
          </cell>
          <cell r="AG240">
            <v>9</v>
          </cell>
          <cell r="AH240">
            <v>1</v>
          </cell>
          <cell r="AS240">
            <v>10</v>
          </cell>
          <cell r="AT240">
            <v>9</v>
          </cell>
          <cell r="AU240">
            <v>1</v>
          </cell>
          <cell r="BF240">
            <v>10</v>
          </cell>
          <cell r="BG240" t="str">
            <v>55</v>
          </cell>
          <cell r="BH240" t="str">
            <v>GENERACIÓN Y TRANSFERENCIA DE CONOCIMIENTO</v>
          </cell>
        </row>
        <row r="241">
          <cell r="P241" t="str">
            <v>Número de propiedad intelectual generados por los técnicos e investigadores acorde a los resultados de investigación del INSPI</v>
          </cell>
          <cell r="Q241" t="str">
            <v>Acumulado</v>
          </cell>
          <cell r="R241" t="str">
            <v>SI</v>
          </cell>
          <cell r="T241" t="str">
            <v>Sumatoria del número de propiedad intelectual generados por los técnicos e investigadores acorde a los resultados de investigación del INSPI</v>
          </cell>
          <cell r="U241" t="str">
            <v>C</v>
          </cell>
          <cell r="V241" t="str">
            <v>Continuo</v>
          </cell>
          <cell r="W241">
            <v>1</v>
          </cell>
          <cell r="X241">
            <v>1</v>
          </cell>
          <cell r="Y241">
            <v>0.85</v>
          </cell>
          <cell r="Z241">
            <v>2</v>
          </cell>
          <cell r="AA241">
            <v>2</v>
          </cell>
          <cell r="AB241">
            <v>1</v>
          </cell>
          <cell r="AC241" t="str">
            <v>VERDE</v>
          </cell>
          <cell r="AD241" t="str">
            <v>SI</v>
          </cell>
          <cell r="AE241" t="str">
            <v>SI</v>
          </cell>
          <cell r="AF241">
            <v>44939</v>
          </cell>
          <cell r="AG241">
            <v>1</v>
          </cell>
          <cell r="AH241">
            <v>1</v>
          </cell>
          <cell r="AS241">
            <v>2</v>
          </cell>
          <cell r="AT241">
            <v>1</v>
          </cell>
          <cell r="AU241">
            <v>1</v>
          </cell>
          <cell r="BF241">
            <v>2</v>
          </cell>
          <cell r="BG241" t="str">
            <v>86</v>
          </cell>
          <cell r="BH241" t="str">
            <v>INVESTIGACION DESARROLLO  INNOVACION Y O TRANSFERENCIA TECNOLOGICA</v>
          </cell>
        </row>
        <row r="242">
          <cell r="P242" t="str">
            <v>Número de propuestas de alianzas, acuerdos y/o convenios suscritos para el fortalecimiento de la inversión y consecución de recursos financieros y materiales que permitan afianzar la sostenibilidad fiscal y fortalecer la inversión público-privado y cooper</v>
          </cell>
          <cell r="Q242" t="str">
            <v>Acumulado</v>
          </cell>
          <cell r="T242" t="str">
            <v>Sumatoria de propuestas de alianzas, acuerdos y/o convenios suscritos</v>
          </cell>
          <cell r="U242" t="str">
            <v>C</v>
          </cell>
          <cell r="V242" t="str">
            <v>Continuo</v>
          </cell>
          <cell r="W242">
            <v>1</v>
          </cell>
          <cell r="X242">
            <v>1</v>
          </cell>
          <cell r="Y242">
            <v>0.85</v>
          </cell>
          <cell r="Z242">
            <v>2</v>
          </cell>
          <cell r="AA242">
            <v>2</v>
          </cell>
          <cell r="AB242">
            <v>1</v>
          </cell>
          <cell r="AC242" t="str">
            <v>VERDE</v>
          </cell>
          <cell r="AD242" t="str">
            <v>SI</v>
          </cell>
          <cell r="AE242" t="str">
            <v>SI</v>
          </cell>
          <cell r="AF242">
            <v>44937</v>
          </cell>
          <cell r="AG242">
            <v>1</v>
          </cell>
          <cell r="AH242">
            <v>1</v>
          </cell>
          <cell r="AS242">
            <v>2</v>
          </cell>
          <cell r="AT242">
            <v>1</v>
          </cell>
          <cell r="AU242">
            <v>1</v>
          </cell>
          <cell r="BF242">
            <v>2</v>
          </cell>
        </row>
        <row r="243">
          <cell r="P243" t="str">
            <v>Número de propuestas de proyectos de investigación presentados a OCI</v>
          </cell>
          <cell r="Q243" t="str">
            <v>Por período</v>
          </cell>
          <cell r="T243" t="str">
            <v>Sumatoria del número de propuestas de proyectos de investigación presentados a OCI</v>
          </cell>
          <cell r="U243" t="str">
            <v>C</v>
          </cell>
          <cell r="V243" t="str">
            <v>Continuo</v>
          </cell>
          <cell r="W243">
            <v>1</v>
          </cell>
          <cell r="X243">
            <v>1</v>
          </cell>
          <cell r="Y243">
            <v>0.85</v>
          </cell>
          <cell r="Z243">
            <v>1</v>
          </cell>
          <cell r="AA243">
            <v>1</v>
          </cell>
          <cell r="AB243">
            <v>1</v>
          </cell>
          <cell r="AC243" t="str">
            <v>VERDE</v>
          </cell>
          <cell r="AD243" t="str">
            <v>SI</v>
          </cell>
          <cell r="AE243" t="str">
            <v>SI</v>
          </cell>
          <cell r="AF243">
            <v>44939</v>
          </cell>
          <cell r="AG243">
            <v>1</v>
          </cell>
          <cell r="AS243">
            <v>1</v>
          </cell>
          <cell r="AT243">
            <v>1</v>
          </cell>
          <cell r="BF243">
            <v>1</v>
          </cell>
          <cell r="BG243">
            <v>0</v>
          </cell>
          <cell r="BH243">
            <v>0</v>
          </cell>
        </row>
        <row r="244">
          <cell r="P244" t="str">
            <v>Número de propuestas de reformas de Ley presentadas a la Asamblea Nacional</v>
          </cell>
          <cell r="Q244" t="str">
            <v>Por período</v>
          </cell>
          <cell r="T244" t="str">
            <v>Sumatoria de propuestas de reformas de Ley presentadas a la Asamblea Nacional</v>
          </cell>
          <cell r="U244" t="str">
            <v>C</v>
          </cell>
          <cell r="V244" t="str">
            <v>Continuo</v>
          </cell>
          <cell r="W244">
            <v>1</v>
          </cell>
          <cell r="X244">
            <v>1</v>
          </cell>
          <cell r="Y244">
            <v>0.85</v>
          </cell>
          <cell r="Z244">
            <v>1</v>
          </cell>
          <cell r="AA244">
            <v>1</v>
          </cell>
          <cell r="AB244">
            <v>1</v>
          </cell>
          <cell r="AC244" t="str">
            <v>VERDE</v>
          </cell>
          <cell r="AD244" t="str">
            <v>SI</v>
          </cell>
          <cell r="AE244" t="str">
            <v>SI</v>
          </cell>
          <cell r="AF244">
            <v>44939</v>
          </cell>
          <cell r="AG244">
            <v>1</v>
          </cell>
          <cell r="AS244">
            <v>1</v>
          </cell>
          <cell r="AT244">
            <v>1</v>
          </cell>
          <cell r="BF244">
            <v>1</v>
          </cell>
          <cell r="BG244">
            <v>0</v>
          </cell>
          <cell r="BH244">
            <v>0</v>
          </cell>
        </row>
        <row r="245">
          <cell r="P245" t="str">
            <v>Número de propuestas específicas de política pública realizadas</v>
          </cell>
          <cell r="Q245" t="str">
            <v>Por período</v>
          </cell>
          <cell r="T245" t="str">
            <v>Sumatoria de propuestas específicas de política pública realizadas</v>
          </cell>
          <cell r="U245" t="str">
            <v>C</v>
          </cell>
          <cell r="V245" t="str">
            <v>Continuo</v>
          </cell>
          <cell r="W245">
            <v>1</v>
          </cell>
          <cell r="X245">
            <v>1</v>
          </cell>
          <cell r="Y245">
            <v>0.85</v>
          </cell>
          <cell r="Z245">
            <v>1</v>
          </cell>
          <cell r="AA245">
            <v>1</v>
          </cell>
          <cell r="AB245">
            <v>2</v>
          </cell>
          <cell r="AC245" t="str">
            <v>VERDE</v>
          </cell>
          <cell r="AD245" t="str">
            <v>SI</v>
          </cell>
          <cell r="AE245" t="str">
            <v>SI</v>
          </cell>
          <cell r="AF245">
            <v>44939</v>
          </cell>
          <cell r="AG245">
            <v>1</v>
          </cell>
          <cell r="AS245">
            <v>1</v>
          </cell>
          <cell r="AT245">
            <v>2</v>
          </cell>
          <cell r="BF245">
            <v>2</v>
          </cell>
          <cell r="BG245">
            <v>0</v>
          </cell>
          <cell r="BH245">
            <v>0</v>
          </cell>
        </row>
        <row r="246">
          <cell r="P246" t="str">
            <v>Número de prototipos y/o aplicaciones tecnológicas con potencial de implementación industrial desarrolladas</v>
          </cell>
          <cell r="Q246" t="str">
            <v>Por período</v>
          </cell>
          <cell r="R246" t="str">
            <v>SI</v>
          </cell>
          <cell r="T246" t="str">
            <v>Sumatoria de prototipos y/o aplicaciones tecnológicas con potencial de implementación industrial desarrolladas.</v>
          </cell>
          <cell r="U246" t="str">
            <v>C</v>
          </cell>
          <cell r="V246" t="str">
            <v>Discreto</v>
          </cell>
          <cell r="W246">
            <v>1</v>
          </cell>
          <cell r="X246">
            <v>1</v>
          </cell>
          <cell r="Y246">
            <v>0.85</v>
          </cell>
          <cell r="Z246">
            <v>1</v>
          </cell>
          <cell r="AA246">
            <v>1</v>
          </cell>
          <cell r="AB246">
            <v>1</v>
          </cell>
          <cell r="AC246" t="str">
            <v>VERDE</v>
          </cell>
          <cell r="AD246" t="str">
            <v>SI</v>
          </cell>
          <cell r="AE246" t="str">
            <v>SI</v>
          </cell>
          <cell r="AF246">
            <v>44943</v>
          </cell>
          <cell r="AG246">
            <v>5</v>
          </cell>
          <cell r="AT246">
            <v>5</v>
          </cell>
          <cell r="BG246" t="str">
            <v>86</v>
          </cell>
          <cell r="BH246" t="str">
            <v>INVESTIGACIÓN, DESARROLLO, INNOVACIÓN Y/O TRANSFERENCIA TECNOLÓGICA</v>
          </cell>
        </row>
        <row r="247">
          <cell r="P247" t="str">
            <v>Número de proyectos de fortalecimiento institucional presentados por los Centros de Referencia Nacional y la Plataforma Compartida a los entes competentes</v>
          </cell>
          <cell r="Q247" t="str">
            <v>Acumulado</v>
          </cell>
          <cell r="R247" t="str">
            <v>SI</v>
          </cell>
          <cell r="T247" t="str">
            <v>Sumatoria de proyectos presentados por los Centros de Referencia Nacional</v>
          </cell>
          <cell r="U247" t="str">
            <v>C</v>
          </cell>
          <cell r="V247" t="str">
            <v>Continuo</v>
          </cell>
          <cell r="W247">
            <v>1</v>
          </cell>
          <cell r="X247">
            <v>1</v>
          </cell>
          <cell r="Y247">
            <v>0.85</v>
          </cell>
          <cell r="Z247">
            <v>2</v>
          </cell>
          <cell r="AA247">
            <v>2</v>
          </cell>
          <cell r="AB247">
            <v>1</v>
          </cell>
          <cell r="AC247" t="str">
            <v>VERDE</v>
          </cell>
          <cell r="AD247" t="str">
            <v>SI</v>
          </cell>
          <cell r="AE247" t="str">
            <v>SI</v>
          </cell>
          <cell r="AF247">
            <v>44940</v>
          </cell>
          <cell r="AG247">
            <v>2</v>
          </cell>
          <cell r="AH247">
            <v>8</v>
          </cell>
          <cell r="AS247">
            <v>10</v>
          </cell>
          <cell r="AT247">
            <v>2</v>
          </cell>
          <cell r="AU247">
            <v>8</v>
          </cell>
          <cell r="BF247">
            <v>10</v>
          </cell>
          <cell r="BG247" t="str">
            <v>55</v>
          </cell>
          <cell r="BH247" t="str">
            <v>LABORATORIO ESPECIALIZADO VIGILANCIA EPIDEMIOLOGICA Y DE SALUD PUBLICA</v>
          </cell>
        </row>
        <row r="248">
          <cell r="P248" t="str">
            <v>Número de proyectos de I+D+i aprobados con financiamiento externo</v>
          </cell>
          <cell r="Q248" t="str">
            <v>Acumulado</v>
          </cell>
          <cell r="R248" t="str">
            <v>SI</v>
          </cell>
          <cell r="T248" t="str">
            <v>Se identifican y suman proyectos de investigación con aprobación de la Dirección Ejecutiva que obtuvieron asignación de financiamiento de instituciones nacionales o extranjeras. Se exceptúa el financiamiento asignado por el INSPI.</v>
          </cell>
          <cell r="U248" t="str">
            <v>C</v>
          </cell>
          <cell r="V248" t="str">
            <v>Continuo</v>
          </cell>
          <cell r="W248">
            <v>1</v>
          </cell>
          <cell r="X248">
            <v>1</v>
          </cell>
          <cell r="Y248">
            <v>0.85</v>
          </cell>
          <cell r="Z248">
            <v>2</v>
          </cell>
          <cell r="AA248">
            <v>2</v>
          </cell>
          <cell r="AB248">
            <v>0</v>
          </cell>
          <cell r="AC248" t="str">
            <v>ROJO</v>
          </cell>
          <cell r="AD248" t="str">
            <v>SI</v>
          </cell>
          <cell r="AE248" t="str">
            <v>SI</v>
          </cell>
          <cell r="AF248">
            <v>44939</v>
          </cell>
          <cell r="AG248">
            <v>2</v>
          </cell>
          <cell r="AH248">
            <v>3</v>
          </cell>
          <cell r="AS248">
            <v>5</v>
          </cell>
          <cell r="AT248">
            <v>0</v>
          </cell>
          <cell r="AU248">
            <v>0</v>
          </cell>
          <cell r="BF248">
            <v>0</v>
          </cell>
          <cell r="BG248" t="str">
            <v>86</v>
          </cell>
          <cell r="BH248" t="str">
            <v>INVESTIGACION DESARROLLO  INNOVACION Y O TRANSFERENCIA TECNOLOGICA</v>
          </cell>
        </row>
        <row r="249">
          <cell r="P249" t="str">
            <v>Número de proyectos de innovación turísticas implementados.</v>
          </cell>
          <cell r="Q249" t="str">
            <v>Acumulado</v>
          </cell>
          <cell r="R249" t="str">
            <v>SI</v>
          </cell>
          <cell r="T249" t="str">
            <v>Sumatoria de proyectos de innovación turísticas implementadas.</v>
          </cell>
          <cell r="U249" t="str">
            <v>C</v>
          </cell>
          <cell r="V249" t="str">
            <v>Continuo</v>
          </cell>
          <cell r="W249">
            <v>1</v>
          </cell>
          <cell r="X249">
            <v>1</v>
          </cell>
          <cell r="Y249">
            <v>0.85</v>
          </cell>
          <cell r="Z249">
            <v>2</v>
          </cell>
          <cell r="AA249">
            <v>2</v>
          </cell>
          <cell r="AB249">
            <v>1.6</v>
          </cell>
          <cell r="AC249" t="str">
            <v>VERDE</v>
          </cell>
          <cell r="AD249" t="str">
            <v>SI</v>
          </cell>
          <cell r="AE249" t="str">
            <v>SI</v>
          </cell>
          <cell r="AF249">
            <v>44943</v>
          </cell>
          <cell r="AG249">
            <v>6</v>
          </cell>
          <cell r="AH249">
            <v>4</v>
          </cell>
          <cell r="AS249">
            <v>10</v>
          </cell>
          <cell r="AT249">
            <v>6</v>
          </cell>
          <cell r="AU249">
            <v>10</v>
          </cell>
          <cell r="BF249">
            <v>16</v>
          </cell>
          <cell r="BG249">
            <v>0</v>
          </cell>
          <cell r="BH249">
            <v>0</v>
          </cell>
        </row>
        <row r="250">
          <cell r="P250" t="str">
            <v>Número de proyectos de investigación formulados</v>
          </cell>
          <cell r="Q250" t="str">
            <v>Por período</v>
          </cell>
          <cell r="T250" t="str">
            <v>Sumatoria del número de proyectos de investigación formulados</v>
          </cell>
          <cell r="U250" t="str">
            <v>C</v>
          </cell>
          <cell r="V250" t="str">
            <v>Continuo</v>
          </cell>
          <cell r="W250">
            <v>1</v>
          </cell>
          <cell r="X250">
            <v>1</v>
          </cell>
          <cell r="Y250">
            <v>0.85</v>
          </cell>
          <cell r="Z250">
            <v>1</v>
          </cell>
          <cell r="AA250">
            <v>1</v>
          </cell>
          <cell r="AB250">
            <v>1</v>
          </cell>
          <cell r="AC250" t="str">
            <v>VERDE</v>
          </cell>
          <cell r="AD250" t="str">
            <v>SI</v>
          </cell>
          <cell r="AE250" t="str">
            <v>SI</v>
          </cell>
          <cell r="AF250">
            <v>44939</v>
          </cell>
          <cell r="AG250">
            <v>3</v>
          </cell>
          <cell r="AS250">
            <v>3</v>
          </cell>
          <cell r="AT250">
            <v>3</v>
          </cell>
          <cell r="BF250">
            <v>3</v>
          </cell>
          <cell r="BG250" t="str">
            <v>56</v>
          </cell>
          <cell r="BH250" t="str">
            <v>GESTION DE LA INFORMACION METEOROLOGICA E HIDROLOGICA</v>
          </cell>
        </row>
        <row r="251">
          <cell r="P251" t="str">
            <v>Número de pruebas de aplicación de nuevos materiales o desarrollo tecnológico para la elaboración de especies valoradas y documentos de seguridad</v>
          </cell>
          <cell r="Q251" t="str">
            <v>Acumulado</v>
          </cell>
          <cell r="R251" t="str">
            <v>SI</v>
          </cell>
          <cell r="T251" t="str">
            <v>Número de pruebas realizadas para la aplicación de nuevos materiales o desarrollo tecnológico para la elaboración de especies valoradas y documentos de seguridad</v>
          </cell>
          <cell r="U251" t="str">
            <v>C</v>
          </cell>
          <cell r="V251" t="str">
            <v>Continuo</v>
          </cell>
          <cell r="W251">
            <v>1</v>
          </cell>
          <cell r="X251">
            <v>1</v>
          </cell>
          <cell r="Y251">
            <v>0.85</v>
          </cell>
          <cell r="Z251">
            <v>4</v>
          </cell>
          <cell r="AA251">
            <v>4</v>
          </cell>
          <cell r="AB251">
            <v>1</v>
          </cell>
          <cell r="AC251" t="str">
            <v>VERDE</v>
          </cell>
          <cell r="AD251" t="str">
            <v>SI</v>
          </cell>
          <cell r="AE251" t="str">
            <v>SI</v>
          </cell>
          <cell r="AF251">
            <v>44924</v>
          </cell>
          <cell r="AG251">
            <v>15</v>
          </cell>
          <cell r="AH251">
            <v>3</v>
          </cell>
          <cell r="AI251">
            <v>3</v>
          </cell>
          <cell r="AJ251">
            <v>3</v>
          </cell>
          <cell r="AS251">
            <v>24</v>
          </cell>
          <cell r="AT251">
            <v>15</v>
          </cell>
          <cell r="AU251">
            <v>3</v>
          </cell>
          <cell r="AV251">
            <v>3</v>
          </cell>
          <cell r="AW251">
            <v>3</v>
          </cell>
          <cell r="BF251">
            <v>24</v>
          </cell>
          <cell r="BG251">
            <v>0</v>
          </cell>
          <cell r="BH251">
            <v>0</v>
          </cell>
        </row>
        <row r="252">
          <cell r="P252" t="str">
            <v>Número de pruebas especializadas de laboratorio realizadas por los Centros de Referencia Nacional</v>
          </cell>
          <cell r="Q252" t="str">
            <v>Acumulado</v>
          </cell>
          <cell r="R252" t="str">
            <v>SI</v>
          </cell>
          <cell r="T252" t="str">
            <v>Sumatoria acumulada mensual del número de pruebas especializadas realizadas</v>
          </cell>
          <cell r="U252" t="str">
            <v>C</v>
          </cell>
          <cell r="V252" t="str">
            <v>Continuo</v>
          </cell>
          <cell r="W252">
            <v>1</v>
          </cell>
          <cell r="X252">
            <v>1</v>
          </cell>
          <cell r="Y252">
            <v>0.85</v>
          </cell>
          <cell r="Z252">
            <v>12</v>
          </cell>
          <cell r="AA252">
            <v>12</v>
          </cell>
          <cell r="AB252">
            <v>1.8216000000000001</v>
          </cell>
          <cell r="AC252" t="str">
            <v>VERDE</v>
          </cell>
          <cell r="AD252" t="str">
            <v>SI</v>
          </cell>
          <cell r="AE252" t="str">
            <v>SI</v>
          </cell>
          <cell r="AF252">
            <v>44940</v>
          </cell>
          <cell r="AG252">
            <v>19014</v>
          </cell>
          <cell r="AH252">
            <v>23880</v>
          </cell>
          <cell r="AI252">
            <v>8691</v>
          </cell>
          <cell r="AJ252">
            <v>8691</v>
          </cell>
          <cell r="AK252">
            <v>8691</v>
          </cell>
          <cell r="AL252">
            <v>8691</v>
          </cell>
          <cell r="AM252">
            <v>8692</v>
          </cell>
          <cell r="AN252">
            <v>8692</v>
          </cell>
          <cell r="AO252">
            <v>8692</v>
          </cell>
          <cell r="AP252">
            <v>8692</v>
          </cell>
          <cell r="AQ252">
            <v>8692</v>
          </cell>
          <cell r="AR252">
            <v>8692</v>
          </cell>
          <cell r="AS252">
            <v>129810</v>
          </cell>
          <cell r="AT252">
            <v>58028</v>
          </cell>
          <cell r="AU252">
            <v>23880</v>
          </cell>
          <cell r="AV252">
            <v>31907</v>
          </cell>
          <cell r="AW252">
            <v>11414</v>
          </cell>
          <cell r="AX252">
            <v>14747</v>
          </cell>
          <cell r="AY252">
            <v>14007</v>
          </cell>
          <cell r="AZ252">
            <v>15669</v>
          </cell>
          <cell r="BA252">
            <v>14002</v>
          </cell>
          <cell r="BB252">
            <v>10639</v>
          </cell>
          <cell r="BC252">
            <v>10967</v>
          </cell>
          <cell r="BD252">
            <v>13191</v>
          </cell>
          <cell r="BE252">
            <v>18011</v>
          </cell>
          <cell r="BF252">
            <v>236462</v>
          </cell>
          <cell r="BG252" t="str">
            <v>55</v>
          </cell>
          <cell r="BH252" t="str">
            <v>LABORATORIO ESPECIALIZADO VIGILANCIA EPIDEMIOLOGICA Y DE SALUD PUBLICA</v>
          </cell>
        </row>
        <row r="253">
          <cell r="P253" t="str">
            <v>Número de pruebas y técnicas especializadas de laboratorio desconcentradas a la REDNALAC e implementadas en los Centros de Referencia Nacional del INSPI</v>
          </cell>
          <cell r="Q253" t="str">
            <v>Acumulado</v>
          </cell>
          <cell r="R253" t="str">
            <v>SI</v>
          </cell>
          <cell r="T253" t="str">
            <v>Sumatoria de número de pruebas especializadas de laboratorio desconcentradas a la REDNALAC y laboratorios INSPI.</v>
          </cell>
          <cell r="U253" t="str">
            <v>C</v>
          </cell>
          <cell r="V253" t="str">
            <v>Continuo</v>
          </cell>
          <cell r="W253">
            <v>1</v>
          </cell>
          <cell r="X253">
            <v>1</v>
          </cell>
          <cell r="Y253">
            <v>0.85</v>
          </cell>
          <cell r="Z253">
            <v>2</v>
          </cell>
          <cell r="AA253">
            <v>2</v>
          </cell>
          <cell r="AB253">
            <v>0.5625</v>
          </cell>
          <cell r="AC253" t="str">
            <v>ROJO</v>
          </cell>
          <cell r="AD253" t="str">
            <v>SI</v>
          </cell>
          <cell r="AE253" t="str">
            <v>SI</v>
          </cell>
          <cell r="AF253">
            <v>44939</v>
          </cell>
          <cell r="AG253">
            <v>8</v>
          </cell>
          <cell r="AH253">
            <v>8</v>
          </cell>
          <cell r="AS253">
            <v>16</v>
          </cell>
          <cell r="AT253">
            <v>5</v>
          </cell>
          <cell r="AU253">
            <v>4</v>
          </cell>
          <cell r="BF253">
            <v>9</v>
          </cell>
          <cell r="BG253" t="str">
            <v>55</v>
          </cell>
          <cell r="BH253" t="str">
            <v>LABORATORIO ESPECIALIZADO VIGILANCIA EPIDEMIOLOGICA Y DE SALUD PUBLICA</v>
          </cell>
        </row>
        <row r="254">
          <cell r="P254" t="str">
            <v>Número de publicaciones científicas</v>
          </cell>
          <cell r="Q254" t="str">
            <v>Acumulado</v>
          </cell>
          <cell r="R254" t="str">
            <v>SI</v>
          </cell>
          <cell r="T254" t="str">
            <v>Sumatoria de publicaciones científicas</v>
          </cell>
          <cell r="U254" t="str">
            <v>C</v>
          </cell>
          <cell r="V254" t="str">
            <v>Continuo</v>
          </cell>
          <cell r="W254">
            <v>1</v>
          </cell>
          <cell r="X254">
            <v>1</v>
          </cell>
          <cell r="Y254">
            <v>0.85</v>
          </cell>
          <cell r="Z254">
            <v>4</v>
          </cell>
          <cell r="AA254">
            <v>4</v>
          </cell>
          <cell r="AB254">
            <v>0.95630000000000004</v>
          </cell>
          <cell r="AC254" t="str">
            <v>AMARILLO</v>
          </cell>
          <cell r="AD254" t="str">
            <v>SI</v>
          </cell>
          <cell r="AE254" t="str">
            <v>SI</v>
          </cell>
          <cell r="AF254">
            <v>44935</v>
          </cell>
          <cell r="AG254">
            <v>160</v>
          </cell>
          <cell r="AH254">
            <v>2</v>
          </cell>
          <cell r="AI254">
            <v>4</v>
          </cell>
          <cell r="AJ254">
            <v>17</v>
          </cell>
          <cell r="AS254">
            <v>183</v>
          </cell>
          <cell r="AT254">
            <v>159</v>
          </cell>
          <cell r="AU254">
            <v>1</v>
          </cell>
          <cell r="AV254">
            <v>4</v>
          </cell>
          <cell r="AW254">
            <v>11</v>
          </cell>
          <cell r="BF254">
            <v>175</v>
          </cell>
          <cell r="BG254" t="str">
            <v>86</v>
          </cell>
          <cell r="BH254" t="str">
            <v>INVESTIGACION DESARROLLO  INNOVACION Y O TRANSFERENCIA TECNOLOGICA</v>
          </cell>
        </row>
        <row r="255">
          <cell r="P255" t="str">
            <v>Número de publicaciones científicas aceptadas por los Centros de Referencia Nacional a revistas científicas indexadas</v>
          </cell>
          <cell r="Q255" t="str">
            <v>Acumulado</v>
          </cell>
          <cell r="R255" t="str">
            <v>SI</v>
          </cell>
          <cell r="T255" t="str">
            <v>Sumatoria de número de publicaciones científicas enviadas por los Centros de Referencia Nacional a revistas científicas indexadas.</v>
          </cell>
          <cell r="U255" t="str">
            <v>C</v>
          </cell>
          <cell r="V255" t="str">
            <v>Continuo</v>
          </cell>
          <cell r="W255">
            <v>1</v>
          </cell>
          <cell r="X255">
            <v>1</v>
          </cell>
          <cell r="Y255">
            <v>0.85</v>
          </cell>
          <cell r="Z255">
            <v>2</v>
          </cell>
          <cell r="AA255">
            <v>2</v>
          </cell>
          <cell r="AB255">
            <v>0.66669999999999996</v>
          </cell>
          <cell r="AC255" t="str">
            <v>ROJO</v>
          </cell>
          <cell r="AD255" t="str">
            <v>SI</v>
          </cell>
          <cell r="AE255" t="str">
            <v>SI</v>
          </cell>
          <cell r="AF255">
            <v>44939</v>
          </cell>
          <cell r="AG255">
            <v>2</v>
          </cell>
          <cell r="AH255">
            <v>10</v>
          </cell>
          <cell r="AS255">
            <v>12</v>
          </cell>
          <cell r="AT255">
            <v>3</v>
          </cell>
          <cell r="AU255">
            <v>5</v>
          </cell>
          <cell r="BF255">
            <v>8</v>
          </cell>
          <cell r="BG255" t="str">
            <v>55</v>
          </cell>
          <cell r="BH255" t="str">
            <v>LABORATORIO ESPECIALIZADO VIGILANCIA EPIDEMIOLOGICA Y DE SALUD PUBLICA</v>
          </cell>
        </row>
        <row r="256">
          <cell r="P256" t="str">
            <v>Número de publicaciones científicas del nivel 1 y 2 presentadas para publicación</v>
          </cell>
          <cell r="Q256" t="str">
            <v>Acumulado</v>
          </cell>
          <cell r="R256" t="str">
            <v>SI</v>
          </cell>
          <cell r="T256" t="str">
            <v>Total de publicaciones científicas de nivel 1 y 2 presentadas por personal técnico de la DTIDi, GIDi CZ9 y Directores de proyecto de investigación.</v>
          </cell>
          <cell r="U256" t="str">
            <v>C</v>
          </cell>
          <cell r="V256" t="str">
            <v>Continuo</v>
          </cell>
          <cell r="W256">
            <v>1</v>
          </cell>
          <cell r="X256">
            <v>1</v>
          </cell>
          <cell r="Y256">
            <v>0.85</v>
          </cell>
          <cell r="Z256">
            <v>2</v>
          </cell>
          <cell r="AA256">
            <v>2</v>
          </cell>
          <cell r="AB256">
            <v>0.4</v>
          </cell>
          <cell r="AC256" t="str">
            <v>ROJO</v>
          </cell>
          <cell r="AD256" t="str">
            <v>SI</v>
          </cell>
          <cell r="AE256" t="str">
            <v>SI</v>
          </cell>
          <cell r="AF256">
            <v>44939</v>
          </cell>
          <cell r="AG256">
            <v>10</v>
          </cell>
          <cell r="AH256">
            <v>10</v>
          </cell>
          <cell r="AS256">
            <v>20</v>
          </cell>
          <cell r="AT256">
            <v>7</v>
          </cell>
          <cell r="AU256">
            <v>1</v>
          </cell>
          <cell r="BF256">
            <v>8</v>
          </cell>
          <cell r="BG256" t="str">
            <v>86</v>
          </cell>
          <cell r="BH256" t="str">
            <v>INVESTIGACION DESARROLLO  INNOVACION Y O TRANSFERENCIA TECNOLOGICA</v>
          </cell>
        </row>
        <row r="257">
          <cell r="P257" t="str">
            <v>Número de publicaciones científicas del nivel 3 presentadas para publicación</v>
          </cell>
          <cell r="Q257" t="str">
            <v>Acumulado</v>
          </cell>
          <cell r="R257" t="str">
            <v>SI</v>
          </cell>
          <cell r="T257" t="str">
            <v>Total de publicaciones científicas de nivel 3 presentadas por personal técnico de la DTIDi, GIDi CZ9 y Directores de proyecto de investigación.</v>
          </cell>
          <cell r="U257" t="str">
            <v>C</v>
          </cell>
          <cell r="V257" t="str">
            <v>Continuo</v>
          </cell>
          <cell r="W257">
            <v>1</v>
          </cell>
          <cell r="X257">
            <v>1</v>
          </cell>
          <cell r="Y257">
            <v>0.85</v>
          </cell>
          <cell r="Z257">
            <v>2</v>
          </cell>
          <cell r="AA257">
            <v>2</v>
          </cell>
          <cell r="AB257">
            <v>0.3</v>
          </cell>
          <cell r="AC257" t="str">
            <v>ROJO</v>
          </cell>
          <cell r="AD257" t="str">
            <v>SI</v>
          </cell>
          <cell r="AE257" t="str">
            <v>SI</v>
          </cell>
          <cell r="AF257">
            <v>44940</v>
          </cell>
          <cell r="AG257">
            <v>10</v>
          </cell>
          <cell r="AH257">
            <v>10</v>
          </cell>
          <cell r="AS257">
            <v>20</v>
          </cell>
          <cell r="AT257">
            <v>6</v>
          </cell>
          <cell r="AU257">
            <v>0</v>
          </cell>
          <cell r="BF257">
            <v>6</v>
          </cell>
          <cell r="BG257" t="str">
            <v>86</v>
          </cell>
          <cell r="BH257" t="str">
            <v>INVESTIGACION DESARROLLO  INNOVACION Y O TRANSFERENCIA TECNOLOGICA</v>
          </cell>
        </row>
        <row r="258">
          <cell r="P258" t="str">
            <v>Número de publicaciones científicas en medios con ISBN o ISSN</v>
          </cell>
          <cell r="Q258" t="str">
            <v>Por período</v>
          </cell>
          <cell r="R258" t="str">
            <v>SI</v>
          </cell>
          <cell r="T258" t="str">
            <v>Sumatoria de publicaciones de artículos científicos en medios con ISBN o ISSN</v>
          </cell>
          <cell r="U258" t="str">
            <v>C</v>
          </cell>
          <cell r="V258" t="str">
            <v>Continuo</v>
          </cell>
          <cell r="W258">
            <v>1</v>
          </cell>
          <cell r="X258">
            <v>1</v>
          </cell>
          <cell r="Y258">
            <v>0.85</v>
          </cell>
          <cell r="Z258">
            <v>2</v>
          </cell>
          <cell r="AA258">
            <v>2</v>
          </cell>
          <cell r="AB258">
            <v>1</v>
          </cell>
          <cell r="AC258" t="str">
            <v>VERDE</v>
          </cell>
          <cell r="AD258" t="str">
            <v>SI</v>
          </cell>
          <cell r="AE258" t="str">
            <v>SI</v>
          </cell>
          <cell r="AF258">
            <v>44943</v>
          </cell>
          <cell r="AG258">
            <v>81</v>
          </cell>
          <cell r="AH258">
            <v>10</v>
          </cell>
          <cell r="AS258">
            <v>91</v>
          </cell>
          <cell r="AT258">
            <v>81</v>
          </cell>
          <cell r="AU258">
            <v>10</v>
          </cell>
          <cell r="BF258">
            <v>91</v>
          </cell>
          <cell r="BG258" t="str">
            <v>86</v>
          </cell>
          <cell r="BH258" t="str">
            <v>INVESTIGACIÓN, DESARROLLO, INNOVACIÓN Y/O TRANSFERENCIA TECNOLÓGICA</v>
          </cell>
        </row>
        <row r="259">
          <cell r="P259" t="str">
            <v>Número de publicaciones científicas generadas por los técnicos e investigadores acorde a los resultados de investigación del INSPI</v>
          </cell>
          <cell r="Q259" t="str">
            <v>Acumulado</v>
          </cell>
          <cell r="R259" t="str">
            <v>SI</v>
          </cell>
          <cell r="T259" t="str">
            <v>Sumatoria del número de publicaciones científicas generadas por los técnicos e investigadores acorde a los resultados de investigación del INSPI</v>
          </cell>
          <cell r="U259" t="str">
            <v>C</v>
          </cell>
          <cell r="V259" t="str">
            <v>Continuo</v>
          </cell>
          <cell r="W259">
            <v>1</v>
          </cell>
          <cell r="X259">
            <v>1</v>
          </cell>
          <cell r="Y259">
            <v>0.85</v>
          </cell>
          <cell r="Z259">
            <v>2</v>
          </cell>
          <cell r="AA259">
            <v>2</v>
          </cell>
          <cell r="AB259">
            <v>1</v>
          </cell>
          <cell r="AC259" t="str">
            <v>VERDE</v>
          </cell>
          <cell r="AD259" t="str">
            <v>SI</v>
          </cell>
          <cell r="AE259" t="str">
            <v>SI</v>
          </cell>
          <cell r="AF259">
            <v>44939</v>
          </cell>
          <cell r="AG259">
            <v>5</v>
          </cell>
          <cell r="AH259">
            <v>5</v>
          </cell>
          <cell r="AS259">
            <v>10</v>
          </cell>
          <cell r="AT259">
            <v>5</v>
          </cell>
          <cell r="AU259">
            <v>5</v>
          </cell>
          <cell r="BF259">
            <v>10</v>
          </cell>
          <cell r="BG259" t="str">
            <v>86</v>
          </cell>
          <cell r="BH259" t="str">
            <v>INVESTIGACION DESARROLLO  INNOVACION Y O TRANSFERENCIA TECNOLOGICA</v>
          </cell>
        </row>
        <row r="260">
          <cell r="P260" t="str">
            <v>Número de publicaciones en visualizadores de operaciones estadísticas implementadas.</v>
          </cell>
          <cell r="Q260" t="str">
            <v>Acumulado</v>
          </cell>
          <cell r="R260" t="str">
            <v>SI</v>
          </cell>
          <cell r="T260" t="str">
            <v>Sumatoria de publicaciones de estadísticas en visualizadores.</v>
          </cell>
          <cell r="U260" t="str">
            <v>C</v>
          </cell>
          <cell r="V260" t="str">
            <v>Continuo</v>
          </cell>
          <cell r="W260">
            <v>1</v>
          </cell>
          <cell r="X260">
            <v>1</v>
          </cell>
          <cell r="Y260">
            <v>0.85</v>
          </cell>
          <cell r="Z260">
            <v>2</v>
          </cell>
          <cell r="AA260">
            <v>2</v>
          </cell>
          <cell r="AB260">
            <v>1</v>
          </cell>
          <cell r="AC260" t="str">
            <v>VERDE</v>
          </cell>
          <cell r="AD260" t="str">
            <v>SI</v>
          </cell>
          <cell r="AE260" t="str">
            <v>SI</v>
          </cell>
          <cell r="AF260">
            <v>44936</v>
          </cell>
          <cell r="AG260">
            <v>5</v>
          </cell>
          <cell r="AH260">
            <v>7</v>
          </cell>
          <cell r="AS260">
            <v>12</v>
          </cell>
          <cell r="AT260">
            <v>4</v>
          </cell>
          <cell r="AU260">
            <v>8</v>
          </cell>
          <cell r="BF260">
            <v>12</v>
          </cell>
          <cell r="BG260">
            <v>0</v>
          </cell>
          <cell r="BH260">
            <v>0</v>
          </cell>
        </row>
        <row r="261">
          <cell r="P261" t="str">
            <v>Número de recomendaciones para el manejo adecuado de los recursos pesqueros y acuícolas</v>
          </cell>
          <cell r="Q261" t="str">
            <v>Acumulado</v>
          </cell>
          <cell r="T261" t="str">
            <v>Sumatoria de recomendaciones para el manejo adecuado de los recursos pesqueros y acuícolas.</v>
          </cell>
          <cell r="U261" t="str">
            <v>C</v>
          </cell>
          <cell r="V261" t="str">
            <v>Continuo</v>
          </cell>
          <cell r="W261">
            <v>1</v>
          </cell>
          <cell r="X261">
            <v>1</v>
          </cell>
          <cell r="Y261">
            <v>0.85</v>
          </cell>
          <cell r="Z261">
            <v>4</v>
          </cell>
          <cell r="AA261">
            <v>4</v>
          </cell>
          <cell r="AB261">
            <v>1</v>
          </cell>
          <cell r="AC261" t="str">
            <v>VERDE</v>
          </cell>
          <cell r="AD261" t="str">
            <v>SI</v>
          </cell>
          <cell r="AE261" t="str">
            <v>SI</v>
          </cell>
          <cell r="AF261">
            <v>44922</v>
          </cell>
          <cell r="AG261">
            <v>4</v>
          </cell>
          <cell r="AH261">
            <v>4</v>
          </cell>
          <cell r="AI261">
            <v>4</v>
          </cell>
          <cell r="AJ261">
            <v>4</v>
          </cell>
          <cell r="AS261">
            <v>16</v>
          </cell>
          <cell r="AT261">
            <v>4</v>
          </cell>
          <cell r="AU261">
            <v>4</v>
          </cell>
          <cell r="AV261">
            <v>4</v>
          </cell>
          <cell r="AW261">
            <v>4</v>
          </cell>
          <cell r="BF261">
            <v>16</v>
          </cell>
          <cell r="BG261" t="e">
            <v>#N/A</v>
          </cell>
          <cell r="BH261" t="e">
            <v>#N/A</v>
          </cell>
        </row>
        <row r="262">
          <cell r="P262" t="str">
            <v>Número de recomendaciones tecnológicas generadas (varios temas por ejemplo: riego, cultivos agroexportables, valor agregado, etc.) para el manejo integral de cultivos priorizados</v>
          </cell>
          <cell r="Q262" t="str">
            <v>Acumulado</v>
          </cell>
          <cell r="R262" t="str">
            <v>SI</v>
          </cell>
          <cell r="T262" t="str">
            <v>Sumatoria</v>
          </cell>
          <cell r="U262" t="str">
            <v>C</v>
          </cell>
          <cell r="V262" t="str">
            <v>Continuo</v>
          </cell>
          <cell r="W262">
            <v>1</v>
          </cell>
          <cell r="X262">
            <v>1</v>
          </cell>
          <cell r="Y262">
            <v>0.85</v>
          </cell>
          <cell r="Z262">
            <v>4</v>
          </cell>
          <cell r="AA262">
            <v>4</v>
          </cell>
          <cell r="AB262">
            <v>0.98</v>
          </cell>
          <cell r="AC262" t="str">
            <v>AMARILLO</v>
          </cell>
          <cell r="AD262" t="str">
            <v>SI</v>
          </cell>
          <cell r="AE262" t="str">
            <v>SI</v>
          </cell>
          <cell r="AF262">
            <v>44935</v>
          </cell>
          <cell r="AG262">
            <v>82</v>
          </cell>
          <cell r="AH262">
            <v>0</v>
          </cell>
          <cell r="AI262">
            <v>2</v>
          </cell>
          <cell r="AJ262">
            <v>16</v>
          </cell>
          <cell r="AS262">
            <v>100</v>
          </cell>
          <cell r="AT262">
            <v>81</v>
          </cell>
          <cell r="AU262">
            <v>0</v>
          </cell>
          <cell r="AV262">
            <v>2</v>
          </cell>
          <cell r="AW262">
            <v>15</v>
          </cell>
          <cell r="BF262">
            <v>98</v>
          </cell>
          <cell r="BG262" t="str">
            <v>86</v>
          </cell>
          <cell r="BH262" t="str">
            <v>INVESTIGACION DESARROLLO  INNOVACION Y O TRANSFERENCIA TECNOLOGICA</v>
          </cell>
        </row>
        <row r="263">
          <cell r="P263" t="str">
            <v>Número de reconocimientos que han alcanzado las entidades públicas en el Premio Ecuatoriano de Calidad y Excelencia y/o Menciones Especiales.</v>
          </cell>
          <cell r="Q263" t="str">
            <v>Por período</v>
          </cell>
          <cell r="T263" t="str">
            <v>Sumatoria de los reconocimientos alcanzados por las entidades públicas</v>
          </cell>
          <cell r="U263" t="str">
            <v>C</v>
          </cell>
          <cell r="V263" t="str">
            <v>Continuo</v>
          </cell>
          <cell r="W263">
            <v>1</v>
          </cell>
          <cell r="X263">
            <v>1</v>
          </cell>
          <cell r="Y263">
            <v>0.85</v>
          </cell>
          <cell r="Z263">
            <v>2</v>
          </cell>
          <cell r="AA263">
            <v>2</v>
          </cell>
          <cell r="AB263">
            <v>1.0744</v>
          </cell>
          <cell r="AC263" t="str">
            <v>VERDE</v>
          </cell>
          <cell r="AD263" t="str">
            <v>SI</v>
          </cell>
          <cell r="AE263" t="str">
            <v>SI</v>
          </cell>
          <cell r="AF263">
            <v>44942</v>
          </cell>
          <cell r="AG263">
            <v>117</v>
          </cell>
          <cell r="AH263">
            <v>4</v>
          </cell>
          <cell r="AS263">
            <v>121</v>
          </cell>
          <cell r="AT263">
            <v>127</v>
          </cell>
          <cell r="AU263">
            <v>3</v>
          </cell>
          <cell r="BF263">
            <v>130</v>
          </cell>
          <cell r="BG263">
            <v>0</v>
          </cell>
          <cell r="BH263">
            <v>0</v>
          </cell>
        </row>
        <row r="264">
          <cell r="P264" t="str">
            <v>Número de recursos hidrobiológicos investigados</v>
          </cell>
          <cell r="Q264" t="str">
            <v>Acumulado</v>
          </cell>
          <cell r="T264" t="str">
            <v>Sumatoria de recursos hidrobiológicos estudiados</v>
          </cell>
          <cell r="U264" t="str">
            <v>C</v>
          </cell>
          <cell r="V264" t="str">
            <v>Continuo</v>
          </cell>
          <cell r="W264">
            <v>1</v>
          </cell>
          <cell r="X264">
            <v>1</v>
          </cell>
          <cell r="Y264">
            <v>0.85</v>
          </cell>
          <cell r="Z264">
            <v>1</v>
          </cell>
          <cell r="AA264">
            <v>1</v>
          </cell>
          <cell r="AB264">
            <v>1</v>
          </cell>
          <cell r="AC264" t="str">
            <v>VERDE</v>
          </cell>
          <cell r="AD264" t="str">
            <v>SI</v>
          </cell>
          <cell r="AE264" t="str">
            <v>SI</v>
          </cell>
          <cell r="AF264">
            <v>44922</v>
          </cell>
          <cell r="AG264">
            <v>12</v>
          </cell>
          <cell r="AS264">
            <v>12</v>
          </cell>
          <cell r="AT264">
            <v>12</v>
          </cell>
          <cell r="BF264">
            <v>12</v>
          </cell>
          <cell r="BG264" t="e">
            <v>#N/A</v>
          </cell>
          <cell r="BH264" t="e">
            <v>#N/A</v>
          </cell>
        </row>
        <row r="265">
          <cell r="P265" t="str">
            <v>Número de redes de I+D+i</v>
          </cell>
          <cell r="Q265" t="str">
            <v>Acumulado</v>
          </cell>
          <cell r="R265" t="str">
            <v>SI</v>
          </cell>
          <cell r="T265" t="str">
            <v>Sumatoria de redes de I+D+i</v>
          </cell>
          <cell r="U265" t="str">
            <v>C</v>
          </cell>
          <cell r="V265" t="str">
            <v>Continuo</v>
          </cell>
          <cell r="W265">
            <v>1</v>
          </cell>
          <cell r="X265">
            <v>1</v>
          </cell>
          <cell r="Y265">
            <v>0.85</v>
          </cell>
          <cell r="Z265">
            <v>2</v>
          </cell>
          <cell r="AA265">
            <v>2</v>
          </cell>
          <cell r="AB265">
            <v>1</v>
          </cell>
          <cell r="AC265" t="str">
            <v>VERDE</v>
          </cell>
          <cell r="AD265" t="str">
            <v>SI</v>
          </cell>
          <cell r="AE265" t="str">
            <v>SI</v>
          </cell>
          <cell r="AF265">
            <v>44935</v>
          </cell>
          <cell r="AG265">
            <v>11</v>
          </cell>
          <cell r="AH265">
            <v>2</v>
          </cell>
          <cell r="AS265">
            <v>13</v>
          </cell>
          <cell r="AT265">
            <v>11</v>
          </cell>
          <cell r="AU265">
            <v>2</v>
          </cell>
          <cell r="BF265">
            <v>13</v>
          </cell>
          <cell r="BG265" t="str">
            <v>86</v>
          </cell>
          <cell r="BH265" t="str">
            <v>INVESTIGACION DESARROLLO  INNOVACION Y O TRANSFERENCIA TECNOLOGICA</v>
          </cell>
        </row>
        <row r="266">
          <cell r="P266" t="str">
            <v>Número de redes de investigación registradas en la Secretaría Nacional de Educación Superior, Ciencia, Tecnología e Innovación (SENESCYT).</v>
          </cell>
          <cell r="Q266" t="str">
            <v>Acumulado</v>
          </cell>
          <cell r="R266" t="str">
            <v>SI</v>
          </cell>
          <cell r="T266" t="str">
            <v>Se identifican y suman las redes de investigación registradas en la SENESCYT.</v>
          </cell>
          <cell r="U266" t="str">
            <v>C</v>
          </cell>
          <cell r="V266" t="str">
            <v>Continuo</v>
          </cell>
          <cell r="W266">
            <v>1</v>
          </cell>
          <cell r="X266">
            <v>1</v>
          </cell>
          <cell r="Y266">
            <v>0.85</v>
          </cell>
          <cell r="Z266">
            <v>2</v>
          </cell>
          <cell r="AA266">
            <v>2</v>
          </cell>
          <cell r="AB266">
            <v>0.2</v>
          </cell>
          <cell r="AC266" t="str">
            <v>ROJO</v>
          </cell>
          <cell r="AD266" t="str">
            <v>SI</v>
          </cell>
          <cell r="AE266" t="str">
            <v>SI</v>
          </cell>
          <cell r="AF266">
            <v>44940</v>
          </cell>
          <cell r="AG266">
            <v>2</v>
          </cell>
          <cell r="AH266">
            <v>3</v>
          </cell>
          <cell r="AS266">
            <v>5</v>
          </cell>
          <cell r="AT266">
            <v>0</v>
          </cell>
          <cell r="AU266">
            <v>1</v>
          </cell>
          <cell r="BF266">
            <v>1</v>
          </cell>
          <cell r="BG266" t="str">
            <v>86</v>
          </cell>
          <cell r="BH266" t="str">
            <v>INVESTIGACION DESARROLLO  INNOVACION Y O TRANSFERENCIA TECNOLOGICA</v>
          </cell>
        </row>
        <row r="267">
          <cell r="P267" t="str">
            <v>Número de registros administrativos que incluyen variables de género</v>
          </cell>
          <cell r="Q267" t="str">
            <v>Acumulado</v>
          </cell>
          <cell r="T267" t="str">
            <v>Sumatoria total del Número de registros administrativos que incluyen variables de género</v>
          </cell>
          <cell r="U267" t="str">
            <v>C</v>
          </cell>
          <cell r="V267" t="str">
            <v>Continuo</v>
          </cell>
          <cell r="W267">
            <v>1</v>
          </cell>
          <cell r="X267">
            <v>1</v>
          </cell>
          <cell r="Y267">
            <v>0.85</v>
          </cell>
          <cell r="Z267">
            <v>2</v>
          </cell>
          <cell r="AA267">
            <v>2</v>
          </cell>
          <cell r="AB267">
            <v>1</v>
          </cell>
          <cell r="AC267" t="str">
            <v>VERDE</v>
          </cell>
          <cell r="AD267" t="str">
            <v>SI</v>
          </cell>
          <cell r="AE267" t="str">
            <v>SI</v>
          </cell>
          <cell r="AF267">
            <v>44937</v>
          </cell>
          <cell r="AG267">
            <v>2</v>
          </cell>
          <cell r="AH267">
            <v>2</v>
          </cell>
          <cell r="AS267">
            <v>4</v>
          </cell>
          <cell r="AT267">
            <v>2</v>
          </cell>
          <cell r="AU267">
            <v>2</v>
          </cell>
          <cell r="BF267">
            <v>4</v>
          </cell>
        </row>
        <row r="268">
          <cell r="P268" t="str">
            <v>Número de reportes de propuestas para fortalecer la red de monitoreo</v>
          </cell>
          <cell r="Q268" t="str">
            <v>Por período</v>
          </cell>
          <cell r="T268" t="str">
            <v>Sumatoria de los reportes de propuestas para fortalecer la red de monitoreo de calidad de agua</v>
          </cell>
          <cell r="U268" t="str">
            <v>C</v>
          </cell>
          <cell r="V268" t="str">
            <v>Continuo</v>
          </cell>
          <cell r="W268">
            <v>1</v>
          </cell>
          <cell r="X268">
            <v>1</v>
          </cell>
          <cell r="Y268">
            <v>0.85</v>
          </cell>
          <cell r="Z268">
            <v>1</v>
          </cell>
          <cell r="AA268">
            <v>1</v>
          </cell>
          <cell r="AB268">
            <v>1</v>
          </cell>
          <cell r="AC268" t="str">
            <v>VERDE</v>
          </cell>
          <cell r="AD268" t="str">
            <v>SI</v>
          </cell>
          <cell r="AE268" t="str">
            <v>SI</v>
          </cell>
          <cell r="AF268">
            <v>44939</v>
          </cell>
          <cell r="AG268">
            <v>2</v>
          </cell>
          <cell r="AS268">
            <v>2</v>
          </cell>
          <cell r="AT268">
            <v>2</v>
          </cell>
          <cell r="BF268">
            <v>2</v>
          </cell>
          <cell r="BG268">
            <v>0</v>
          </cell>
          <cell r="BH268">
            <v>0</v>
          </cell>
        </row>
        <row r="269">
          <cell r="P269" t="str">
            <v>Número de reportes del cumplimiento del contrato de delegación</v>
          </cell>
          <cell r="Q269" t="str">
            <v>Acumulado</v>
          </cell>
          <cell r="T269" t="str">
            <v>Sumatoria de número de informes elaborados</v>
          </cell>
          <cell r="U269" t="str">
            <v>C</v>
          </cell>
          <cell r="V269" t="str">
            <v>Continuo</v>
          </cell>
          <cell r="W269">
            <v>1</v>
          </cell>
          <cell r="X269">
            <v>1</v>
          </cell>
          <cell r="Y269">
            <v>0.85</v>
          </cell>
          <cell r="Z269">
            <v>1</v>
          </cell>
          <cell r="AA269">
            <v>1</v>
          </cell>
          <cell r="AB269">
            <v>1</v>
          </cell>
          <cell r="AC269" t="str">
            <v>VERDE</v>
          </cell>
          <cell r="AD269" t="str">
            <v>SI</v>
          </cell>
          <cell r="AE269" t="str">
            <v>SI</v>
          </cell>
          <cell r="AF269">
            <v>44939</v>
          </cell>
          <cell r="AG269">
            <v>4</v>
          </cell>
          <cell r="AS269">
            <v>4</v>
          </cell>
          <cell r="AT269">
            <v>4</v>
          </cell>
          <cell r="BF269">
            <v>4</v>
          </cell>
          <cell r="BG269">
            <v>0</v>
          </cell>
          <cell r="BH269">
            <v>0</v>
          </cell>
        </row>
        <row r="270">
          <cell r="P270" t="str">
            <v>Número de reportes emitidos para incrementar la generación, confiablidad y disponibilidad de productos y servicios Hidrometeorológicos</v>
          </cell>
          <cell r="Q270" t="str">
            <v>Por período</v>
          </cell>
          <cell r="T270" t="str">
            <v>Sumatoria de reportes emitidos para incrementar la generación, confiablidad y disponibilidad de productos y servicios Hidrometeorológicos</v>
          </cell>
          <cell r="U270" t="str">
            <v>C</v>
          </cell>
          <cell r="V270" t="str">
            <v>Continuo</v>
          </cell>
          <cell r="W270">
            <v>1</v>
          </cell>
          <cell r="X270">
            <v>1</v>
          </cell>
          <cell r="Y270">
            <v>0.85</v>
          </cell>
          <cell r="Z270">
            <v>1</v>
          </cell>
          <cell r="AA270">
            <v>1</v>
          </cell>
          <cell r="AB270">
            <v>1</v>
          </cell>
          <cell r="AC270" t="str">
            <v>VERDE</v>
          </cell>
          <cell r="AD270" t="str">
            <v>SI</v>
          </cell>
          <cell r="AE270" t="str">
            <v>SI</v>
          </cell>
          <cell r="AF270">
            <v>44939</v>
          </cell>
          <cell r="AG270">
            <v>2</v>
          </cell>
          <cell r="AS270">
            <v>2</v>
          </cell>
          <cell r="AT270">
            <v>2</v>
          </cell>
          <cell r="BF270">
            <v>2</v>
          </cell>
          <cell r="BG270" t="str">
            <v>56</v>
          </cell>
          <cell r="BH270" t="str">
            <v>GESTION DE LA INFORMACION METEOROLOGICA E HIDROLOGICA</v>
          </cell>
        </row>
        <row r="271">
          <cell r="P271" t="str">
            <v>Número de reuniones de socialización y consolidación del Sistema Nacional de Investigación Agropecuaria y Forestal (SNIAF)</v>
          </cell>
          <cell r="Q271" t="str">
            <v>Acumulado</v>
          </cell>
          <cell r="R271" t="str">
            <v>SI</v>
          </cell>
          <cell r="T271" t="str">
            <v>Sumatoria de número de reuniones</v>
          </cell>
          <cell r="U271" t="str">
            <v>C</v>
          </cell>
          <cell r="V271" t="str">
            <v>Continuo</v>
          </cell>
          <cell r="W271">
            <v>1</v>
          </cell>
          <cell r="X271">
            <v>1</v>
          </cell>
          <cell r="Y271">
            <v>0.85</v>
          </cell>
          <cell r="Z271">
            <v>1</v>
          </cell>
          <cell r="AA271">
            <v>1</v>
          </cell>
          <cell r="AB271">
            <v>0</v>
          </cell>
          <cell r="AC271" t="str">
            <v>ROJO</v>
          </cell>
          <cell r="AD271" t="str">
            <v>SI</v>
          </cell>
          <cell r="AE271" t="str">
            <v>SI</v>
          </cell>
          <cell r="AF271">
            <v>44935</v>
          </cell>
          <cell r="AG271">
            <v>1</v>
          </cell>
          <cell r="AS271">
            <v>1</v>
          </cell>
          <cell r="AT271">
            <v>0</v>
          </cell>
          <cell r="BF271">
            <v>0</v>
          </cell>
          <cell r="BG271" t="str">
            <v>86</v>
          </cell>
          <cell r="BH271" t="str">
            <v>INVESTIGACION DESARROLLO  INNOVACION Y O TRANSFERENCIA TECNOLOGICA</v>
          </cell>
        </row>
        <row r="272">
          <cell r="P272" t="str">
            <v>Número de ruedas de negocios y/o misiones comerciales realizadas</v>
          </cell>
          <cell r="Q272" t="str">
            <v>Acumulado</v>
          </cell>
          <cell r="R272" t="str">
            <v>SI</v>
          </cell>
          <cell r="T272" t="str">
            <v>Sumatoria del número de ruedas de negocios y/o misiones comerciales realizadas</v>
          </cell>
          <cell r="U272" t="str">
            <v>C</v>
          </cell>
          <cell r="V272" t="str">
            <v>Continuo</v>
          </cell>
          <cell r="W272">
            <v>1</v>
          </cell>
          <cell r="X272">
            <v>1</v>
          </cell>
          <cell r="Y272">
            <v>0.85</v>
          </cell>
          <cell r="Z272">
            <v>4</v>
          </cell>
          <cell r="AA272">
            <v>4</v>
          </cell>
          <cell r="AB272">
            <v>1.087</v>
          </cell>
          <cell r="AC272" t="str">
            <v>VERDE</v>
          </cell>
          <cell r="AD272" t="str">
            <v>SI</v>
          </cell>
          <cell r="AE272" t="str">
            <v>SI</v>
          </cell>
          <cell r="AF272">
            <v>44933</v>
          </cell>
          <cell r="AG272">
            <v>4</v>
          </cell>
          <cell r="AH272">
            <v>8</v>
          </cell>
          <cell r="AI272">
            <v>8</v>
          </cell>
          <cell r="AJ272">
            <v>3</v>
          </cell>
          <cell r="AS272">
            <v>23</v>
          </cell>
          <cell r="AT272">
            <v>1</v>
          </cell>
          <cell r="AU272">
            <v>12</v>
          </cell>
          <cell r="AV272">
            <v>9</v>
          </cell>
          <cell r="AW272">
            <v>3</v>
          </cell>
          <cell r="BF272">
            <v>25</v>
          </cell>
          <cell r="BG272" t="str">
            <v>89</v>
          </cell>
          <cell r="BH272" t="str">
            <v>PROMOCION E INCREMENTO DE EXPORTACIONES NO PETROLERAS</v>
          </cell>
        </row>
        <row r="273">
          <cell r="P273" t="str">
            <v>Número de rutas internacionales en operación</v>
          </cell>
          <cell r="Q273" t="str">
            <v>Por período</v>
          </cell>
          <cell r="R273" t="str">
            <v>SI</v>
          </cell>
          <cell r="T273" t="str">
            <v>E RAIO= Sumatoria de Rutas Aéreas Internacionales en Operación E = Sumatoria RAIO = Rutas Aéreas Internacionales en Operación.</v>
          </cell>
          <cell r="U273" t="str">
            <v>C</v>
          </cell>
          <cell r="V273" t="str">
            <v>Discreto</v>
          </cell>
          <cell r="W273">
            <v>1</v>
          </cell>
          <cell r="X273">
            <v>1</v>
          </cell>
          <cell r="Y273">
            <v>0.85</v>
          </cell>
          <cell r="Z273">
            <v>4</v>
          </cell>
          <cell r="AA273">
            <v>4</v>
          </cell>
          <cell r="AB273">
            <v>1</v>
          </cell>
          <cell r="AC273" t="str">
            <v>VERDE</v>
          </cell>
          <cell r="AD273" t="str">
            <v>SI</v>
          </cell>
          <cell r="AE273" t="str">
            <v>SI</v>
          </cell>
          <cell r="AF273">
            <v>44938</v>
          </cell>
          <cell r="AG273">
            <v>21</v>
          </cell>
          <cell r="AH273">
            <v>21</v>
          </cell>
          <cell r="AI273">
            <v>21</v>
          </cell>
          <cell r="AJ273">
            <v>22</v>
          </cell>
          <cell r="AT273">
            <v>21</v>
          </cell>
          <cell r="AU273">
            <v>21</v>
          </cell>
          <cell r="AV273">
            <v>22</v>
          </cell>
          <cell r="AW273">
            <v>22</v>
          </cell>
          <cell r="BG273" t="str">
            <v xml:space="preserve">22
39
57
</v>
          </cell>
          <cell r="BH273" t="str">
            <v>DISENO ESTUDIOS Y SUPERVISION VIAL
PRIMER PROGRAMA DE INFRAESTRUCTURA Y CONSERVACION VIAL
INCREMENTO DE INFRAESTRUCTURA DEL TRANSPORTE VIAL</v>
          </cell>
        </row>
        <row r="274">
          <cell r="P274" t="str">
            <v>Número de Sellos de Calidad INEN emitidos.</v>
          </cell>
          <cell r="Q274" t="str">
            <v>Acumulado</v>
          </cell>
          <cell r="R274" t="str">
            <v>SI</v>
          </cell>
          <cell r="T274" t="str">
            <v>Sumatoria simple de Sellos de Calidad INEN emitidos</v>
          </cell>
          <cell r="U274" t="str">
            <v>C</v>
          </cell>
          <cell r="V274" t="str">
            <v>Continuo</v>
          </cell>
          <cell r="W274">
            <v>1</v>
          </cell>
          <cell r="X274">
            <v>1</v>
          </cell>
          <cell r="Y274">
            <v>0.85</v>
          </cell>
          <cell r="Z274">
            <v>4</v>
          </cell>
          <cell r="AA274">
            <v>4</v>
          </cell>
          <cell r="AB274">
            <v>1.4512</v>
          </cell>
          <cell r="AC274" t="str">
            <v>VERDE</v>
          </cell>
          <cell r="AD274" t="str">
            <v>SI</v>
          </cell>
          <cell r="AE274" t="str">
            <v>SI</v>
          </cell>
          <cell r="AF274">
            <v>44943</v>
          </cell>
          <cell r="AG274">
            <v>478</v>
          </cell>
          <cell r="AH274">
            <v>100</v>
          </cell>
          <cell r="AI274">
            <v>100</v>
          </cell>
          <cell r="AJ274">
            <v>100</v>
          </cell>
          <cell r="AS274">
            <v>778</v>
          </cell>
          <cell r="AT274">
            <v>468</v>
          </cell>
          <cell r="AU274">
            <v>179</v>
          </cell>
          <cell r="AV274">
            <v>165</v>
          </cell>
          <cell r="AW274">
            <v>317</v>
          </cell>
          <cell r="BF274">
            <v>1129</v>
          </cell>
          <cell r="BG274" t="str">
            <v>55</v>
          </cell>
          <cell r="BH274" t="str">
            <v>NORMALIZACION Y EVALUACION DE LA CONFORMIDAD Y METROLOGIA</v>
          </cell>
        </row>
        <row r="275">
          <cell r="P275" t="str">
            <v>Número de servicios mejorados y/o acuerdos de niveles de servicio incluidas en la carta de servicio institucional.</v>
          </cell>
          <cell r="Q275" t="str">
            <v>Por período</v>
          </cell>
          <cell r="T275" t="str">
            <v>Sumatoria de los servicios mejorados y/o acuerdos de niveles de servicio incluidas en la carta de servicio institucional</v>
          </cell>
          <cell r="U275" t="str">
            <v>C</v>
          </cell>
          <cell r="V275" t="str">
            <v>Continuo</v>
          </cell>
          <cell r="W275">
            <v>1</v>
          </cell>
          <cell r="X275">
            <v>1</v>
          </cell>
          <cell r="Y275">
            <v>0.85</v>
          </cell>
          <cell r="Z275">
            <v>2</v>
          </cell>
          <cell r="AA275">
            <v>2</v>
          </cell>
          <cell r="AB275">
            <v>1</v>
          </cell>
          <cell r="AC275" t="str">
            <v>VERDE</v>
          </cell>
          <cell r="AD275" t="str">
            <v>SI</v>
          </cell>
          <cell r="AE275" t="str">
            <v>SI</v>
          </cell>
          <cell r="AF275">
            <v>44942</v>
          </cell>
          <cell r="AG275">
            <v>9</v>
          </cell>
          <cell r="AH275">
            <v>11</v>
          </cell>
          <cell r="AS275">
            <v>20</v>
          </cell>
          <cell r="AT275">
            <v>9</v>
          </cell>
          <cell r="AU275">
            <v>11</v>
          </cell>
          <cell r="BF275">
            <v>20</v>
          </cell>
          <cell r="BG275">
            <v>0</v>
          </cell>
          <cell r="BH275">
            <v>0</v>
          </cell>
        </row>
        <row r="276">
          <cell r="P276" t="str">
            <v>Número de servicios ofertados en línea</v>
          </cell>
          <cell r="Q276" t="str">
            <v>Por período</v>
          </cell>
          <cell r="R276" t="str">
            <v>SI</v>
          </cell>
          <cell r="T276" t="str">
            <v>NSELIP Número de servicios en línea implementados en el período + RPA Resultado del período anterior NSELIP + RPA</v>
          </cell>
          <cell r="U276" t="str">
            <v>C</v>
          </cell>
          <cell r="V276" t="str">
            <v>Discreto</v>
          </cell>
          <cell r="W276">
            <v>1</v>
          </cell>
          <cell r="X276">
            <v>1</v>
          </cell>
          <cell r="Y276">
            <v>0.85</v>
          </cell>
          <cell r="Z276">
            <v>4</v>
          </cell>
          <cell r="AA276">
            <v>4</v>
          </cell>
          <cell r="AB276">
            <v>0.5</v>
          </cell>
          <cell r="AC276" t="str">
            <v>ROJO</v>
          </cell>
          <cell r="AD276" t="str">
            <v>SI</v>
          </cell>
          <cell r="AE276" t="str">
            <v>SI</v>
          </cell>
          <cell r="AF276">
            <v>44936</v>
          </cell>
          <cell r="AG276">
            <v>2</v>
          </cell>
          <cell r="AH276">
            <v>5</v>
          </cell>
          <cell r="AI276">
            <v>6</v>
          </cell>
          <cell r="AJ276">
            <v>8</v>
          </cell>
          <cell r="AT276">
            <v>0</v>
          </cell>
          <cell r="AU276">
            <v>1</v>
          </cell>
          <cell r="AV276">
            <v>2</v>
          </cell>
          <cell r="AW276">
            <v>4</v>
          </cell>
          <cell r="BG276">
            <v>0</v>
          </cell>
          <cell r="BH276">
            <v>0</v>
          </cell>
        </row>
        <row r="277">
          <cell r="P277" t="str">
            <v>Número de servidores públicos y trabajadores privados capacitados en el ámbito de discapacidades</v>
          </cell>
          <cell r="Q277" t="str">
            <v>Por período</v>
          </cell>
          <cell r="T277" t="str">
            <v>Sumatoria de servidores públicos y trabajadores privados capacitados en el ámbito de discapacidades</v>
          </cell>
          <cell r="U277" t="str">
            <v>C</v>
          </cell>
          <cell r="V277" t="str">
            <v>Continuo</v>
          </cell>
          <cell r="W277">
            <v>1</v>
          </cell>
          <cell r="X277">
            <v>1</v>
          </cell>
          <cell r="Y277">
            <v>0.85</v>
          </cell>
          <cell r="Z277">
            <v>2</v>
          </cell>
          <cell r="AA277">
            <v>2</v>
          </cell>
          <cell r="AB277">
            <v>0.625</v>
          </cell>
          <cell r="AC277" t="str">
            <v>ROJO</v>
          </cell>
          <cell r="AD277" t="str">
            <v>SI</v>
          </cell>
          <cell r="AE277" t="str">
            <v>SI</v>
          </cell>
          <cell r="AF277">
            <v>44939</v>
          </cell>
          <cell r="AG277">
            <v>20000</v>
          </cell>
          <cell r="AH277">
            <v>20000</v>
          </cell>
          <cell r="AS277">
            <v>40000</v>
          </cell>
          <cell r="AT277">
            <v>8393</v>
          </cell>
          <cell r="AU277">
            <v>16608</v>
          </cell>
          <cell r="BF277">
            <v>25001</v>
          </cell>
          <cell r="BG277">
            <v>0</v>
          </cell>
          <cell r="BH277">
            <v>0</v>
          </cell>
        </row>
        <row r="278">
          <cell r="P278" t="str">
            <v>Número de socializaciones de la ley de prevención y erradicación de la violencia contra la mujer, su reglamento y competencias para la implementación del Sistema Nacional de Prevención y Erradicación de la Violencia contra Mujeres, Niñas, Niños y Adolesce</v>
          </cell>
          <cell r="Q278" t="str">
            <v>Acumulado</v>
          </cell>
          <cell r="T278" t="str">
            <v>Sumatoria total del Número de socializaciones de la ley de prevención y erradicación de la violencia contra la mujer, su reglamento y competencias para la implementación del Sistema Nacional de Prevención y Erradicación de la Violencia contra Mujeres, Niñas, Niños y Adolescentes (SNPEVMNNA)</v>
          </cell>
          <cell r="U278" t="str">
            <v>C</v>
          </cell>
          <cell r="V278" t="str">
            <v>Continuo</v>
          </cell>
          <cell r="W278">
            <v>1</v>
          </cell>
          <cell r="X278">
            <v>1</v>
          </cell>
          <cell r="Y278">
            <v>0.85</v>
          </cell>
          <cell r="Z278">
            <v>2</v>
          </cell>
          <cell r="AA278">
            <v>2</v>
          </cell>
          <cell r="AB278">
            <v>1</v>
          </cell>
          <cell r="AC278" t="str">
            <v>VERDE</v>
          </cell>
          <cell r="AD278" t="str">
            <v>SI</v>
          </cell>
          <cell r="AE278" t="str">
            <v>SI</v>
          </cell>
          <cell r="AF278">
            <v>44935</v>
          </cell>
          <cell r="AG278">
            <v>3</v>
          </cell>
          <cell r="AH278">
            <v>3</v>
          </cell>
          <cell r="AS278">
            <v>6</v>
          </cell>
          <cell r="AT278">
            <v>3</v>
          </cell>
          <cell r="AU278">
            <v>3</v>
          </cell>
          <cell r="BF278">
            <v>6</v>
          </cell>
          <cell r="BG278">
            <v>59</v>
          </cell>
          <cell r="BH278" t="str">
            <v>PREVENCION Y  REDUCCION DE LA VIOLENCIA DE GENERO Y OTRAS VIOLENCIAS</v>
          </cell>
        </row>
        <row r="279">
          <cell r="P279" t="str">
            <v>Número de solicitudes de modelos de utilidad, patentes, registros, licencias y aplicaciones industriales emitidas.</v>
          </cell>
          <cell r="Q279" t="str">
            <v>Por período</v>
          </cell>
          <cell r="R279" t="str">
            <v>SI</v>
          </cell>
          <cell r="T279" t="str">
            <v>Sumatoria de solicitudes de modelos de utilidad, patentes, registros, licencias y aplicaciones industriales presentadas al organismo competente</v>
          </cell>
          <cell r="U279" t="str">
            <v>C</v>
          </cell>
          <cell r="V279" t="str">
            <v>Continuo</v>
          </cell>
          <cell r="W279">
            <v>1</v>
          </cell>
          <cell r="X279">
            <v>1</v>
          </cell>
          <cell r="Y279">
            <v>0.85</v>
          </cell>
          <cell r="Z279">
            <v>2</v>
          </cell>
          <cell r="AA279">
            <v>2</v>
          </cell>
          <cell r="AB279">
            <v>1</v>
          </cell>
          <cell r="AC279" t="str">
            <v>VERDE</v>
          </cell>
          <cell r="AD279" t="str">
            <v>SI</v>
          </cell>
          <cell r="AE279" t="str">
            <v>SI</v>
          </cell>
          <cell r="AF279">
            <v>44943</v>
          </cell>
          <cell r="AG279">
            <v>13</v>
          </cell>
          <cell r="AH279">
            <v>2</v>
          </cell>
          <cell r="AS279">
            <v>15</v>
          </cell>
          <cell r="AT279">
            <v>13</v>
          </cell>
          <cell r="AU279">
            <v>2</v>
          </cell>
          <cell r="BF279">
            <v>15</v>
          </cell>
          <cell r="BG279" t="str">
            <v>86</v>
          </cell>
          <cell r="BH279" t="str">
            <v>INVESTIGACIÓN, DESARROLLO, INNOVACIÓN Y/O TRANSFERENCIA TECNOLÓGICA</v>
          </cell>
        </row>
        <row r="280">
          <cell r="P280" t="str">
            <v>Número de talleres de sensibilización realizados en el ámbito de discapacidades</v>
          </cell>
          <cell r="Q280" t="str">
            <v>Por período</v>
          </cell>
          <cell r="T280" t="str">
            <v>Sumatoria de talleres de sensibilización realizados en el ámbito de discapacidades</v>
          </cell>
          <cell r="U280" t="str">
            <v>C</v>
          </cell>
          <cell r="V280" t="str">
            <v>Continuo</v>
          </cell>
          <cell r="W280">
            <v>1</v>
          </cell>
          <cell r="X280">
            <v>1</v>
          </cell>
          <cell r="Y280">
            <v>0.85</v>
          </cell>
          <cell r="Z280">
            <v>2</v>
          </cell>
          <cell r="AA280">
            <v>2</v>
          </cell>
          <cell r="AB280">
            <v>4.55</v>
          </cell>
          <cell r="AC280" t="str">
            <v>VERDE</v>
          </cell>
          <cell r="AD280" t="str">
            <v>SI</v>
          </cell>
          <cell r="AE280" t="str">
            <v>SI</v>
          </cell>
          <cell r="AF280">
            <v>44939</v>
          </cell>
          <cell r="AG280">
            <v>50</v>
          </cell>
          <cell r="AH280">
            <v>50</v>
          </cell>
          <cell r="AS280">
            <v>100</v>
          </cell>
          <cell r="AT280">
            <v>198</v>
          </cell>
          <cell r="AU280">
            <v>257</v>
          </cell>
          <cell r="BF280">
            <v>455</v>
          </cell>
          <cell r="BG280">
            <v>0</v>
          </cell>
          <cell r="BH280">
            <v>0</v>
          </cell>
        </row>
        <row r="281">
          <cell r="P281" t="str">
            <v>Número de talleres técnicos ejecutados con actores externos para la difusión del avance de la agenda de investigación del INEC</v>
          </cell>
          <cell r="Q281" t="str">
            <v>Acumulado</v>
          </cell>
          <cell r="R281" t="str">
            <v>SI</v>
          </cell>
          <cell r="T281" t="str">
            <v>Número de talleres técnicos ejecutados con actores externos organizados por las Direcciones y la Coordinación</v>
          </cell>
          <cell r="U281" t="str">
            <v>C</v>
          </cell>
          <cell r="V281" t="str">
            <v>Continuo</v>
          </cell>
          <cell r="W281">
            <v>1</v>
          </cell>
          <cell r="X281">
            <v>1</v>
          </cell>
          <cell r="Y281">
            <v>0.85</v>
          </cell>
          <cell r="Z281">
            <v>4</v>
          </cell>
          <cell r="AA281">
            <v>4</v>
          </cell>
          <cell r="AB281">
            <v>1</v>
          </cell>
          <cell r="AC281" t="str">
            <v>VERDE</v>
          </cell>
          <cell r="AD281" t="str">
            <v>SI</v>
          </cell>
          <cell r="AE281" t="str">
            <v>SI</v>
          </cell>
          <cell r="AF281">
            <v>44937</v>
          </cell>
          <cell r="AG281">
            <v>2</v>
          </cell>
          <cell r="AH281">
            <v>2</v>
          </cell>
          <cell r="AI281">
            <v>2</v>
          </cell>
          <cell r="AJ281">
            <v>2</v>
          </cell>
          <cell r="AS281">
            <v>8</v>
          </cell>
          <cell r="AT281">
            <v>2</v>
          </cell>
          <cell r="AU281">
            <v>2</v>
          </cell>
          <cell r="AV281">
            <v>2</v>
          </cell>
          <cell r="AW281">
            <v>2</v>
          </cell>
          <cell r="BF281">
            <v>8</v>
          </cell>
          <cell r="BG281">
            <v>0</v>
          </cell>
          <cell r="BH281">
            <v>0</v>
          </cell>
        </row>
        <row r="282">
          <cell r="P282" t="str">
            <v>Número de técnicos beneficiados en procesos de transferencia y difusión de tecnologías</v>
          </cell>
          <cell r="Q282" t="str">
            <v>Acumulado</v>
          </cell>
          <cell r="R282" t="str">
            <v>SI</v>
          </cell>
          <cell r="T282" t="str">
            <v>Sumatoria de número de técnicos beneficiados</v>
          </cell>
          <cell r="U282" t="str">
            <v>C</v>
          </cell>
          <cell r="V282" t="str">
            <v>Continuo</v>
          </cell>
          <cell r="W282">
            <v>1</v>
          </cell>
          <cell r="X282">
            <v>1</v>
          </cell>
          <cell r="Y282">
            <v>1</v>
          </cell>
          <cell r="Z282">
            <v>4</v>
          </cell>
          <cell r="AA282">
            <v>4</v>
          </cell>
          <cell r="AB282">
            <v>1.2088000000000001</v>
          </cell>
          <cell r="AC282" t="str">
            <v>VERDE</v>
          </cell>
          <cell r="AD282" t="str">
            <v>SI</v>
          </cell>
          <cell r="AE282" t="str">
            <v>SI</v>
          </cell>
          <cell r="AF282">
            <v>44935</v>
          </cell>
          <cell r="AG282">
            <v>2890</v>
          </cell>
          <cell r="AH282">
            <v>735</v>
          </cell>
          <cell r="AI282">
            <v>750</v>
          </cell>
          <cell r="AJ282">
            <v>625</v>
          </cell>
          <cell r="AS282">
            <v>5000</v>
          </cell>
          <cell r="AT282">
            <v>3255</v>
          </cell>
          <cell r="AU282">
            <v>745</v>
          </cell>
          <cell r="AV282">
            <v>1250</v>
          </cell>
          <cell r="AW282">
            <v>794</v>
          </cell>
          <cell r="BF282">
            <v>6044</v>
          </cell>
          <cell r="BG282">
            <v>0</v>
          </cell>
          <cell r="BH282">
            <v>0</v>
          </cell>
        </row>
        <row r="283">
          <cell r="P283" t="str">
            <v>Número de tecnologías y metodologías propuestas al sector acuícola y de pesca</v>
          </cell>
          <cell r="Q283" t="str">
            <v>Acumulado</v>
          </cell>
          <cell r="T283" t="str">
            <v>Sumatoria de las tecnologías y metodologías propuestas al sector acuícola y pesquero</v>
          </cell>
          <cell r="U283" t="str">
            <v>C</v>
          </cell>
          <cell r="V283" t="str">
            <v>Continuo</v>
          </cell>
          <cell r="W283">
            <v>1</v>
          </cell>
          <cell r="X283">
            <v>1</v>
          </cell>
          <cell r="Y283">
            <v>0.85</v>
          </cell>
          <cell r="Z283">
            <v>1</v>
          </cell>
          <cell r="AA283">
            <v>1</v>
          </cell>
          <cell r="AB283">
            <v>1</v>
          </cell>
          <cell r="AC283" t="str">
            <v>VERDE</v>
          </cell>
          <cell r="AD283" t="str">
            <v>SI</v>
          </cell>
          <cell r="AE283" t="str">
            <v>SI</v>
          </cell>
          <cell r="AF283">
            <v>44922</v>
          </cell>
          <cell r="AG283">
            <v>4</v>
          </cell>
          <cell r="AS283">
            <v>4</v>
          </cell>
          <cell r="AT283">
            <v>4</v>
          </cell>
          <cell r="BF283">
            <v>4</v>
          </cell>
          <cell r="BG283" t="str">
            <v>86</v>
          </cell>
          <cell r="BH283" t="str">
            <v>INVESTIGACION DESARROLLO INNOVACION Y/O TRANSFERENCIA TECNOLOGICA</v>
          </cell>
        </row>
        <row r="284">
          <cell r="P284" t="str">
            <v>Número de titulares mineros inspeccionados a nivel nacional.</v>
          </cell>
          <cell r="Q284" t="str">
            <v>Por período</v>
          </cell>
          <cell r="T284" t="str">
            <v>Sumatoria de inspecciones a titulares mineros realizados a nivel nacional</v>
          </cell>
          <cell r="U284" t="str">
            <v>C</v>
          </cell>
          <cell r="V284" t="str">
            <v>Discreto</v>
          </cell>
          <cell r="W284">
            <v>1</v>
          </cell>
          <cell r="X284">
            <v>1</v>
          </cell>
          <cell r="Y284">
            <v>0.85</v>
          </cell>
          <cell r="Z284">
            <v>2</v>
          </cell>
          <cell r="AA284">
            <v>2</v>
          </cell>
          <cell r="AB284">
            <v>2.7663000000000002</v>
          </cell>
          <cell r="AC284" t="str">
            <v>VERDE</v>
          </cell>
          <cell r="AD284" t="str">
            <v>SI</v>
          </cell>
          <cell r="AE284" t="str">
            <v>SI</v>
          </cell>
          <cell r="AF284">
            <v>44939</v>
          </cell>
          <cell r="AG284">
            <v>356</v>
          </cell>
          <cell r="AH284">
            <v>368</v>
          </cell>
          <cell r="AT284">
            <v>505</v>
          </cell>
          <cell r="AU284">
            <v>1018</v>
          </cell>
          <cell r="BG284" t="str">
            <v>55</v>
          </cell>
          <cell r="BH284" t="str">
            <v>REGULACIÓN Y CONTROL DE ENERGÍA Y RECURSOS NATURALES NO RENOVABLES</v>
          </cell>
        </row>
        <row r="285">
          <cell r="P285" t="str">
            <v>Número de toneladas de semilla producidas</v>
          </cell>
          <cell r="Q285" t="str">
            <v>Acumulado</v>
          </cell>
          <cell r="R285" t="str">
            <v>SI</v>
          </cell>
          <cell r="T285" t="str">
            <v>Sumatoria de toneladas de semilla producidas</v>
          </cell>
          <cell r="U285" t="str">
            <v>C</v>
          </cell>
          <cell r="V285" t="str">
            <v>Continuo</v>
          </cell>
          <cell r="W285">
            <v>1</v>
          </cell>
          <cell r="X285">
            <v>1</v>
          </cell>
          <cell r="Y285">
            <v>0.85</v>
          </cell>
          <cell r="Z285">
            <v>2</v>
          </cell>
          <cell r="AA285">
            <v>2</v>
          </cell>
          <cell r="AB285">
            <v>0.91100000000000003</v>
          </cell>
          <cell r="AC285" t="str">
            <v>AMARILLO</v>
          </cell>
          <cell r="AD285" t="str">
            <v>SI</v>
          </cell>
          <cell r="AE285" t="str">
            <v>SI</v>
          </cell>
          <cell r="AF285">
            <v>44933</v>
          </cell>
          <cell r="AG285">
            <v>277.23</v>
          </cell>
          <cell r="AH285">
            <v>174.77</v>
          </cell>
          <cell r="AS285">
            <v>452</v>
          </cell>
          <cell r="AT285">
            <v>235.29</v>
          </cell>
          <cell r="AU285">
            <v>176.49</v>
          </cell>
          <cell r="BF285">
            <v>411.78</v>
          </cell>
          <cell r="BG285">
            <v>0</v>
          </cell>
          <cell r="BH285">
            <v>0</v>
          </cell>
        </row>
        <row r="286">
          <cell r="P286" t="str">
            <v>Número de toneladas métricas de pesca descargadas en el Terminal Pesquero y de Cabotaje</v>
          </cell>
          <cell r="Q286" t="str">
            <v>Por período</v>
          </cell>
          <cell r="T286" t="str">
            <v>Sumatoria de total de toneladas métricas descargadas en el muelle industrial en el año corriente.</v>
          </cell>
          <cell r="U286" t="str">
            <v>C</v>
          </cell>
          <cell r="V286" t="str">
            <v>Continuo</v>
          </cell>
          <cell r="W286">
            <v>1</v>
          </cell>
          <cell r="X286">
            <v>1</v>
          </cell>
          <cell r="Y286">
            <v>0.85</v>
          </cell>
          <cell r="Z286">
            <v>2</v>
          </cell>
          <cell r="AA286">
            <v>2</v>
          </cell>
          <cell r="AB286">
            <v>1.169</v>
          </cell>
          <cell r="AC286" t="str">
            <v>VERDE</v>
          </cell>
          <cell r="AD286" t="str">
            <v>SI</v>
          </cell>
          <cell r="AE286" t="str">
            <v>SI</v>
          </cell>
          <cell r="AF286">
            <v>44936</v>
          </cell>
          <cell r="AG286">
            <v>31000</v>
          </cell>
          <cell r="AH286">
            <v>31000</v>
          </cell>
          <cell r="AS286">
            <v>62000</v>
          </cell>
          <cell r="AT286">
            <v>40941.26</v>
          </cell>
          <cell r="AU286">
            <v>31534.61</v>
          </cell>
          <cell r="BF286">
            <v>72475.87</v>
          </cell>
          <cell r="BG286" t="str">
            <v>77</v>
          </cell>
          <cell r="BH286" t="str">
            <v>DESARROLLO Y SERVICIOS PORTUARIOS</v>
          </cell>
        </row>
        <row r="287">
          <cell r="P287" t="str">
            <v>Número de transferencia de conocimientos científicos pesquero, acuícola y ambiental</v>
          </cell>
          <cell r="Q287" t="str">
            <v>Acumulado</v>
          </cell>
          <cell r="T287" t="str">
            <v>Sumatoria de talleres impartidos</v>
          </cell>
          <cell r="U287" t="str">
            <v>C</v>
          </cell>
          <cell r="V287" t="str">
            <v>Continuo</v>
          </cell>
          <cell r="W287">
            <v>1</v>
          </cell>
          <cell r="X287">
            <v>1</v>
          </cell>
          <cell r="Y287">
            <v>0.85</v>
          </cell>
          <cell r="Z287">
            <v>4</v>
          </cell>
          <cell r="AA287">
            <v>4</v>
          </cell>
          <cell r="AB287">
            <v>1</v>
          </cell>
          <cell r="AC287" t="str">
            <v>VERDE</v>
          </cell>
          <cell r="AD287" t="str">
            <v>SI</v>
          </cell>
          <cell r="AE287" t="str">
            <v>SI</v>
          </cell>
          <cell r="AF287">
            <v>44922</v>
          </cell>
          <cell r="AG287">
            <v>3</v>
          </cell>
          <cell r="AH287">
            <v>4</v>
          </cell>
          <cell r="AI287">
            <v>4</v>
          </cell>
          <cell r="AJ287">
            <v>4</v>
          </cell>
          <cell r="AS287">
            <v>15</v>
          </cell>
          <cell r="AT287">
            <v>3</v>
          </cell>
          <cell r="AU287">
            <v>4</v>
          </cell>
          <cell r="AV287">
            <v>4</v>
          </cell>
          <cell r="AW287">
            <v>4</v>
          </cell>
          <cell r="BF287">
            <v>15</v>
          </cell>
          <cell r="BG287" t="e">
            <v>#N/A</v>
          </cell>
          <cell r="BH287" t="e">
            <v>#N/A</v>
          </cell>
        </row>
        <row r="288">
          <cell r="P288" t="str">
            <v>Número de usuarios de archivos históricos y bibliotecas</v>
          </cell>
          <cell r="Q288" t="str">
            <v>Por período</v>
          </cell>
          <cell r="R288" t="str">
            <v>SI</v>
          </cell>
          <cell r="T288" t="str">
            <v>Sumatoria de Usuarios de bibliotecas en el semestre i= 1,2, en el año de referencia + Usuarios de archivos históricos i= 1,2, en el año de referencia.</v>
          </cell>
          <cell r="U288" t="str">
            <v>C</v>
          </cell>
          <cell r="V288" t="str">
            <v>Discreto</v>
          </cell>
          <cell r="W288">
            <v>1</v>
          </cell>
          <cell r="X288">
            <v>1</v>
          </cell>
          <cell r="Y288">
            <v>0.85</v>
          </cell>
          <cell r="Z288">
            <v>2</v>
          </cell>
          <cell r="AA288">
            <v>2</v>
          </cell>
          <cell r="AB288">
            <v>0.52549999999999997</v>
          </cell>
          <cell r="AC288" t="str">
            <v>ROJO</v>
          </cell>
          <cell r="AD288" t="str">
            <v>SI</v>
          </cell>
          <cell r="AE288" t="str">
            <v>SI</v>
          </cell>
          <cell r="AF288">
            <v>44933</v>
          </cell>
          <cell r="AG288">
            <v>125000</v>
          </cell>
          <cell r="AH288">
            <v>125000</v>
          </cell>
          <cell r="AT288">
            <v>56438</v>
          </cell>
          <cell r="AU288">
            <v>65685</v>
          </cell>
          <cell r="BG288" t="str">
            <v>80</v>
          </cell>
          <cell r="BH288" t="str">
            <v>FOMENTO Y CONSERVACION DEL PATRIMONIO DEL ECUADOR</v>
          </cell>
        </row>
        <row r="289">
          <cell r="P289" t="str">
            <v>Número de usuarios que avanzan de nivel en la Ruta Semafórica del Exportador del MPCEIP</v>
          </cell>
          <cell r="Q289" t="str">
            <v>Acumulado</v>
          </cell>
          <cell r="R289" t="str">
            <v>SI</v>
          </cell>
          <cell r="T289" t="str">
            <v>Sumatoria de usuarios que avanzan de nivel</v>
          </cell>
          <cell r="U289" t="str">
            <v>C</v>
          </cell>
          <cell r="V289" t="str">
            <v>Continuo</v>
          </cell>
          <cell r="W289">
            <v>1</v>
          </cell>
          <cell r="X289">
            <v>1</v>
          </cell>
          <cell r="Y289">
            <v>0.85</v>
          </cell>
          <cell r="Z289">
            <v>4</v>
          </cell>
          <cell r="AA289">
            <v>4</v>
          </cell>
          <cell r="AB289">
            <v>0.80100000000000005</v>
          </cell>
          <cell r="AC289" t="str">
            <v>ROJO</v>
          </cell>
          <cell r="AD289" t="str">
            <v>SI</v>
          </cell>
          <cell r="AE289" t="str">
            <v>SI</v>
          </cell>
          <cell r="AF289">
            <v>44933</v>
          </cell>
          <cell r="AG289">
            <v>46</v>
          </cell>
          <cell r="AH289">
            <v>49</v>
          </cell>
          <cell r="AI289">
            <v>50</v>
          </cell>
          <cell r="AJ289">
            <v>46</v>
          </cell>
          <cell r="AS289">
            <v>191</v>
          </cell>
          <cell r="AT289">
            <v>32</v>
          </cell>
          <cell r="AU289">
            <v>44</v>
          </cell>
          <cell r="AV289">
            <v>50</v>
          </cell>
          <cell r="AW289">
            <v>27</v>
          </cell>
          <cell r="BF289">
            <v>153</v>
          </cell>
          <cell r="BG289" t="str">
            <v>89</v>
          </cell>
          <cell r="BH289" t="str">
            <v>PROMOCION E INCREMENTO DE EXPORTACIONES NO PETROLERAS</v>
          </cell>
        </row>
        <row r="290">
          <cell r="P290" t="str">
            <v>Número de visitas comunitarias en comunidades estratégicas de la Zona Intangible (ZITT) y su área de influencia para la protección del territorio.</v>
          </cell>
          <cell r="Q290" t="str">
            <v>Acumulado</v>
          </cell>
          <cell r="T290" t="str">
            <v>Sumatoria total del número de visitas comunitarias en comunidades estratégicas de la Zona Intangible (ZITT) y su área de influencia para la protección del territorio.</v>
          </cell>
          <cell r="U290" t="str">
            <v>C</v>
          </cell>
          <cell r="V290" t="str">
            <v>Continuo</v>
          </cell>
          <cell r="W290">
            <v>1</v>
          </cell>
          <cell r="X290">
            <v>1</v>
          </cell>
          <cell r="Y290">
            <v>0.85</v>
          </cell>
          <cell r="Z290">
            <v>2</v>
          </cell>
          <cell r="AA290">
            <v>2</v>
          </cell>
          <cell r="AB290">
            <v>1</v>
          </cell>
          <cell r="AC290" t="str">
            <v>VERDE</v>
          </cell>
          <cell r="AD290" t="str">
            <v>SI</v>
          </cell>
          <cell r="AE290" t="str">
            <v>SI</v>
          </cell>
          <cell r="AF290">
            <v>44935</v>
          </cell>
          <cell r="AG290">
            <v>49</v>
          </cell>
          <cell r="AH290">
            <v>20</v>
          </cell>
          <cell r="AS290">
            <v>69</v>
          </cell>
          <cell r="AT290">
            <v>46</v>
          </cell>
          <cell r="AU290">
            <v>23</v>
          </cell>
          <cell r="BF290">
            <v>69</v>
          </cell>
          <cell r="BG290">
            <v>57</v>
          </cell>
          <cell r="BH290" t="str">
            <v>EJERCICIO DE LOS DERECHOS CONSTITUCIONALES Y DERECHOS HUMANOS</v>
          </cell>
        </row>
        <row r="291">
          <cell r="P291" t="str">
            <v>Número de visitas nacionales y extranjeras a museos y sitios arqueológicos.</v>
          </cell>
          <cell r="Q291" t="str">
            <v>Por período</v>
          </cell>
          <cell r="R291" t="str">
            <v>SI</v>
          </cell>
          <cell r="T291" t="str">
            <v>Sumatoria de Visitantes nacionales y extranjeros a museos en el semestre i= 1,2, en el año de referencia + Visitantes nacionales y extranjeros a sitios arqueológicos en el semestre i= 1,2, en el año de referencia.</v>
          </cell>
          <cell r="U291" t="str">
            <v>C</v>
          </cell>
          <cell r="V291" t="str">
            <v>Discreto</v>
          </cell>
          <cell r="W291">
            <v>1</v>
          </cell>
          <cell r="X291">
            <v>1</v>
          </cell>
          <cell r="Y291">
            <v>0.85</v>
          </cell>
          <cell r="Z291">
            <v>2</v>
          </cell>
          <cell r="AA291">
            <v>2</v>
          </cell>
          <cell r="AB291">
            <v>2.5790999999999999</v>
          </cell>
          <cell r="AC291" t="str">
            <v>VERDE</v>
          </cell>
          <cell r="AD291" t="str">
            <v>SI</v>
          </cell>
          <cell r="AE291" t="str">
            <v>SI</v>
          </cell>
          <cell r="AF291">
            <v>44941</v>
          </cell>
          <cell r="AG291">
            <v>400000</v>
          </cell>
          <cell r="AH291">
            <v>600000</v>
          </cell>
          <cell r="AT291">
            <v>1139082</v>
          </cell>
          <cell r="AU291">
            <v>1547485</v>
          </cell>
          <cell r="BG291" t="str">
            <v>80</v>
          </cell>
          <cell r="BH291" t="str">
            <v>FOMENTO Y CONSERVACION DEL PATRIMONIO DEL ECUADOR</v>
          </cell>
        </row>
        <row r="292">
          <cell r="P292" t="str">
            <v>Número informes técnicos de gestión para la mejora en las prestaciones en materia de salud a partir de la información de seguimiento a la gestión del Sistema Nacional de Salud para la administración eficiente y transparente.</v>
          </cell>
          <cell r="Q292" t="str">
            <v>Por período</v>
          </cell>
          <cell r="R292" t="str">
            <v>SI</v>
          </cell>
          <cell r="T292" t="str">
            <v>sumatoria de informes técnicos de gestión para la mejora en las prestaciones en materia de salud a partir de la información de seguimiento a la gestión del Sistema Nacional de Salud para la administración eficiente y transparente.</v>
          </cell>
          <cell r="U292" t="str">
            <v>C</v>
          </cell>
          <cell r="V292" t="str">
            <v>Discreto</v>
          </cell>
          <cell r="W292">
            <v>1</v>
          </cell>
          <cell r="X292">
            <v>1</v>
          </cell>
          <cell r="Y292">
            <v>0.85</v>
          </cell>
          <cell r="Z292">
            <v>4</v>
          </cell>
          <cell r="AA292">
            <v>4</v>
          </cell>
          <cell r="AB292">
            <v>1</v>
          </cell>
          <cell r="AC292" t="str">
            <v>VERDE</v>
          </cell>
          <cell r="AD292" t="str">
            <v>SI</v>
          </cell>
          <cell r="AE292" t="str">
            <v>SI</v>
          </cell>
          <cell r="AF292">
            <v>44931</v>
          </cell>
          <cell r="AG292">
            <v>1</v>
          </cell>
          <cell r="AH292">
            <v>1</v>
          </cell>
          <cell r="AI292">
            <v>1</v>
          </cell>
          <cell r="AJ292">
            <v>1</v>
          </cell>
          <cell r="AT292">
            <v>1</v>
          </cell>
          <cell r="AU292">
            <v>1</v>
          </cell>
          <cell r="AV292">
            <v>1</v>
          </cell>
          <cell r="AW292">
            <v>1</v>
          </cell>
          <cell r="BG292">
            <v>0</v>
          </cell>
          <cell r="BH292">
            <v>0</v>
          </cell>
        </row>
        <row r="293">
          <cell r="P293" t="str">
            <v>Número promedio de días acumulados utilizados para la atención del pago de seguro de depósitos de bases de datos originales y modificadas</v>
          </cell>
          <cell r="Q293" t="str">
            <v>Por período</v>
          </cell>
          <cell r="R293" t="str">
            <v>SI</v>
          </cell>
          <cell r="T293" t="str">
            <v>Número de días promedio utilizados de bases de datos originales y modificadas. El número de días promedio acumulados hasta la fecha de reporte utilizados para la emisión de la Resolución del Pago del Seguro de Depósitos</v>
          </cell>
          <cell r="U293" t="str">
            <v>D</v>
          </cell>
          <cell r="V293" t="str">
            <v>Discreto</v>
          </cell>
          <cell r="W293">
            <v>1</v>
          </cell>
          <cell r="X293">
            <v>1</v>
          </cell>
          <cell r="Y293">
            <v>1.1499999999999999</v>
          </cell>
          <cell r="Z293">
            <v>4</v>
          </cell>
          <cell r="AA293">
            <v>4</v>
          </cell>
          <cell r="AB293">
            <v>0.8</v>
          </cell>
          <cell r="AC293" t="str">
            <v>VERDE</v>
          </cell>
          <cell r="AD293" t="str">
            <v>SI</v>
          </cell>
          <cell r="AE293" t="str">
            <v>SI</v>
          </cell>
          <cell r="AF293">
            <v>44932</v>
          </cell>
          <cell r="AG293">
            <v>4</v>
          </cell>
          <cell r="AH293">
            <v>4</v>
          </cell>
          <cell r="AI293">
            <v>4</v>
          </cell>
          <cell r="AJ293">
            <v>4</v>
          </cell>
          <cell r="AT293">
            <v>3.6</v>
          </cell>
          <cell r="AU293">
            <v>2.8</v>
          </cell>
          <cell r="AV293">
            <v>2.5</v>
          </cell>
          <cell r="AW293">
            <v>3.2</v>
          </cell>
          <cell r="BG293" t="str">
            <v>55</v>
          </cell>
          <cell r="BH293" t="str">
            <v>ADMINISTRACIÓN Y PAGO DEL SEGURO DE DEPÓSITOS Y DEL SEGURO DE SEGUROS PRIVADOS</v>
          </cell>
        </row>
        <row r="294">
          <cell r="P294" t="str">
            <v>Número propuestas de coordinación interinstitucional, en el ámbito nacional e internacional, que garanticen la operatividad del SIS ECU 911</v>
          </cell>
          <cell r="Q294" t="str">
            <v>Acumulado</v>
          </cell>
          <cell r="R294" t="str">
            <v>SI</v>
          </cell>
          <cell r="T294" t="str">
            <v>Sumatoria de propuestas de coordinación interinstitucional, en el ámbito nacional e internacional</v>
          </cell>
          <cell r="U294" t="str">
            <v>C</v>
          </cell>
          <cell r="V294" t="str">
            <v>Continuo</v>
          </cell>
          <cell r="W294">
            <v>1</v>
          </cell>
          <cell r="X294">
            <v>1</v>
          </cell>
          <cell r="Y294">
            <v>0.85</v>
          </cell>
          <cell r="Z294">
            <v>4</v>
          </cell>
          <cell r="AA294">
            <v>4</v>
          </cell>
          <cell r="AB294">
            <v>1</v>
          </cell>
          <cell r="AC294" t="str">
            <v>VERDE</v>
          </cell>
          <cell r="AD294" t="str">
            <v>SI</v>
          </cell>
          <cell r="AE294" t="str">
            <v>SI</v>
          </cell>
          <cell r="AF294">
            <v>44936</v>
          </cell>
          <cell r="AG294">
            <v>2</v>
          </cell>
          <cell r="AH294">
            <v>2</v>
          </cell>
          <cell r="AI294">
            <v>2</v>
          </cell>
          <cell r="AJ294">
            <v>2</v>
          </cell>
          <cell r="AS294">
            <v>8</v>
          </cell>
          <cell r="AT294">
            <v>2</v>
          </cell>
          <cell r="AU294">
            <v>2</v>
          </cell>
          <cell r="AV294">
            <v>2</v>
          </cell>
          <cell r="AW294">
            <v>2</v>
          </cell>
          <cell r="BF294">
            <v>8</v>
          </cell>
          <cell r="BG294">
            <v>0</v>
          </cell>
          <cell r="BH294">
            <v>0</v>
          </cell>
        </row>
        <row r="295">
          <cell r="P295" t="str">
            <v>Número total de publicaciones científicas revisadas por pares</v>
          </cell>
          <cell r="Q295" t="str">
            <v>Por período</v>
          </cell>
          <cell r="R295" t="str">
            <v>SI</v>
          </cell>
          <cell r="T295" t="str">
            <v>Sumatoria de publicaciones revisadas por pares</v>
          </cell>
          <cell r="U295" t="str">
            <v>C</v>
          </cell>
          <cell r="V295" t="str">
            <v>Continuo</v>
          </cell>
          <cell r="W295">
            <v>1</v>
          </cell>
          <cell r="X295">
            <v>1</v>
          </cell>
          <cell r="Y295">
            <v>0.85</v>
          </cell>
          <cell r="Z295">
            <v>2</v>
          </cell>
          <cell r="AA295">
            <v>2</v>
          </cell>
          <cell r="AB295">
            <v>1</v>
          </cell>
          <cell r="AC295" t="str">
            <v>VERDE</v>
          </cell>
          <cell r="AD295" t="str">
            <v>SI</v>
          </cell>
          <cell r="AE295" t="str">
            <v>SI</v>
          </cell>
          <cell r="AF295">
            <v>44943</v>
          </cell>
          <cell r="AG295">
            <v>64</v>
          </cell>
          <cell r="AH295">
            <v>8</v>
          </cell>
          <cell r="AS295">
            <v>72</v>
          </cell>
          <cell r="AT295">
            <v>64</v>
          </cell>
          <cell r="AU295">
            <v>8</v>
          </cell>
          <cell r="BF295">
            <v>72</v>
          </cell>
          <cell r="BG295" t="str">
            <v>86</v>
          </cell>
          <cell r="BH295" t="str">
            <v>INVESTIGACIÓN, DESARROLLO, INNOVACIÓN Y/O TRANSFERENCIA TECNOLÓGICA</v>
          </cell>
        </row>
        <row r="296">
          <cell r="P296" t="str">
            <v>Porcentaje cumplimiento de las acciones de seguimiento programadas para la ejecución de acuerdos y compromisos generados.</v>
          </cell>
          <cell r="Q296" t="str">
            <v>Por período</v>
          </cell>
          <cell r="R296" t="str">
            <v>SI</v>
          </cell>
          <cell r="T296" t="str">
            <v>Número las acciones de seguimiento ejecutadas para la ejecución de acuerdos y compromisos generados/ Número las acciones de seguimiento programadas para la ejecución de acuerdos y compromisos generados</v>
          </cell>
          <cell r="U296" t="str">
            <v>C</v>
          </cell>
          <cell r="V296" t="str">
            <v>Discreto Fraccional</v>
          </cell>
          <cell r="W296">
            <v>1</v>
          </cell>
          <cell r="X296">
            <v>1</v>
          </cell>
          <cell r="Y296">
            <v>0.85</v>
          </cell>
          <cell r="Z296">
            <v>4</v>
          </cell>
          <cell r="AA296">
            <v>4</v>
          </cell>
          <cell r="AB296">
            <v>1</v>
          </cell>
          <cell r="AC296" t="str">
            <v>VERDE</v>
          </cell>
          <cell r="AD296" t="str">
            <v>SI</v>
          </cell>
          <cell r="AE296" t="str">
            <v>SI</v>
          </cell>
          <cell r="AF296">
            <v>44931</v>
          </cell>
          <cell r="AG296">
            <v>0.95</v>
          </cell>
          <cell r="AH296">
            <v>0.95</v>
          </cell>
          <cell r="AI296">
            <v>0.95</v>
          </cell>
          <cell r="AJ296">
            <v>0.95</v>
          </cell>
          <cell r="AT296">
            <v>0.95000000000000007</v>
          </cell>
          <cell r="AU296">
            <v>0.95000000000000007</v>
          </cell>
          <cell r="AV296">
            <v>0.95000000000000007</v>
          </cell>
          <cell r="AW296">
            <v>0.95000000000000007</v>
          </cell>
          <cell r="BG296">
            <v>0</v>
          </cell>
          <cell r="BH296">
            <v>0</v>
          </cell>
        </row>
        <row r="297">
          <cell r="P297" t="str">
            <v>Porcentaje de accesos a las plataformas de Open Contracting y Contratación Pública en Cifras</v>
          </cell>
          <cell r="Q297" t="str">
            <v>Acumulado</v>
          </cell>
          <cell r="R297" t="str">
            <v>SI</v>
          </cell>
          <cell r="T297" t="str">
            <v>NUMERADOR: Número de accesos por usuario único por IP a las plataformas de Open contracting y Contratación Pública en Cifras / DENOMINADOR: Número de accesos por usuario único por IP al portal institucional del SERCOP.</v>
          </cell>
          <cell r="U297" t="str">
            <v>C</v>
          </cell>
          <cell r="V297" t="str">
            <v>Continuo Fraccional</v>
          </cell>
          <cell r="W297">
            <v>1</v>
          </cell>
          <cell r="X297">
            <v>1</v>
          </cell>
          <cell r="Y297">
            <v>0.85</v>
          </cell>
          <cell r="Z297">
            <v>2</v>
          </cell>
          <cell r="AA297">
            <v>2</v>
          </cell>
          <cell r="AB297">
            <v>1.5125</v>
          </cell>
          <cell r="AC297" t="str">
            <v>VERDE</v>
          </cell>
          <cell r="AD297" t="str">
            <v>SI</v>
          </cell>
          <cell r="AE297" t="str">
            <v>SI</v>
          </cell>
          <cell r="AF297">
            <v>44941</v>
          </cell>
          <cell r="AG297">
            <v>2.4E-2</v>
          </cell>
          <cell r="AH297">
            <v>8.0000000000000002E-3</v>
          </cell>
          <cell r="AS297">
            <v>3.2000000000000001E-2</v>
          </cell>
          <cell r="AT297">
            <v>2.4734611457483645E-2</v>
          </cell>
          <cell r="AU297">
            <v>4.8378577255018283E-2</v>
          </cell>
          <cell r="BF297">
            <v>3.6556594356250964E-2</v>
          </cell>
          <cell r="BG297">
            <v>0</v>
          </cell>
          <cell r="BH297">
            <v>0</v>
          </cell>
        </row>
        <row r="298">
          <cell r="P298" t="str">
            <v>Porcentaje de acciones ejecutadas e implementadas respecto a la reforma de los instrumentos normativos que regulan el Sistema Nacional de contratación Pública</v>
          </cell>
          <cell r="Q298" t="str">
            <v>Por período</v>
          </cell>
          <cell r="R298" t="str">
            <v>SI</v>
          </cell>
          <cell r="T298" t="str">
            <v>NUMERADOR: Porcentaje de acciones ejecutadas e implementadas respecto a la reforma de instrumentos normativos que regulan el Sistema Nacional de contratación Pública. DENOMINADOR: Porcentaje de solicitudes o análisis de ejecución de acciones respecto a la reforma de instrumentos normativos que regulan el Sistema Nacional de contratación Pública.</v>
          </cell>
          <cell r="U298" t="str">
            <v>C</v>
          </cell>
          <cell r="V298" t="str">
            <v>Discreto Fraccional</v>
          </cell>
          <cell r="W298">
            <v>1</v>
          </cell>
          <cell r="X298">
            <v>1</v>
          </cell>
          <cell r="Y298">
            <v>0.85</v>
          </cell>
          <cell r="Z298">
            <v>4</v>
          </cell>
          <cell r="AA298">
            <v>4</v>
          </cell>
          <cell r="AB298">
            <v>1.1765000000000001</v>
          </cell>
          <cell r="AC298" t="str">
            <v>VERDE</v>
          </cell>
          <cell r="AD298" t="str">
            <v>SI</v>
          </cell>
          <cell r="AE298" t="str">
            <v>SI</v>
          </cell>
          <cell r="AF298">
            <v>44941</v>
          </cell>
          <cell r="AG298">
            <v>0.85</v>
          </cell>
          <cell r="AH298">
            <v>0.85</v>
          </cell>
          <cell r="AI298">
            <v>0.85</v>
          </cell>
          <cell r="AJ298">
            <v>0.85</v>
          </cell>
          <cell r="AT298">
            <v>44959</v>
          </cell>
          <cell r="AU298">
            <v>45083</v>
          </cell>
          <cell r="AV298">
            <v>45083</v>
          </cell>
          <cell r="AW298">
            <v>45051</v>
          </cell>
          <cell r="BG298" t="str">
            <v>55</v>
          </cell>
          <cell r="BH298" t="str">
            <v>DINAMIZACION DEL SISTEMA NACIONAL DE CONTRATACION PUBLICA</v>
          </cell>
        </row>
        <row r="299">
          <cell r="P299" t="str">
            <v>Porcentaje de actividades ejecutadas en las Comisiones para mejorar el cumplimiento del calendario estadístico</v>
          </cell>
          <cell r="Q299" t="str">
            <v>Por período</v>
          </cell>
          <cell r="R299" t="str">
            <v>SI</v>
          </cell>
          <cell r="T299" t="str">
            <v>(Número actividades ejecutadas para el análisis y fortalecimiento de las operaciones estadísticas que presentan retrasos/ Número de actividades planificadas) *100</v>
          </cell>
          <cell r="U299" t="str">
            <v>C</v>
          </cell>
          <cell r="V299" t="str">
            <v>Discreto</v>
          </cell>
          <cell r="W299">
            <v>1</v>
          </cell>
          <cell r="X299">
            <v>1</v>
          </cell>
          <cell r="Y299">
            <v>0.85</v>
          </cell>
          <cell r="Z299">
            <v>2</v>
          </cell>
          <cell r="AA299">
            <v>2</v>
          </cell>
          <cell r="AB299">
            <v>1</v>
          </cell>
          <cell r="AC299" t="str">
            <v>VERDE</v>
          </cell>
          <cell r="AD299" t="str">
            <v>SI</v>
          </cell>
          <cell r="AE299" t="str">
            <v>SI</v>
          </cell>
          <cell r="AF299">
            <v>44937</v>
          </cell>
          <cell r="AG299">
            <v>1</v>
          </cell>
          <cell r="AH299">
            <v>1</v>
          </cell>
          <cell r="AT299">
            <v>1</v>
          </cell>
          <cell r="AU299">
            <v>1</v>
          </cell>
          <cell r="BG299">
            <v>0</v>
          </cell>
          <cell r="BH299">
            <v>0</v>
          </cell>
        </row>
        <row r="300">
          <cell r="P300" t="str">
            <v>Porcentaje de alertas de mal uso de la línea 911</v>
          </cell>
          <cell r="Q300" t="str">
            <v>Por período</v>
          </cell>
          <cell r="T300" t="str">
            <v>Número de alertas categorizadas como mal uso/Total de alertas receptadas por el servicio</v>
          </cell>
          <cell r="U300" t="str">
            <v>D</v>
          </cell>
          <cell r="V300" t="str">
            <v>Discreto Fraccional</v>
          </cell>
          <cell r="W300">
            <v>1</v>
          </cell>
          <cell r="X300">
            <v>1</v>
          </cell>
          <cell r="Y300">
            <v>1.1499999999999999</v>
          </cell>
          <cell r="Z300">
            <v>4</v>
          </cell>
          <cell r="AA300">
            <v>4</v>
          </cell>
          <cell r="AB300">
            <v>0.88549999999999995</v>
          </cell>
          <cell r="AC300" t="str">
            <v>VERDE</v>
          </cell>
          <cell r="AD300" t="str">
            <v>SI</v>
          </cell>
          <cell r="AE300" t="str">
            <v>SI</v>
          </cell>
          <cell r="AF300">
            <v>44939</v>
          </cell>
          <cell r="AG300">
            <v>0.42</v>
          </cell>
          <cell r="AH300">
            <v>0.42</v>
          </cell>
          <cell r="AI300">
            <v>0.42</v>
          </cell>
          <cell r="AJ300">
            <v>0.42</v>
          </cell>
          <cell r="AT300">
            <v>0.37231549019461602</v>
          </cell>
          <cell r="AU300">
            <v>0.37089379600420602</v>
          </cell>
          <cell r="AV300">
            <v>0.367287485790604</v>
          </cell>
          <cell r="AW300">
            <v>0.37193866016406102</v>
          </cell>
          <cell r="BG300">
            <v>0</v>
          </cell>
          <cell r="BH300">
            <v>0</v>
          </cell>
        </row>
        <row r="301">
          <cell r="P301" t="str">
            <v>Porcentaje de alertas efectivas que se emiten por instrumentos.</v>
          </cell>
          <cell r="Q301" t="str">
            <v>Por período</v>
          </cell>
          <cell r="R301" t="str">
            <v>SI</v>
          </cell>
          <cell r="T301" t="str">
            <v>NUMERADOR: (Sumatoria de alertas efectivas emitidas a las instituciones al cumplimiento de los instrumentos implementados) / DENOMINADOR: (Sumatoria de alertas emitidas a las instituciones al cumplimiento de los instrumentos implementados)</v>
          </cell>
          <cell r="U301" t="str">
            <v>C</v>
          </cell>
          <cell r="V301" t="str">
            <v>Discreto Fraccional</v>
          </cell>
          <cell r="W301">
            <v>1</v>
          </cell>
          <cell r="X301">
            <v>1</v>
          </cell>
          <cell r="Y301">
            <v>0.85</v>
          </cell>
          <cell r="Z301">
            <v>2</v>
          </cell>
          <cell r="AA301">
            <v>2</v>
          </cell>
          <cell r="AB301">
            <v>1.1111</v>
          </cell>
          <cell r="AC301" t="str">
            <v>VERDE</v>
          </cell>
          <cell r="AD301" t="str">
            <v>SI</v>
          </cell>
          <cell r="AE301" t="str">
            <v>SI</v>
          </cell>
          <cell r="AF301">
            <v>44935</v>
          </cell>
          <cell r="AG301">
            <v>0.9</v>
          </cell>
          <cell r="AH301">
            <v>0.9</v>
          </cell>
          <cell r="AT301">
            <v>45020</v>
          </cell>
          <cell r="AU301">
            <v>45020</v>
          </cell>
          <cell r="BG301" t="str">
            <v>55</v>
          </cell>
          <cell r="BH301" t="str">
            <v>Planificación territorial prospectiva</v>
          </cell>
        </row>
        <row r="302">
          <cell r="P302" t="str">
            <v>Porcentaje de análisis de políticas financieras, de mercado de valores y de seguros elaborados</v>
          </cell>
          <cell r="Q302" t="str">
            <v>Por período</v>
          </cell>
          <cell r="T302" t="str">
            <v>Número de análisis de políticas financieras de mercado de valores y seguros elaborados/total de análisis requeridos.</v>
          </cell>
          <cell r="U302" t="str">
            <v>C</v>
          </cell>
          <cell r="V302" t="str">
            <v>Discreto Fraccional</v>
          </cell>
          <cell r="W302">
            <v>1</v>
          </cell>
          <cell r="X302">
            <v>1</v>
          </cell>
          <cell r="Y302">
            <v>0.9</v>
          </cell>
          <cell r="Z302">
            <v>2</v>
          </cell>
          <cell r="AA302">
            <v>2</v>
          </cell>
          <cell r="AB302">
            <v>1</v>
          </cell>
          <cell r="AC302" t="str">
            <v>VERDE</v>
          </cell>
          <cell r="AD302" t="str">
            <v>SI</v>
          </cell>
          <cell r="AE302" t="str">
            <v>SI</v>
          </cell>
          <cell r="AF302">
            <v>44923</v>
          </cell>
          <cell r="AG302">
            <v>1</v>
          </cell>
          <cell r="AH302">
            <v>1</v>
          </cell>
          <cell r="AT302">
            <v>45114</v>
          </cell>
          <cell r="AU302">
            <v>44988</v>
          </cell>
          <cell r="BG302" t="str">
            <v>75</v>
          </cell>
          <cell r="BH302" t="str">
            <v>COORDINACIÓN, FORMULACIÓN, EJECUCIÓN, SEGUIMIENTO Y EVALUACIÓN DE LAS POLÍTICAS PÚBLICAS (75)</v>
          </cell>
        </row>
        <row r="303">
          <cell r="P303" t="str">
            <v>Porcentaje de asistencias técnicas para diseño o rediseño institucional realizadas.</v>
          </cell>
          <cell r="Q303" t="str">
            <v>Por período</v>
          </cell>
          <cell r="T303" t="str">
            <v>(Número de asistencias técnicas realizadas / Número total de asistencias solicitadas) * 100</v>
          </cell>
          <cell r="U303" t="str">
            <v>C</v>
          </cell>
          <cell r="V303" t="str">
            <v>Continuo Fraccional</v>
          </cell>
          <cell r="W303">
            <v>1</v>
          </cell>
          <cell r="X303">
            <v>1</v>
          </cell>
          <cell r="Y303">
            <v>0.85</v>
          </cell>
          <cell r="Z303">
            <v>2</v>
          </cell>
          <cell r="AA303">
            <v>2</v>
          </cell>
          <cell r="AB303">
            <v>4</v>
          </cell>
          <cell r="AC303" t="str">
            <v>VERDE</v>
          </cell>
          <cell r="AD303" t="str">
            <v>SI</v>
          </cell>
          <cell r="AE303" t="str">
            <v>SI</v>
          </cell>
          <cell r="AF303">
            <v>44942</v>
          </cell>
          <cell r="AG303">
            <v>0.1</v>
          </cell>
          <cell r="AH303">
            <v>0.15</v>
          </cell>
          <cell r="AS303">
            <v>0.25</v>
          </cell>
          <cell r="AT303">
            <v>1</v>
          </cell>
          <cell r="AU303">
            <v>1</v>
          </cell>
          <cell r="BF303">
            <v>1</v>
          </cell>
          <cell r="BG303">
            <v>0</v>
          </cell>
          <cell r="BH303">
            <v>0</v>
          </cell>
        </row>
        <row r="304">
          <cell r="P304" t="str">
            <v>Porcentaje de atención de solicitudes de información sobre derechos y obligaciones laborales.</v>
          </cell>
          <cell r="Q304" t="str">
            <v>Por período</v>
          </cell>
          <cell r="T304" t="str">
            <v>(Número solicitudes de información sobre derechos y obligaciones laborales atendidas / Número total de solicitudes de información sobre derechos y obligaciones laborales receptadas) * 100</v>
          </cell>
          <cell r="U304" t="str">
            <v>C</v>
          </cell>
          <cell r="V304" t="str">
            <v>Continuo Fraccional</v>
          </cell>
          <cell r="W304">
            <v>1</v>
          </cell>
          <cell r="X304">
            <v>1</v>
          </cell>
          <cell r="Y304">
            <v>0.85</v>
          </cell>
          <cell r="Z304">
            <v>2</v>
          </cell>
          <cell r="AA304">
            <v>2</v>
          </cell>
          <cell r="AB304">
            <v>4.3916000000000004</v>
          </cell>
          <cell r="AC304" t="str">
            <v>VERDE</v>
          </cell>
          <cell r="AD304" t="str">
            <v>SI</v>
          </cell>
          <cell r="AE304" t="str">
            <v>SI</v>
          </cell>
          <cell r="AF304">
            <v>44942</v>
          </cell>
          <cell r="AG304">
            <v>0.1</v>
          </cell>
          <cell r="AH304">
            <v>0.15</v>
          </cell>
          <cell r="AS304">
            <v>0.25</v>
          </cell>
          <cell r="AT304">
            <v>1.1445876552601935</v>
          </cell>
          <cell r="AU304">
            <v>1.0978676852332567</v>
          </cell>
          <cell r="BF304">
            <v>1.1135847979407727</v>
          </cell>
          <cell r="BG304" t="str">
            <v>55</v>
          </cell>
          <cell r="BH304" t="str">
            <v>PROMOCION DE EMPLEO VERIFICACION Y CONTROL DE DERECHOS Y OBLIGACIONES LABORALES</v>
          </cell>
        </row>
        <row r="305">
          <cell r="P305" t="str">
            <v>Porcentaje de atenciones en casos vinculados con Autoridad Central</v>
          </cell>
          <cell r="Q305" t="str">
            <v>Por período</v>
          </cell>
          <cell r="T305" t="str">
            <v>Número de atenciones en casos vinculados con Autoridad Central atendidos / Número de atenciones en casos vinculados con Autoridad Central solicitados</v>
          </cell>
          <cell r="U305" t="str">
            <v>C</v>
          </cell>
          <cell r="V305" t="str">
            <v>Discreto</v>
          </cell>
          <cell r="W305">
            <v>1</v>
          </cell>
          <cell r="X305">
            <v>1</v>
          </cell>
          <cell r="Y305">
            <v>0.85</v>
          </cell>
          <cell r="Z305">
            <v>2</v>
          </cell>
          <cell r="AA305">
            <v>2</v>
          </cell>
          <cell r="AB305">
            <v>1</v>
          </cell>
          <cell r="AC305" t="str">
            <v>VERDE</v>
          </cell>
          <cell r="AD305" t="str">
            <v>SI</v>
          </cell>
          <cell r="AE305" t="str">
            <v>SI</v>
          </cell>
          <cell r="AF305">
            <v>44935</v>
          </cell>
          <cell r="AG305">
            <v>1</v>
          </cell>
          <cell r="AH305">
            <v>1</v>
          </cell>
          <cell r="AT305">
            <v>1</v>
          </cell>
          <cell r="AU305">
            <v>1</v>
          </cell>
          <cell r="BG305">
            <v>57</v>
          </cell>
          <cell r="BH305" t="str">
            <v>EJERCICIO DE LOS DERECHOS CONSTITUCIONALES Y DERECHOS HUMANOS</v>
          </cell>
        </row>
        <row r="306">
          <cell r="P306" t="str">
            <v>Porcentaje de auditorías realizadas a los establecimientos de salud y coordinaciones zonales INDOT sobre el cumplimiento de documentos normativos</v>
          </cell>
          <cell r="Q306" t="str">
            <v>Por período</v>
          </cell>
          <cell r="R306" t="str">
            <v>SI</v>
          </cell>
          <cell r="T306" t="str">
            <v>auditorías realizadas a los establecimientos de salud y coordinaciones zonales INDOT sobre el cumplimiento de documentos normativos planificadas / auditorías realizadas a los establecimientos de salud y coordinaciones zonales INDOT sobre el cumplimiento de documentos normativos realizados</v>
          </cell>
          <cell r="U306" t="str">
            <v>C</v>
          </cell>
          <cell r="V306" t="str">
            <v>Discreto Fraccional</v>
          </cell>
          <cell r="W306">
            <v>1</v>
          </cell>
          <cell r="X306">
            <v>1</v>
          </cell>
          <cell r="Y306">
            <v>0.85</v>
          </cell>
          <cell r="Z306">
            <v>12</v>
          </cell>
          <cell r="AA306">
            <v>12</v>
          </cell>
          <cell r="AB306">
            <v>1</v>
          </cell>
          <cell r="AC306" t="str">
            <v>VERDE</v>
          </cell>
          <cell r="AD306" t="str">
            <v>SI</v>
          </cell>
          <cell r="AE306" t="str">
            <v>SI</v>
          </cell>
          <cell r="AF306">
            <v>44939</v>
          </cell>
          <cell r="AG306">
            <v>1</v>
          </cell>
          <cell r="AH306">
            <v>1</v>
          </cell>
          <cell r="AI306">
            <v>1</v>
          </cell>
          <cell r="AJ306">
            <v>1</v>
          </cell>
          <cell r="AK306">
            <v>1</v>
          </cell>
          <cell r="AL306">
            <v>1</v>
          </cell>
          <cell r="AM306">
            <v>1</v>
          </cell>
          <cell r="AN306">
            <v>1</v>
          </cell>
          <cell r="AO306">
            <v>1</v>
          </cell>
          <cell r="AP306">
            <v>1</v>
          </cell>
          <cell r="AQ306">
            <v>1</v>
          </cell>
          <cell r="AR306">
            <v>1</v>
          </cell>
          <cell r="AT306">
            <v>44927</v>
          </cell>
          <cell r="AU306">
            <v>44927</v>
          </cell>
          <cell r="AV306">
            <v>44927</v>
          </cell>
          <cell r="AW306">
            <v>44927</v>
          </cell>
          <cell r="AX306">
            <v>44927</v>
          </cell>
          <cell r="AY306">
            <v>44927</v>
          </cell>
          <cell r="AZ306">
            <v>44927</v>
          </cell>
          <cell r="BA306">
            <v>44927</v>
          </cell>
          <cell r="BB306">
            <v>44927</v>
          </cell>
          <cell r="BC306">
            <v>44927</v>
          </cell>
          <cell r="BD306">
            <v>44927</v>
          </cell>
          <cell r="BE306">
            <v>44927</v>
          </cell>
          <cell r="BG306">
            <v>0</v>
          </cell>
          <cell r="BH306">
            <v>0</v>
          </cell>
        </row>
        <row r="307">
          <cell r="P307" t="str">
            <v>Porcentaje de avance de la estrategia educomunicacional para cambio social y de comportamiento</v>
          </cell>
          <cell r="Q307" t="str">
            <v>Acumulado</v>
          </cell>
          <cell r="T307" t="str">
            <v>Número de estrategias realizadas/Número de estrategias planificadas</v>
          </cell>
          <cell r="U307" t="str">
            <v>C</v>
          </cell>
          <cell r="V307" t="str">
            <v>Continuo Fraccional</v>
          </cell>
          <cell r="W307">
            <v>1</v>
          </cell>
          <cell r="X307">
            <v>1</v>
          </cell>
          <cell r="Y307">
            <v>0.85</v>
          </cell>
          <cell r="Z307">
            <v>4</v>
          </cell>
          <cell r="AA307">
            <v>4</v>
          </cell>
          <cell r="AB307">
            <v>0.74670000000000003</v>
          </cell>
          <cell r="AC307" t="str">
            <v>ROJO</v>
          </cell>
          <cell r="AD307" t="str">
            <v>SI</v>
          </cell>
          <cell r="AE307" t="str">
            <v>SI</v>
          </cell>
          <cell r="AF307">
            <v>44937</v>
          </cell>
          <cell r="AG307">
            <v>5.6399999999999999E-2</v>
          </cell>
          <cell r="AH307">
            <v>0.1125</v>
          </cell>
          <cell r="AI307">
            <v>0.1968</v>
          </cell>
          <cell r="AJ307">
            <v>0.1968</v>
          </cell>
          <cell r="AS307">
            <v>0.5625</v>
          </cell>
          <cell r="AT307">
            <v>5.6399999999999999E-2</v>
          </cell>
          <cell r="AU307">
            <v>0.15</v>
          </cell>
          <cell r="AV307">
            <v>0.36570000000000003</v>
          </cell>
          <cell r="AW307">
            <v>0.42</v>
          </cell>
          <cell r="BF307">
            <v>0.248025</v>
          </cell>
          <cell r="BG307">
            <v>75</v>
          </cell>
          <cell r="BH307" t="str">
            <v>COORDINACIÓN EN LA FORMULACIÓN EJECUCIÓN SEGUIMIENTO Y EVALUACION DE LAS POLÍTICAS PÚBLICAS</v>
          </cell>
        </row>
        <row r="308">
          <cell r="P308" t="str">
            <v>Porcentaje de avance de las acciones implementadas para el desarrollo de compras públicas sostenibles.</v>
          </cell>
          <cell r="Q308" t="str">
            <v>Por período</v>
          </cell>
          <cell r="R308" t="str">
            <v>SI</v>
          </cell>
          <cell r="T308" t="str">
            <v>NUMERADOR: Número de acciones ejecutadas e implementadas / DENOMINADOR: Número de acciones planificadas de compras públicas sostenibles</v>
          </cell>
          <cell r="U308" t="str">
            <v>C</v>
          </cell>
          <cell r="V308" t="str">
            <v>Discreto Fraccional</v>
          </cell>
          <cell r="W308">
            <v>1</v>
          </cell>
          <cell r="X308">
            <v>1</v>
          </cell>
          <cell r="Y308">
            <v>0.85</v>
          </cell>
          <cell r="Z308">
            <v>2</v>
          </cell>
          <cell r="AA308">
            <v>2</v>
          </cell>
          <cell r="AB308">
            <v>1.6667000000000001</v>
          </cell>
          <cell r="AC308" t="str">
            <v>VERDE</v>
          </cell>
          <cell r="AD308" t="str">
            <v>SI</v>
          </cell>
          <cell r="AE308" t="str">
            <v>SI</v>
          </cell>
          <cell r="AF308">
            <v>44941</v>
          </cell>
          <cell r="AG308">
            <v>0.6</v>
          </cell>
          <cell r="AH308">
            <v>0.6</v>
          </cell>
          <cell r="AT308">
            <v>44988</v>
          </cell>
          <cell r="AU308">
            <v>45051</v>
          </cell>
          <cell r="BG308">
            <v>0</v>
          </cell>
          <cell r="BH308">
            <v>0</v>
          </cell>
        </row>
        <row r="309">
          <cell r="P309" t="str">
            <v>Porcentaje de avance en el cumplimiento del plan</v>
          </cell>
          <cell r="Q309" t="str">
            <v>Por período</v>
          </cell>
          <cell r="T309" t="str">
            <v>Cálculo del porcentaje de avance de elaboración o implementación de los proyectos aprobados.</v>
          </cell>
          <cell r="U309" t="str">
            <v>C</v>
          </cell>
          <cell r="V309" t="str">
            <v>Continuo</v>
          </cell>
          <cell r="W309">
            <v>1</v>
          </cell>
          <cell r="X309">
            <v>1</v>
          </cell>
          <cell r="Y309">
            <v>0.85</v>
          </cell>
          <cell r="Z309">
            <v>1</v>
          </cell>
          <cell r="AA309">
            <v>1</v>
          </cell>
          <cell r="AB309">
            <v>1</v>
          </cell>
          <cell r="AC309" t="str">
            <v>VERDE</v>
          </cell>
          <cell r="AD309" t="str">
            <v>SI</v>
          </cell>
          <cell r="AE309" t="str">
            <v>SI</v>
          </cell>
          <cell r="AF309">
            <v>44938</v>
          </cell>
          <cell r="AG309">
            <v>0.25</v>
          </cell>
          <cell r="AS309">
            <v>0.25</v>
          </cell>
          <cell r="AT309">
            <v>0.25</v>
          </cell>
          <cell r="BF309">
            <v>0.25</v>
          </cell>
          <cell r="BG309">
            <v>0</v>
          </cell>
          <cell r="BH309">
            <v>0</v>
          </cell>
        </row>
        <row r="310">
          <cell r="P310" t="str">
            <v>Porcentaje de avance en la implementación de la propuesta de la metodológica de gestión de presupuesto por resultados en las entidades responsables del paquete priorizado</v>
          </cell>
          <cell r="Q310" t="str">
            <v>Acumulado</v>
          </cell>
          <cell r="T310" t="str">
            <v>Número de productos generados para la implementación de la metodología PPR enfocada en DCI del paquete priorizado y básico de bienes y servicios/Número total de productos planificados para la implementación de la metodología PPR enfocada en DCI del paquete priorizado y básico de bienes y servicios</v>
          </cell>
          <cell r="U310" t="str">
            <v>C</v>
          </cell>
          <cell r="V310" t="str">
            <v>Continuo Fraccional</v>
          </cell>
          <cell r="W310">
            <v>1</v>
          </cell>
          <cell r="X310">
            <v>1</v>
          </cell>
          <cell r="Y310">
            <v>0.85</v>
          </cell>
          <cell r="Z310">
            <v>2</v>
          </cell>
          <cell r="AA310">
            <v>2</v>
          </cell>
          <cell r="AB310">
            <v>1</v>
          </cell>
          <cell r="AC310" t="str">
            <v>VERDE</v>
          </cell>
          <cell r="AD310" t="str">
            <v>SI</v>
          </cell>
          <cell r="AE310" t="str">
            <v>SI</v>
          </cell>
          <cell r="AF310">
            <v>44937</v>
          </cell>
          <cell r="AG310">
            <v>0.1</v>
          </cell>
          <cell r="AH310">
            <v>0.15</v>
          </cell>
          <cell r="AS310">
            <v>0.25</v>
          </cell>
          <cell r="AT310">
            <v>0.1</v>
          </cell>
          <cell r="AU310">
            <v>0.25</v>
          </cell>
          <cell r="BF310">
            <v>0.17499999999999999</v>
          </cell>
        </row>
        <row r="311">
          <cell r="P311" t="str">
            <v>Porcentaje de avance en la implementación del Plan de Fortalecimiento Estadístico para el SEN (contiene asesoría externa, talleres sobre normativa técnica, estándares estadísticos y el marco de aseguramiento de calidad).</v>
          </cell>
          <cell r="Q311" t="str">
            <v>Acumulado</v>
          </cell>
          <cell r="R311" t="str">
            <v>SI</v>
          </cell>
          <cell r="T311" t="str">
            <v>(Número de actividades ejecutadas /Número de actividades planificadas)*100</v>
          </cell>
          <cell r="U311" t="str">
            <v>C</v>
          </cell>
          <cell r="V311" t="str">
            <v>Continuo</v>
          </cell>
          <cell r="W311">
            <v>1</v>
          </cell>
          <cell r="X311">
            <v>1</v>
          </cell>
          <cell r="Y311">
            <v>0.85</v>
          </cell>
          <cell r="Z311">
            <v>4</v>
          </cell>
          <cell r="AA311">
            <v>4</v>
          </cell>
          <cell r="AB311">
            <v>1</v>
          </cell>
          <cell r="AC311" t="str">
            <v>VERDE</v>
          </cell>
          <cell r="AD311" t="str">
            <v>SI</v>
          </cell>
          <cell r="AE311" t="str">
            <v>SI</v>
          </cell>
          <cell r="AF311">
            <v>44937</v>
          </cell>
          <cell r="AG311">
            <v>0.1</v>
          </cell>
          <cell r="AH311">
            <v>0.05</v>
          </cell>
          <cell r="AI311">
            <v>0.05</v>
          </cell>
          <cell r="AJ311">
            <v>0.05</v>
          </cell>
          <cell r="AS311">
            <v>0.25</v>
          </cell>
          <cell r="AT311">
            <v>0.1</v>
          </cell>
          <cell r="AU311">
            <v>0.05</v>
          </cell>
          <cell r="AV311">
            <v>0.05</v>
          </cell>
          <cell r="AW311">
            <v>0.05</v>
          </cell>
          <cell r="BF311">
            <v>0.25</v>
          </cell>
          <cell r="BG311">
            <v>0</v>
          </cell>
          <cell r="BH311">
            <v>0</v>
          </cell>
        </row>
        <row r="312">
          <cell r="P312" t="str">
            <v>Porcentaje de avance en la implementación en el modelo de gestión de transporte terrestre, tránsito y seguridad vial</v>
          </cell>
          <cell r="Q312" t="str">
            <v>Por período</v>
          </cell>
          <cell r="R312" t="str">
            <v>SI</v>
          </cell>
          <cell r="T312" t="str">
            <v>Número de actividades realizadas /número de actividades planificadas</v>
          </cell>
          <cell r="U312" t="str">
            <v>C</v>
          </cell>
          <cell r="V312" t="str">
            <v>Continuo Fraccional</v>
          </cell>
          <cell r="W312">
            <v>1</v>
          </cell>
          <cell r="X312">
            <v>1</v>
          </cell>
          <cell r="Y312">
            <v>0.85</v>
          </cell>
          <cell r="Z312">
            <v>2</v>
          </cell>
          <cell r="AA312">
            <v>2</v>
          </cell>
          <cell r="AB312">
            <v>0.66320000000000001</v>
          </cell>
          <cell r="AC312" t="str">
            <v>ROJO</v>
          </cell>
          <cell r="AD312" t="str">
            <v>SI</v>
          </cell>
          <cell r="AE312" t="str">
            <v>SI</v>
          </cell>
          <cell r="AF312">
            <v>44943</v>
          </cell>
          <cell r="AG312">
            <v>0.2</v>
          </cell>
          <cell r="AH312">
            <v>0.2</v>
          </cell>
          <cell r="AS312">
            <v>0.4</v>
          </cell>
          <cell r="AT312">
            <v>0.2</v>
          </cell>
          <cell r="AU312">
            <v>0.26530612244898</v>
          </cell>
          <cell r="BF312">
            <v>0.24637681159420299</v>
          </cell>
          <cell r="BG312">
            <v>0</v>
          </cell>
          <cell r="BH312">
            <v>0</v>
          </cell>
        </row>
        <row r="313">
          <cell r="P313" t="str">
            <v>Porcentaje de bases de datos con información sistematizada</v>
          </cell>
          <cell r="Q313" t="str">
            <v>Por período</v>
          </cell>
          <cell r="R313" t="str">
            <v>SI</v>
          </cell>
          <cell r="T313" t="str">
            <v>Número de base de datos con información sistematizada/Número de base de datos sin tratamiento</v>
          </cell>
          <cell r="U313" t="str">
            <v>C</v>
          </cell>
          <cell r="V313" t="str">
            <v>Discreto Fraccional</v>
          </cell>
          <cell r="W313">
            <v>1</v>
          </cell>
          <cell r="X313">
            <v>1</v>
          </cell>
          <cell r="Y313">
            <v>0.85</v>
          </cell>
          <cell r="Z313">
            <v>12</v>
          </cell>
          <cell r="AA313">
            <v>12</v>
          </cell>
          <cell r="AB313">
            <v>1</v>
          </cell>
          <cell r="AC313" t="str">
            <v>VERDE</v>
          </cell>
          <cell r="AD313" t="str">
            <v>SI</v>
          </cell>
          <cell r="AE313" t="str">
            <v>SI</v>
          </cell>
          <cell r="AF313">
            <v>44939</v>
          </cell>
          <cell r="AG313">
            <v>1</v>
          </cell>
          <cell r="AH313">
            <v>1</v>
          </cell>
          <cell r="AI313">
            <v>1</v>
          </cell>
          <cell r="AJ313">
            <v>1</v>
          </cell>
          <cell r="AK313">
            <v>1</v>
          </cell>
          <cell r="AL313">
            <v>1</v>
          </cell>
          <cell r="AM313">
            <v>1</v>
          </cell>
          <cell r="AN313">
            <v>1</v>
          </cell>
          <cell r="AO313">
            <v>1</v>
          </cell>
          <cell r="AP313">
            <v>1</v>
          </cell>
          <cell r="AQ313">
            <v>1</v>
          </cell>
          <cell r="AR313">
            <v>1</v>
          </cell>
          <cell r="AT313">
            <v>1</v>
          </cell>
          <cell r="AU313">
            <v>1</v>
          </cell>
          <cell r="AV313">
            <v>1</v>
          </cell>
          <cell r="AW313">
            <v>1</v>
          </cell>
          <cell r="AX313">
            <v>1</v>
          </cell>
          <cell r="AY313">
            <v>1</v>
          </cell>
          <cell r="AZ313">
            <v>1</v>
          </cell>
          <cell r="BA313">
            <v>1</v>
          </cell>
          <cell r="BB313">
            <v>1</v>
          </cell>
          <cell r="BC313">
            <v>1</v>
          </cell>
          <cell r="BD313">
            <v>1</v>
          </cell>
          <cell r="BE313">
            <v>1</v>
          </cell>
          <cell r="BG313">
            <v>0</v>
          </cell>
          <cell r="BH313">
            <v>0</v>
          </cell>
        </row>
        <row r="314">
          <cell r="P314" t="str">
            <v>Porcentaje de bienes adjudicados</v>
          </cell>
          <cell r="Q314" t="str">
            <v>Por período</v>
          </cell>
          <cell r="R314" t="str">
            <v>SI</v>
          </cell>
          <cell r="T314" t="str">
            <v>Número bienes adjudicados/Número de bienes ofertados</v>
          </cell>
          <cell r="U314" t="str">
            <v>C</v>
          </cell>
          <cell r="V314" t="str">
            <v>Discreto Fraccional</v>
          </cell>
          <cell r="W314">
            <v>1</v>
          </cell>
          <cell r="X314">
            <v>1</v>
          </cell>
          <cell r="Y314">
            <v>0.85</v>
          </cell>
          <cell r="Z314">
            <v>4</v>
          </cell>
          <cell r="AA314">
            <v>1</v>
          </cell>
          <cell r="AB314">
            <v>0.55679999999999996</v>
          </cell>
          <cell r="AC314" t="str">
            <v>ROJO</v>
          </cell>
          <cell r="AD314" t="str">
            <v>SI</v>
          </cell>
          <cell r="AE314" t="str">
            <v>SI</v>
          </cell>
          <cell r="AF314">
            <v>44939</v>
          </cell>
          <cell r="AG314">
            <v>1</v>
          </cell>
          <cell r="AT314">
            <v>0.55681818181818177</v>
          </cell>
          <cell r="BG314">
            <v>0</v>
          </cell>
          <cell r="BH314">
            <v>0</v>
          </cell>
        </row>
        <row r="315">
          <cell r="P315" t="str">
            <v>Porcentaje de bienes adjudicados</v>
          </cell>
          <cell r="Q315" t="str">
            <v>Por período</v>
          </cell>
          <cell r="R315" t="str">
            <v>SI</v>
          </cell>
          <cell r="T315" t="str">
            <v>Número bienes adjudicados/Número de bienes ofertados</v>
          </cell>
          <cell r="U315" t="str">
            <v>C</v>
          </cell>
          <cell r="V315" t="str">
            <v>Discreto Fraccional</v>
          </cell>
          <cell r="W315">
            <v>1</v>
          </cell>
          <cell r="X315">
            <v>1</v>
          </cell>
          <cell r="Y315">
            <v>0.85</v>
          </cell>
          <cell r="Z315">
            <v>4</v>
          </cell>
          <cell r="AA315">
            <v>4</v>
          </cell>
          <cell r="AB315">
            <v>7.0300000000000001E-2</v>
          </cell>
          <cell r="AC315" t="str">
            <v>ROJO</v>
          </cell>
          <cell r="AD315" t="str">
            <v>SI</v>
          </cell>
          <cell r="AE315" t="str">
            <v>SI</v>
          </cell>
          <cell r="AF315">
            <v>44939</v>
          </cell>
          <cell r="AH315">
            <v>0.7</v>
          </cell>
          <cell r="AI315">
            <v>0.7</v>
          </cell>
          <cell r="AJ315">
            <v>0.7</v>
          </cell>
          <cell r="AU315">
            <v>0.14754098360655737</v>
          </cell>
          <cell r="AV315">
            <v>0.55882352941176472</v>
          </cell>
          <cell r="AW315">
            <v>22341</v>
          </cell>
          <cell r="BG315">
            <v>0</v>
          </cell>
          <cell r="BH315">
            <v>0</v>
          </cell>
        </row>
        <row r="316">
          <cell r="P316" t="str">
            <v>Porcentaje de bienes inmuebles transferidos a las instituciones públicas</v>
          </cell>
          <cell r="Q316" t="str">
            <v>Por período</v>
          </cell>
          <cell r="R316" t="str">
            <v>SI</v>
          </cell>
          <cell r="T316" t="str">
            <v>Número de bienes inmuebles inscritos en el Registro de la Propiedad / Total de bienes inmuebles con escrituras públicas suscritas</v>
          </cell>
          <cell r="U316" t="str">
            <v>C</v>
          </cell>
          <cell r="V316" t="str">
            <v>Discreto Fraccional</v>
          </cell>
          <cell r="W316">
            <v>1</v>
          </cell>
          <cell r="X316">
            <v>1</v>
          </cell>
          <cell r="Y316">
            <v>0.85</v>
          </cell>
          <cell r="Z316">
            <v>4</v>
          </cell>
          <cell r="AA316">
            <v>4</v>
          </cell>
          <cell r="AB316">
            <v>1</v>
          </cell>
          <cell r="AC316" t="str">
            <v>VERDE</v>
          </cell>
          <cell r="AD316" t="str">
            <v>SI</v>
          </cell>
          <cell r="AE316" t="str">
            <v>SI</v>
          </cell>
          <cell r="AF316">
            <v>44939</v>
          </cell>
          <cell r="AG316">
            <v>1</v>
          </cell>
          <cell r="AH316">
            <v>1</v>
          </cell>
          <cell r="AI316">
            <v>1</v>
          </cell>
          <cell r="AJ316">
            <v>1</v>
          </cell>
          <cell r="AT316" t="e">
            <v>#DIV/0!</v>
          </cell>
          <cell r="AU316" t="e">
            <v>#DIV/0!</v>
          </cell>
          <cell r="AV316" t="e">
            <v>#DIV/0!</v>
          </cell>
          <cell r="AW316" t="e">
            <v>#DIV/0!</v>
          </cell>
          <cell r="BG316">
            <v>0</v>
          </cell>
          <cell r="BH316">
            <v>0</v>
          </cell>
        </row>
        <row r="317">
          <cell r="P317" t="str">
            <v>Porcentaje de bienes legalizados a nombre de SETEGISP</v>
          </cell>
          <cell r="Q317" t="str">
            <v>Por período</v>
          </cell>
          <cell r="R317" t="str">
            <v>SI</v>
          </cell>
          <cell r="T317" t="str">
            <v>Números de requerimientos atendidos / Número de requerimientos recibidos con escrituras públicas suscritas</v>
          </cell>
          <cell r="U317" t="str">
            <v>C</v>
          </cell>
          <cell r="V317" t="str">
            <v>Discreto Fraccional</v>
          </cell>
          <cell r="W317">
            <v>1</v>
          </cell>
          <cell r="X317">
            <v>1</v>
          </cell>
          <cell r="Y317">
            <v>0.85</v>
          </cell>
          <cell r="Z317">
            <v>4</v>
          </cell>
          <cell r="AA317">
            <v>4</v>
          </cell>
          <cell r="AB317">
            <v>1</v>
          </cell>
          <cell r="AC317" t="str">
            <v>VERDE</v>
          </cell>
          <cell r="AD317" t="str">
            <v>SI</v>
          </cell>
          <cell r="AE317" t="str">
            <v>SI</v>
          </cell>
          <cell r="AF317">
            <v>44939</v>
          </cell>
          <cell r="AG317">
            <v>1</v>
          </cell>
          <cell r="AH317">
            <v>1</v>
          </cell>
          <cell r="AI317">
            <v>1</v>
          </cell>
          <cell r="AJ317">
            <v>1</v>
          </cell>
          <cell r="AT317">
            <v>45083</v>
          </cell>
          <cell r="AU317">
            <v>1</v>
          </cell>
          <cell r="AV317">
            <v>44959</v>
          </cell>
          <cell r="AW317">
            <v>1</v>
          </cell>
          <cell r="BG317">
            <v>0</v>
          </cell>
          <cell r="BH317">
            <v>0</v>
          </cell>
        </row>
        <row r="318">
          <cell r="P318" t="str">
            <v>Porcentaje de Campañas de concientización de seguridad vial</v>
          </cell>
          <cell r="Q318" t="str">
            <v>Acumulado</v>
          </cell>
          <cell r="R318" t="str">
            <v>SI</v>
          </cell>
          <cell r="T318" t="str">
            <v>PCSV = NCSVE/NCSVP PCSV = Porcentaje de campañas seguridad vial NCSVE = Número de campañas ejecutadas NCSVP = Número de campañas de concientización de seguridad vial programadas</v>
          </cell>
          <cell r="U318" t="str">
            <v>C</v>
          </cell>
          <cell r="V318" t="str">
            <v>Continuo Fraccional</v>
          </cell>
          <cell r="W318">
            <v>1</v>
          </cell>
          <cell r="X318">
            <v>1</v>
          </cell>
          <cell r="Y318">
            <v>0.85</v>
          </cell>
          <cell r="Z318">
            <v>4</v>
          </cell>
          <cell r="AA318">
            <v>4</v>
          </cell>
          <cell r="AB318">
            <v>1</v>
          </cell>
          <cell r="AC318" t="str">
            <v>VERDE</v>
          </cell>
          <cell r="AD318" t="str">
            <v>SI</v>
          </cell>
          <cell r="AE318" t="str">
            <v>SI</v>
          </cell>
          <cell r="AF318">
            <v>44938</v>
          </cell>
          <cell r="AG318">
            <v>0.25</v>
          </cell>
          <cell r="AH318">
            <v>0.25</v>
          </cell>
          <cell r="AI318">
            <v>0.25</v>
          </cell>
          <cell r="AJ318">
            <v>0.25</v>
          </cell>
          <cell r="AS318">
            <v>1</v>
          </cell>
          <cell r="AT318">
            <v>0.25</v>
          </cell>
          <cell r="AU318">
            <v>0.5</v>
          </cell>
          <cell r="AV318">
            <v>0.75</v>
          </cell>
          <cell r="AW318">
            <v>44927</v>
          </cell>
          <cell r="BF318">
            <v>0.625</v>
          </cell>
          <cell r="BG318" t="str">
            <v>56</v>
          </cell>
          <cell r="BH318" t="str">
            <v>MEJORAMIENTO Y MANTENIMIENTO DEL TRANSPORTE VIAL</v>
          </cell>
        </row>
        <row r="319">
          <cell r="P319" t="str">
            <v>Porcentaje de cantones que reciben asistencia técnica para el fortalecimiento del Sistema de Protección de Derechos</v>
          </cell>
          <cell r="Q319" t="str">
            <v>Por período</v>
          </cell>
          <cell r="R319" t="str">
            <v>SI</v>
          </cell>
          <cell r="T319" t="str">
            <v>(Número de cantones que reciben asistencia / número de cantones en total)*100</v>
          </cell>
          <cell r="U319" t="str">
            <v>C</v>
          </cell>
          <cell r="V319" t="str">
            <v>Continuo</v>
          </cell>
          <cell r="W319">
            <v>1</v>
          </cell>
          <cell r="X319">
            <v>1</v>
          </cell>
          <cell r="Y319">
            <v>0.85</v>
          </cell>
          <cell r="Z319">
            <v>2</v>
          </cell>
          <cell r="AA319">
            <v>2</v>
          </cell>
          <cell r="AB319">
            <v>2.6313</v>
          </cell>
          <cell r="AC319" t="str">
            <v>VERDE</v>
          </cell>
          <cell r="AD319" t="str">
            <v>SI</v>
          </cell>
          <cell r="AE319" t="str">
            <v>SI</v>
          </cell>
          <cell r="AF319">
            <v>44938</v>
          </cell>
          <cell r="AG319">
            <v>45</v>
          </cell>
          <cell r="AH319">
            <v>50</v>
          </cell>
          <cell r="AS319">
            <v>95</v>
          </cell>
          <cell r="AT319">
            <v>173.96</v>
          </cell>
          <cell r="AU319">
            <v>76.010000000000005</v>
          </cell>
          <cell r="BF319">
            <v>249.97</v>
          </cell>
          <cell r="BG319" t="str">
            <v>87</v>
          </cell>
          <cell r="BH319" t="str">
            <v>POLITICA PUBLICA PARA LA IGUALDAD Y LA NO DISCRIMINACION</v>
          </cell>
        </row>
        <row r="320">
          <cell r="P320" t="str">
            <v>Porcentaje de capacidad utilizada</v>
          </cell>
          <cell r="Q320" t="str">
            <v>Acumulado</v>
          </cell>
          <cell r="R320" t="str">
            <v>SI</v>
          </cell>
          <cell r="T320" t="str">
            <v>Número de participantes capacitados / Capacidad del Centro Operativo</v>
          </cell>
          <cell r="U320" t="str">
            <v>C</v>
          </cell>
          <cell r="V320" t="str">
            <v>Continuo Fraccional</v>
          </cell>
          <cell r="W320">
            <v>1</v>
          </cell>
          <cell r="X320">
            <v>1</v>
          </cell>
          <cell r="Y320">
            <v>0.85</v>
          </cell>
          <cell r="Z320">
            <v>12</v>
          </cell>
          <cell r="AA320">
            <v>12</v>
          </cell>
          <cell r="AB320">
            <v>0.8216</v>
          </cell>
          <cell r="AC320" t="str">
            <v>ROJO</v>
          </cell>
          <cell r="AD320" t="str">
            <v>SI</v>
          </cell>
          <cell r="AE320" t="str">
            <v>SI</v>
          </cell>
          <cell r="AF320">
            <v>44938</v>
          </cell>
          <cell r="AG320">
            <v>5.2499999999999998E-2</v>
          </cell>
          <cell r="AH320">
            <v>5.2499999999999998E-2</v>
          </cell>
          <cell r="AI320">
            <v>5.2499999999999998E-2</v>
          </cell>
          <cell r="AJ320">
            <v>5.2499999999999998E-2</v>
          </cell>
          <cell r="AK320">
            <v>5.2499999999999998E-2</v>
          </cell>
          <cell r="AL320">
            <v>5.2499999999999998E-2</v>
          </cell>
          <cell r="AM320">
            <v>5.2499999999999998E-2</v>
          </cell>
          <cell r="AN320">
            <v>5.2499999999999998E-2</v>
          </cell>
          <cell r="AO320">
            <v>5.2499999999999998E-2</v>
          </cell>
          <cell r="AP320">
            <v>5.2499999999999998E-2</v>
          </cell>
          <cell r="AQ320">
            <v>5.2499999999999998E-2</v>
          </cell>
          <cell r="AR320">
            <v>5.2499999999999998E-2</v>
          </cell>
          <cell r="AS320">
            <v>0.63</v>
          </cell>
          <cell r="AT320">
            <v>3.2286212914485165E-3</v>
          </cell>
          <cell r="AU320">
            <v>9.6858638743455502E-3</v>
          </cell>
          <cell r="AV320">
            <v>3.6593785960874571E-2</v>
          </cell>
          <cell r="AW320">
            <v>8.1345368579411131E-2</v>
          </cell>
          <cell r="AX320">
            <v>0.15922267554219455</v>
          </cell>
          <cell r="AY320">
            <v>0.2198840455228688</v>
          </cell>
          <cell r="AZ320">
            <v>0.34193617476975796</v>
          </cell>
          <cell r="BA320">
            <v>0.39012636538873419</v>
          </cell>
          <cell r="BB320">
            <v>0.46080867404562909</v>
          </cell>
          <cell r="BC320">
            <v>0.48584800534878536</v>
          </cell>
          <cell r="BD320">
            <v>0.50055716514374859</v>
          </cell>
          <cell r="BE320">
            <v>0.51760641854245604</v>
          </cell>
          <cell r="BF320">
            <v>0.255859854731745</v>
          </cell>
          <cell r="BG320" t="str">
            <v>81</v>
          </cell>
          <cell r="BH320" t="str">
            <v>FORMACION Y CAPACITACION PROFESIONAL</v>
          </cell>
        </row>
        <row r="321">
          <cell r="P321" t="str">
            <v>Porcentaje de certificados de disponibilidad del agua emitidos.</v>
          </cell>
          <cell r="Q321" t="str">
            <v>Acumulado</v>
          </cell>
          <cell r="R321" t="str">
            <v>SI</v>
          </cell>
          <cell r="T321" t="str">
            <v># de solicitudes CDA atendidas acumulado / # de solicitudes CDA recibidas acumulado</v>
          </cell>
          <cell r="U321" t="str">
            <v>C</v>
          </cell>
          <cell r="V321" t="str">
            <v>Continuo Fraccional</v>
          </cell>
          <cell r="W321">
            <v>1</v>
          </cell>
          <cell r="X321">
            <v>1</v>
          </cell>
          <cell r="Y321">
            <v>0.85</v>
          </cell>
          <cell r="Z321">
            <v>12</v>
          </cell>
          <cell r="AA321">
            <v>12</v>
          </cell>
          <cell r="AB321">
            <v>1.0431999999999999</v>
          </cell>
          <cell r="AC321" t="str">
            <v>VERDE</v>
          </cell>
          <cell r="AD321" t="str">
            <v>SI</v>
          </cell>
          <cell r="AE321" t="str">
            <v>SI</v>
          </cell>
          <cell r="AF321">
            <v>44939</v>
          </cell>
          <cell r="AG321">
            <v>0.8</v>
          </cell>
          <cell r="AH321">
            <v>0</v>
          </cell>
          <cell r="AI321">
            <v>0</v>
          </cell>
          <cell r="AJ321">
            <v>0</v>
          </cell>
          <cell r="AK321">
            <v>0</v>
          </cell>
          <cell r="AL321">
            <v>0.05</v>
          </cell>
          <cell r="AM321">
            <v>0</v>
          </cell>
          <cell r="AN321">
            <v>0</v>
          </cell>
          <cell r="AO321">
            <v>0</v>
          </cell>
          <cell r="AP321">
            <v>0</v>
          </cell>
          <cell r="AQ321">
            <v>0</v>
          </cell>
          <cell r="AR321">
            <v>0</v>
          </cell>
          <cell r="AS321">
            <v>0.85</v>
          </cell>
          <cell r="AT321">
            <v>0.30303030303030298</v>
          </cell>
          <cell r="AU321">
            <v>0.33606557377049201</v>
          </cell>
          <cell r="AV321">
            <v>0.32608695652173902</v>
          </cell>
          <cell r="AW321">
            <v>0.29107981220657297</v>
          </cell>
          <cell r="AX321">
            <v>0.71689497716895001</v>
          </cell>
          <cell r="AY321">
            <v>0.71951219512195097</v>
          </cell>
          <cell r="AZ321">
            <v>0.76344086021505397</v>
          </cell>
          <cell r="BA321">
            <v>0.80689655172413799</v>
          </cell>
          <cell r="BB321">
            <v>0.805633802816901</v>
          </cell>
          <cell r="BC321">
            <v>0.91348600508905897</v>
          </cell>
          <cell r="BD321">
            <v>0.87981859410430796</v>
          </cell>
          <cell r="BE321">
            <v>0.88671023965141604</v>
          </cell>
          <cell r="BF321">
            <v>0.73584328129782695</v>
          </cell>
          <cell r="BG321" t="e">
            <v>#N/A</v>
          </cell>
          <cell r="BH321" t="e">
            <v>#N/A</v>
          </cell>
        </row>
        <row r="322">
          <cell r="P322" t="str">
            <v>Porcentaje de ciudadanos cedulados en el sistema biométrico(cédula única)</v>
          </cell>
          <cell r="Q322" t="str">
            <v>Por período</v>
          </cell>
          <cell r="R322" t="str">
            <v>SI</v>
          </cell>
          <cell r="T322" t="str">
            <v>Número de personas ceduladas en el sistema de captura biométrica/Proyección de Población (INEC) 2022</v>
          </cell>
          <cell r="U322" t="str">
            <v>C</v>
          </cell>
          <cell r="V322" t="str">
            <v>Continuo Fraccional</v>
          </cell>
          <cell r="W322">
            <v>1</v>
          </cell>
          <cell r="X322">
            <v>1</v>
          </cell>
          <cell r="Y322">
            <v>0.85</v>
          </cell>
          <cell r="Z322">
            <v>12</v>
          </cell>
          <cell r="AA322">
            <v>12</v>
          </cell>
          <cell r="AB322">
            <v>0.9698</v>
          </cell>
          <cell r="AC322" t="str">
            <v>AMARILLO</v>
          </cell>
          <cell r="AD322" t="str">
            <v>SI</v>
          </cell>
          <cell r="AE322" t="str">
            <v>SI</v>
          </cell>
          <cell r="AF322">
            <v>44941</v>
          </cell>
          <cell r="AG322">
            <v>0.93340000000000001</v>
          </cell>
          <cell r="AH322">
            <v>2.8E-3</v>
          </cell>
          <cell r="AI322">
            <v>2.7000000000000001E-3</v>
          </cell>
          <cell r="AJ322">
            <v>2.8E-3</v>
          </cell>
          <cell r="AK322">
            <v>2.7000000000000001E-3</v>
          </cell>
          <cell r="AL322">
            <v>2.8E-3</v>
          </cell>
          <cell r="AM322">
            <v>2.8E-3</v>
          </cell>
          <cell r="AN322">
            <v>2.7000000000000001E-3</v>
          </cell>
          <cell r="AO322">
            <v>2.8E-3</v>
          </cell>
          <cell r="AP322">
            <v>2.7000000000000001E-3</v>
          </cell>
          <cell r="AQ322">
            <v>2.8E-3</v>
          </cell>
          <cell r="AR322">
            <v>1.3299999999999999E-2</v>
          </cell>
          <cell r="AS322">
            <v>0.97430000000000005</v>
          </cell>
          <cell r="AT322">
            <v>0.93257521215223305</v>
          </cell>
          <cell r="AU322">
            <v>0.93356179285368401</v>
          </cell>
          <cell r="AV322">
            <v>0.93447359090287196</v>
          </cell>
          <cell r="AW322">
            <v>0.93529853008730701</v>
          </cell>
          <cell r="AX322">
            <v>0.93614824797364204</v>
          </cell>
          <cell r="AY322">
            <v>0.93672563082391203</v>
          </cell>
          <cell r="AZ322">
            <v>0.93789842567640902</v>
          </cell>
          <cell r="BA322">
            <v>0.93923709159889202</v>
          </cell>
          <cell r="BB322">
            <v>0.940679754297853</v>
          </cell>
          <cell r="BC322">
            <v>0.94215978933082101</v>
          </cell>
          <cell r="BD322">
            <v>0.94337178323253401</v>
          </cell>
          <cell r="BE322">
            <v>0.94489198075751202</v>
          </cell>
          <cell r="BF322">
            <v>0.94010389096015401</v>
          </cell>
          <cell r="BG322" t="str">
            <v>55</v>
          </cell>
          <cell r="BH322" t="str">
            <v>IDENTIFICACION CEDULACION Y REGISTRO DE HECHOS Y ACTOS RELATIVOS AL ESTADO CIVIL DE LOS CIUDADANOS</v>
          </cell>
        </row>
        <row r="323">
          <cell r="P323" t="str">
            <v>Porcentaje de ciudadanos efectivamente capacitados en el ámbito del Plan de Cumplimiento Tributario</v>
          </cell>
          <cell r="Q323" t="str">
            <v>Por período</v>
          </cell>
          <cell r="R323" t="str">
            <v>SI</v>
          </cell>
          <cell r="T323" t="str">
            <v>Número de ciudadanos que son efectivamente capacitados en el ámbito del Plan de Cumplimiento Tributario / Número de ciudadanos considerados para los eventos de capacitación planificados en el ámbito del Plan de Cumplimiento Tributario.</v>
          </cell>
          <cell r="U323" t="str">
            <v>C</v>
          </cell>
          <cell r="V323" t="str">
            <v>Discreto Fraccional</v>
          </cell>
          <cell r="W323">
            <v>1</v>
          </cell>
          <cell r="X323">
            <v>1</v>
          </cell>
          <cell r="Y323">
            <v>0.9</v>
          </cell>
          <cell r="Z323">
            <v>4</v>
          </cell>
          <cell r="AA323">
            <v>4</v>
          </cell>
          <cell r="AB323">
            <v>1.0935999999999999</v>
          </cell>
          <cell r="AC323" t="str">
            <v>VERDE</v>
          </cell>
          <cell r="AD323" t="str">
            <v>SI</v>
          </cell>
          <cell r="AE323" t="str">
            <v>SI</v>
          </cell>
          <cell r="AF323">
            <v>44938</v>
          </cell>
          <cell r="AG323">
            <v>0.7</v>
          </cell>
          <cell r="AH323">
            <v>0.7</v>
          </cell>
          <cell r="AI323">
            <v>0.7</v>
          </cell>
          <cell r="AJ323">
            <v>0.7</v>
          </cell>
          <cell r="AT323">
            <v>0.76800000000000002</v>
          </cell>
          <cell r="AU323">
            <v>0.81799999999999995</v>
          </cell>
          <cell r="AV323">
            <v>0.78435714285714286</v>
          </cell>
          <cell r="AW323">
            <v>0.76545351953731133</v>
          </cell>
          <cell r="BG323">
            <v>0</v>
          </cell>
          <cell r="BH323">
            <v>0</v>
          </cell>
        </row>
        <row r="324">
          <cell r="P324" t="str">
            <v>Porcentaje de cobertura de ingresos permanentes sobre egresos permanentes del PGE</v>
          </cell>
          <cell r="Q324" t="str">
            <v>Acumulado</v>
          </cell>
          <cell r="R324" t="str">
            <v>SI</v>
          </cell>
          <cell r="T324" t="str">
            <v>Ingresos Permanentes del PGE / Egresos Permanentes del PGE</v>
          </cell>
          <cell r="U324" t="str">
            <v>C</v>
          </cell>
          <cell r="V324" t="str">
            <v>Continuo Fraccional</v>
          </cell>
          <cell r="W324">
            <v>1</v>
          </cell>
          <cell r="X324">
            <v>1</v>
          </cell>
          <cell r="Y324">
            <v>0.9</v>
          </cell>
          <cell r="Z324">
            <v>4</v>
          </cell>
          <cell r="AA324">
            <v>4</v>
          </cell>
          <cell r="AB324">
            <v>1.0175000000000001</v>
          </cell>
          <cell r="AC324" t="str">
            <v>VERDE</v>
          </cell>
          <cell r="AD324" t="str">
            <v>SI</v>
          </cell>
          <cell r="AE324" t="str">
            <v>SI</v>
          </cell>
          <cell r="AF324">
            <v>44940</v>
          </cell>
          <cell r="AG324">
            <v>1</v>
          </cell>
          <cell r="AH324">
            <v>0</v>
          </cell>
          <cell r="AI324">
            <v>0</v>
          </cell>
          <cell r="AJ324">
            <v>0</v>
          </cell>
          <cell r="AS324">
            <v>1</v>
          </cell>
          <cell r="AT324">
            <v>1.0328447819177113</v>
          </cell>
          <cell r="AU324">
            <v>0.95705291560485684</v>
          </cell>
          <cell r="AV324">
            <v>1.0468087480473109</v>
          </cell>
          <cell r="AW324">
            <v>1.017534767210849</v>
          </cell>
          <cell r="BF324">
            <v>1.0142802456601703</v>
          </cell>
          <cell r="BG324" t="str">
            <v>55</v>
          </cell>
          <cell r="BH324" t="str">
            <v>GESTIÓN PARA LA SOSTENIBILIDAD ESTABILIDAD Y CONSISTENCIA DE LAS FINANZAS PÚBLICAS (55)</v>
          </cell>
        </row>
        <row r="325">
          <cell r="P325" t="str">
            <v>Porcentaje de cobertura de inscripciones de nacimiento.</v>
          </cell>
          <cell r="Q325" t="str">
            <v>Acumulado</v>
          </cell>
          <cell r="R325" t="str">
            <v>SI</v>
          </cell>
          <cell r="T325" t="str">
            <v>Total de inscripciones de nacimiento realizadas + resultado del período anterior /Proyección nacimientos INEC del año 2022</v>
          </cell>
          <cell r="U325" t="str">
            <v>C</v>
          </cell>
          <cell r="V325" t="str">
            <v>Continuo Fraccional</v>
          </cell>
          <cell r="W325">
            <v>1</v>
          </cell>
          <cell r="X325">
            <v>1</v>
          </cell>
          <cell r="Y325">
            <v>0.85</v>
          </cell>
          <cell r="Z325">
            <v>12</v>
          </cell>
          <cell r="AA325">
            <v>12</v>
          </cell>
          <cell r="AB325">
            <v>1.0322</v>
          </cell>
          <cell r="AC325" t="str">
            <v>VERDE</v>
          </cell>
          <cell r="AD325" t="str">
            <v>SI</v>
          </cell>
          <cell r="AE325" t="str">
            <v>SI</v>
          </cell>
          <cell r="AF325">
            <v>44941</v>
          </cell>
          <cell r="AG325">
            <v>6.4100000000000004E-2</v>
          </cell>
          <cell r="AH325">
            <v>5.7700000000000001E-2</v>
          </cell>
          <cell r="AI325">
            <v>6.8099999999999994E-2</v>
          </cell>
          <cell r="AJ325">
            <v>6.2899999999999998E-2</v>
          </cell>
          <cell r="AK325">
            <v>6.8400000000000002E-2</v>
          </cell>
          <cell r="AL325">
            <v>6.83E-2</v>
          </cell>
          <cell r="AM325">
            <v>7.0099999999999996E-2</v>
          </cell>
          <cell r="AN325">
            <v>7.0800000000000002E-2</v>
          </cell>
          <cell r="AO325">
            <v>6.8599999999999994E-2</v>
          </cell>
          <cell r="AP325">
            <v>6.7199999999999996E-2</v>
          </cell>
          <cell r="AQ325">
            <v>6.4199999999999993E-2</v>
          </cell>
          <cell r="AR325">
            <v>5.8299999999999998E-2</v>
          </cell>
          <cell r="AS325">
            <v>0.78869999999999996</v>
          </cell>
          <cell r="AT325">
            <v>5.9114524166553099E-2</v>
          </cell>
          <cell r="AU325">
            <v>0.11707789945623399</v>
          </cell>
          <cell r="AV325">
            <v>0.190751427576074</v>
          </cell>
          <cell r="AW325">
            <v>0.25757561987852401</v>
          </cell>
          <cell r="AX325">
            <v>0.32444222292906799</v>
          </cell>
          <cell r="AY325">
            <v>0.38844912982232899</v>
          </cell>
          <cell r="AZ325">
            <v>0.458832795625634</v>
          </cell>
          <cell r="BA325">
            <v>0.53634146710895003</v>
          </cell>
          <cell r="BB325">
            <v>0.61029975310885898</v>
          </cell>
          <cell r="BC325">
            <v>0.68082882719134796</v>
          </cell>
          <cell r="BD325">
            <v>0.75051574499022999</v>
          </cell>
          <cell r="BE325">
            <v>0.81408036836764097</v>
          </cell>
          <cell r="BF325">
            <v>0.43235914835178701</v>
          </cell>
          <cell r="BG325" t="str">
            <v>20</v>
          </cell>
          <cell r="BH325" t="str">
            <v>REGISTRO E IDENTIFICACION CIUDADANA</v>
          </cell>
        </row>
        <row r="326">
          <cell r="P326" t="str">
            <v>Porcentaje de cobertura de los procesos de control, relacionados con la brecha de veracidad</v>
          </cell>
          <cell r="Q326" t="str">
            <v>Acumulado</v>
          </cell>
          <cell r="R326" t="str">
            <v>SI</v>
          </cell>
          <cell r="T326" t="str">
            <v>Número de contribuyentes gestionados (casos iniciados) en el periodo / Total de contribuyentes activos y segmentados</v>
          </cell>
          <cell r="U326" t="str">
            <v>C</v>
          </cell>
          <cell r="V326" t="str">
            <v>Continuo Fraccional</v>
          </cell>
          <cell r="W326">
            <v>1</v>
          </cell>
          <cell r="X326">
            <v>1</v>
          </cell>
          <cell r="Y326">
            <v>0.9</v>
          </cell>
          <cell r="Z326">
            <v>2</v>
          </cell>
          <cell r="AA326">
            <v>2</v>
          </cell>
          <cell r="AB326">
            <v>1.0363</v>
          </cell>
          <cell r="AC326" t="str">
            <v>VERDE</v>
          </cell>
          <cell r="AD326" t="str">
            <v>SI</v>
          </cell>
          <cell r="AE326" t="str">
            <v>SI</v>
          </cell>
          <cell r="AF326">
            <v>44938</v>
          </cell>
          <cell r="AG326">
            <v>0.5</v>
          </cell>
          <cell r="AH326">
            <v>0.5</v>
          </cell>
          <cell r="AS326">
            <v>1</v>
          </cell>
          <cell r="AT326">
            <v>0.5084914678544552</v>
          </cell>
          <cell r="AU326">
            <v>1.0362817796610169</v>
          </cell>
          <cell r="BF326">
            <v>0.78194862345757665</v>
          </cell>
          <cell r="BG326">
            <v>0</v>
          </cell>
          <cell r="BH326">
            <v>0</v>
          </cell>
        </row>
        <row r="327">
          <cell r="P327" t="str">
            <v>Porcentaje de cobertura en la consolidación de Estados Financieros del Sector Público no Financiero</v>
          </cell>
          <cell r="Q327" t="str">
            <v>Por período</v>
          </cell>
          <cell r="R327" t="str">
            <v>SI</v>
          </cell>
          <cell r="T327" t="str">
            <v>Número de entidades del Sector Público no Financiero con información validada / Total de entidades del sector público no financiero</v>
          </cell>
          <cell r="U327" t="str">
            <v>C</v>
          </cell>
          <cell r="V327" t="str">
            <v>Discreto Fraccional</v>
          </cell>
          <cell r="W327">
            <v>1</v>
          </cell>
          <cell r="X327">
            <v>1</v>
          </cell>
          <cell r="Y327">
            <v>0.9</v>
          </cell>
          <cell r="Z327">
            <v>2</v>
          </cell>
          <cell r="AA327">
            <v>2</v>
          </cell>
          <cell r="AB327">
            <v>1.0277000000000001</v>
          </cell>
          <cell r="AC327" t="str">
            <v>VERDE</v>
          </cell>
          <cell r="AD327" t="str">
            <v>SI</v>
          </cell>
          <cell r="AE327" t="str">
            <v>SI</v>
          </cell>
          <cell r="AF327">
            <v>44936</v>
          </cell>
          <cell r="AG327">
            <v>0.93</v>
          </cell>
          <cell r="AH327">
            <v>0.93</v>
          </cell>
          <cell r="AT327">
            <v>0.97638127372416705</v>
          </cell>
          <cell r="AU327">
            <v>0.95575221238938057</v>
          </cell>
          <cell r="BG327" t="str">
            <v>55</v>
          </cell>
          <cell r="BH327" t="str">
            <v>GESTIÓN PARA LA SOSTENIBILIDAD ESTABILIDAD Y CONSISTENCIA DE LAS FINANZAS PÚBLICAS (55)</v>
          </cell>
        </row>
        <row r="328">
          <cell r="P328" t="str">
            <v>Porcentaje de conservación e intervención de documentos registrales</v>
          </cell>
          <cell r="Q328" t="str">
            <v>Por período</v>
          </cell>
          <cell r="R328" t="str">
            <v>SI</v>
          </cell>
          <cell r="T328" t="str">
            <v>Total de documentos con intervención mínima realizados en el período / Total de documentos en estado regular</v>
          </cell>
          <cell r="U328" t="str">
            <v>C</v>
          </cell>
          <cell r="V328" t="str">
            <v>Discreto Fraccional</v>
          </cell>
          <cell r="W328">
            <v>1</v>
          </cell>
          <cell r="X328">
            <v>1</v>
          </cell>
          <cell r="Y328">
            <v>0.85</v>
          </cell>
          <cell r="Z328">
            <v>12</v>
          </cell>
          <cell r="AA328">
            <v>12</v>
          </cell>
          <cell r="AB328">
            <v>1.0109999999999999</v>
          </cell>
          <cell r="AC328" t="str">
            <v>VERDE</v>
          </cell>
          <cell r="AD328" t="str">
            <v>SI</v>
          </cell>
          <cell r="AE328" t="str">
            <v>SI</v>
          </cell>
          <cell r="AF328">
            <v>44942</v>
          </cell>
          <cell r="AG328">
            <v>8.3299999999999999E-2</v>
          </cell>
          <cell r="AH328">
            <v>0.16669999999999999</v>
          </cell>
          <cell r="AI328">
            <v>0.25</v>
          </cell>
          <cell r="AJ328">
            <v>0.33329999999999999</v>
          </cell>
          <cell r="AK328">
            <v>0.41670000000000001</v>
          </cell>
          <cell r="AL328">
            <v>0.5</v>
          </cell>
          <cell r="AM328">
            <v>0.58330000000000004</v>
          </cell>
          <cell r="AN328">
            <v>0.66669999999999996</v>
          </cell>
          <cell r="AO328">
            <v>0.75</v>
          </cell>
          <cell r="AP328">
            <v>0.83330000000000004</v>
          </cell>
          <cell r="AQ328">
            <v>0.91669999999999996</v>
          </cell>
          <cell r="AR328">
            <v>1</v>
          </cell>
          <cell r="AT328">
            <v>8.7204206836108702E-2</v>
          </cell>
          <cell r="AU328">
            <v>0.17156003505696801</v>
          </cell>
          <cell r="AV328">
            <v>0.2556967572305</v>
          </cell>
          <cell r="AW328">
            <v>0.33961437335670502</v>
          </cell>
          <cell r="AX328">
            <v>0.42462751971954399</v>
          </cell>
          <cell r="AY328">
            <v>0.50832602979842201</v>
          </cell>
          <cell r="AZ328">
            <v>0.59070990359333897</v>
          </cell>
          <cell r="BA328">
            <v>0.67747589833479405</v>
          </cell>
          <cell r="BB328">
            <v>0.76117440841367201</v>
          </cell>
          <cell r="BC328">
            <v>0.84596844872918497</v>
          </cell>
          <cell r="BD328">
            <v>0.93032427695004405</v>
          </cell>
          <cell r="BE328">
            <v>1.01095530236635</v>
          </cell>
          <cell r="BG328">
            <v>0</v>
          </cell>
          <cell r="BH328">
            <v>0</v>
          </cell>
        </row>
        <row r="329">
          <cell r="P329" t="str">
            <v>Porcentaje de contaminación sonora (dBA)</v>
          </cell>
          <cell r="Q329" t="str">
            <v>Por período</v>
          </cell>
          <cell r="R329" t="str">
            <v>SI</v>
          </cell>
          <cell r="T329" t="str">
            <v>Resultado del monitoreo ambiental / 85 dBA (Nivel máximo permitido para los puertos)</v>
          </cell>
          <cell r="U329" t="str">
            <v>D</v>
          </cell>
          <cell r="V329" t="str">
            <v>Discreto Fraccional</v>
          </cell>
          <cell r="W329">
            <v>1</v>
          </cell>
          <cell r="X329">
            <v>1</v>
          </cell>
          <cell r="Y329">
            <v>1.1499999999999999</v>
          </cell>
          <cell r="Z329">
            <v>2</v>
          </cell>
          <cell r="AA329">
            <v>2</v>
          </cell>
          <cell r="AB329">
            <v>0.99160000000000004</v>
          </cell>
          <cell r="AC329" t="str">
            <v>VERDE</v>
          </cell>
          <cell r="AD329" t="str">
            <v>SI</v>
          </cell>
          <cell r="AE329" t="str">
            <v>SI</v>
          </cell>
          <cell r="AF329">
            <v>44939</v>
          </cell>
          <cell r="AG329">
            <v>0.7</v>
          </cell>
          <cell r="AH329">
            <v>0.7</v>
          </cell>
          <cell r="AT329">
            <v>0.69411764705882395</v>
          </cell>
          <cell r="AU329">
            <v>0.69411764705882395</v>
          </cell>
          <cell r="BG329">
            <v>0</v>
          </cell>
          <cell r="BH329">
            <v>0</v>
          </cell>
        </row>
        <row r="330">
          <cell r="P330" t="str">
            <v>Porcentaje de controles ejecutados a las instituciones públicas que tienen servidores con algún tipo de impedimento para ejercer cargo público.</v>
          </cell>
          <cell r="Q330" t="str">
            <v>Por período</v>
          </cell>
          <cell r="T330" t="str">
            <v>(Número de controles ejecutados al monitoreo y seguimiento a Instituciones y/o Unidades Desconcentradas con servidores con impedimento para ejercer cargo público / Número de Instituciones y/o Unidades desconcentradas que tienen servidores con impedimento) x100</v>
          </cell>
          <cell r="U330" t="str">
            <v>C</v>
          </cell>
          <cell r="V330" t="str">
            <v>Continuo Fraccional</v>
          </cell>
          <cell r="W330">
            <v>1</v>
          </cell>
          <cell r="X330">
            <v>1</v>
          </cell>
          <cell r="Y330">
            <v>0.85</v>
          </cell>
          <cell r="Z330">
            <v>2</v>
          </cell>
          <cell r="AA330">
            <v>2</v>
          </cell>
          <cell r="AB330">
            <v>4</v>
          </cell>
          <cell r="AC330" t="str">
            <v>VERDE</v>
          </cell>
          <cell r="AD330" t="str">
            <v>SI</v>
          </cell>
          <cell r="AE330" t="str">
            <v>SI</v>
          </cell>
          <cell r="AF330">
            <v>44942</v>
          </cell>
          <cell r="AG330">
            <v>0.1</v>
          </cell>
          <cell r="AH330">
            <v>0.15</v>
          </cell>
          <cell r="AS330">
            <v>0.25</v>
          </cell>
          <cell r="AT330">
            <v>1</v>
          </cell>
          <cell r="AU330">
            <v>1</v>
          </cell>
          <cell r="BF330">
            <v>1</v>
          </cell>
          <cell r="BG330">
            <v>0</v>
          </cell>
          <cell r="BH330">
            <v>0</v>
          </cell>
        </row>
        <row r="331">
          <cell r="P331" t="str">
            <v>Porcentaje de controles técnicos emitidos sobre una denuncia a un proceso ex post de concurso de méritos y oposición y, evaluación del desempeño.</v>
          </cell>
          <cell r="Q331" t="str">
            <v>Por período</v>
          </cell>
          <cell r="T331" t="str">
            <v>(Número de informes de controles técnicos emitidos por denuncias de procesos ex post de concursos de méritos y oposición y evaluación del desempeño / Número de informes de controles técnicos emitidos por denuncias de procesos ex post de concursos de méritos y oposición y evaluación del desempeño en respuesta de denuncias remitidas a esta Cartera de Estado) x 100</v>
          </cell>
          <cell r="U331" t="str">
            <v>C</v>
          </cell>
          <cell r="V331" t="str">
            <v>Continuo Fraccional</v>
          </cell>
          <cell r="W331">
            <v>1</v>
          </cell>
          <cell r="X331">
            <v>1</v>
          </cell>
          <cell r="Y331">
            <v>0.85</v>
          </cell>
          <cell r="Z331">
            <v>2</v>
          </cell>
          <cell r="AA331">
            <v>2</v>
          </cell>
          <cell r="AB331">
            <v>4</v>
          </cell>
          <cell r="AC331" t="str">
            <v>VERDE</v>
          </cell>
          <cell r="AD331" t="str">
            <v>SI</v>
          </cell>
          <cell r="AE331" t="str">
            <v>SI</v>
          </cell>
          <cell r="AF331">
            <v>44942</v>
          </cell>
          <cell r="AG331">
            <v>0.1</v>
          </cell>
          <cell r="AH331">
            <v>0.15</v>
          </cell>
          <cell r="AS331">
            <v>0.25</v>
          </cell>
          <cell r="AT331">
            <v>1</v>
          </cell>
          <cell r="AU331">
            <v>1</v>
          </cell>
          <cell r="BF331">
            <v>1</v>
          </cell>
          <cell r="BG331">
            <v>0</v>
          </cell>
          <cell r="BH331">
            <v>0</v>
          </cell>
        </row>
        <row r="332">
          <cell r="P332" t="str">
            <v>Porcentaje de convenios no justificados</v>
          </cell>
          <cell r="Q332" t="str">
            <v>Acumulado</v>
          </cell>
          <cell r="T332" t="str">
            <v>NUMERADOR: Número de convenios institucionales no justificados / DENOMINADOR: Número total de convenios suscritos en ejecución</v>
          </cell>
          <cell r="U332" t="str">
            <v>D</v>
          </cell>
          <cell r="V332" t="str">
            <v>Continuo</v>
          </cell>
          <cell r="W332">
            <v>1</v>
          </cell>
          <cell r="X332">
            <v>1</v>
          </cell>
          <cell r="Y332">
            <v>1.1000000000000001</v>
          </cell>
          <cell r="Z332">
            <v>2</v>
          </cell>
          <cell r="AA332">
            <v>2</v>
          </cell>
          <cell r="AB332">
            <v>0.93710000000000004</v>
          </cell>
          <cell r="AC332" t="str">
            <v>VERDE</v>
          </cell>
          <cell r="AD332" t="str">
            <v>SI</v>
          </cell>
          <cell r="AE332" t="str">
            <v>SI</v>
          </cell>
          <cell r="AF332">
            <v>44939</v>
          </cell>
          <cell r="AG332">
            <v>7.5</v>
          </cell>
          <cell r="AH332">
            <v>-0.5</v>
          </cell>
          <cell r="AS332">
            <v>7</v>
          </cell>
          <cell r="AT332">
            <v>6.87</v>
          </cell>
          <cell r="AU332">
            <v>-0.31</v>
          </cell>
          <cell r="BF332">
            <v>6.56</v>
          </cell>
          <cell r="BG332">
            <v>0</v>
          </cell>
          <cell r="BH332">
            <v>0</v>
          </cell>
        </row>
        <row r="333">
          <cell r="P333" t="str">
            <v>Porcentaje de cumplimento de plan de control técnico, administrativo, operativo y financiero.</v>
          </cell>
          <cell r="Q333" t="str">
            <v>Por período</v>
          </cell>
          <cell r="R333" t="str">
            <v>SI</v>
          </cell>
          <cell r="T333" t="str">
            <v>((sumatoria de informes presentados)/ (sumatoria de informes requeridos))*100</v>
          </cell>
          <cell r="U333" t="str">
            <v>C</v>
          </cell>
          <cell r="V333" t="str">
            <v>Discreto Fraccional</v>
          </cell>
          <cell r="W333">
            <v>1</v>
          </cell>
          <cell r="X333">
            <v>1</v>
          </cell>
          <cell r="Y333">
            <v>0.85</v>
          </cell>
          <cell r="Z333">
            <v>12</v>
          </cell>
          <cell r="AA333">
            <v>12</v>
          </cell>
          <cell r="AB333">
            <v>5.0667999999999997</v>
          </cell>
          <cell r="AC333" t="str">
            <v>VERDE</v>
          </cell>
          <cell r="AD333" t="str">
            <v>SI</v>
          </cell>
          <cell r="AE333" t="str">
            <v>SI</v>
          </cell>
          <cell r="AF333">
            <v>44939</v>
          </cell>
          <cell r="AG333">
            <v>0.125</v>
          </cell>
          <cell r="AH333">
            <v>0.125</v>
          </cell>
          <cell r="AI333">
            <v>0.125</v>
          </cell>
          <cell r="AJ333">
            <v>0.125</v>
          </cell>
          <cell r="AK333">
            <v>0.125</v>
          </cell>
          <cell r="AL333">
            <v>0.25</v>
          </cell>
          <cell r="AM333">
            <v>0.25</v>
          </cell>
          <cell r="AN333">
            <v>0.25</v>
          </cell>
          <cell r="AO333">
            <v>0.25</v>
          </cell>
          <cell r="AP333">
            <v>0.25</v>
          </cell>
          <cell r="AQ333">
            <v>0.25</v>
          </cell>
          <cell r="AR333">
            <v>0.25</v>
          </cell>
          <cell r="AT333">
            <v>1</v>
          </cell>
          <cell r="AU333">
            <v>1</v>
          </cell>
          <cell r="AV333">
            <v>1</v>
          </cell>
          <cell r="AW333">
            <v>1</v>
          </cell>
          <cell r="AX333">
            <v>0.8</v>
          </cell>
          <cell r="AY333">
            <v>0.73333333333333295</v>
          </cell>
          <cell r="AZ333">
            <v>0.8</v>
          </cell>
          <cell r="BA333">
            <v>0.8</v>
          </cell>
          <cell r="BB333">
            <v>0.8</v>
          </cell>
          <cell r="BC333">
            <v>1</v>
          </cell>
          <cell r="BD333">
            <v>1.06666666666667</v>
          </cell>
          <cell r="BE333">
            <v>1.2666666666666699</v>
          </cell>
          <cell r="BG333">
            <v>0</v>
          </cell>
          <cell r="BH333">
            <v>0</v>
          </cell>
        </row>
        <row r="334">
          <cell r="P334" t="str">
            <v>Porcentaje de cumplimiento a las actividades de control relacionadas a la utilización y aprovechamiento de los recursos hidrocarburíferos.</v>
          </cell>
          <cell r="Q334" t="str">
            <v>Por período</v>
          </cell>
          <cell r="T334" t="str">
            <v>Número de actividades ejecutadas / Número de actividades realizadas por los sujetos de control</v>
          </cell>
          <cell r="U334" t="str">
            <v>C</v>
          </cell>
          <cell r="V334" t="str">
            <v>Discreto Fraccional</v>
          </cell>
          <cell r="W334">
            <v>1</v>
          </cell>
          <cell r="X334">
            <v>1</v>
          </cell>
          <cell r="Y334">
            <v>0.85</v>
          </cell>
          <cell r="Z334">
            <v>2</v>
          </cell>
          <cell r="AA334">
            <v>2</v>
          </cell>
          <cell r="AB334">
            <v>1</v>
          </cell>
          <cell r="AC334" t="str">
            <v>VERDE</v>
          </cell>
          <cell r="AD334" t="str">
            <v>SI</v>
          </cell>
          <cell r="AE334" t="str">
            <v>SI</v>
          </cell>
          <cell r="AF334">
            <v>44939</v>
          </cell>
          <cell r="AG334">
            <v>1</v>
          </cell>
          <cell r="AH334">
            <v>1</v>
          </cell>
          <cell r="AT334">
            <v>1</v>
          </cell>
          <cell r="AU334">
            <v>1</v>
          </cell>
          <cell r="BG334" t="str">
            <v>55</v>
          </cell>
          <cell r="BH334" t="str">
            <v>REGULACIÓN Y CONTROL DE ENERGÍA Y RECURSOS NATURALES NO RENOVABLES</v>
          </cell>
        </row>
        <row r="335">
          <cell r="P335" t="str">
            <v>Porcentaje de cumplimiento de acciones de planeamiento energético tendientes a la minimización de los costos operativos</v>
          </cell>
          <cell r="Q335" t="str">
            <v>Por período</v>
          </cell>
          <cell r="R335" t="str">
            <v>SI</v>
          </cell>
          <cell r="T335" t="str">
            <v>[(Número de acciones definidas en la normativa realizadas + Número de acciones solicitadas atendidas)/(Número de acciones definidas en la normativa + Número de acciones solicitadas recibidas)]*100</v>
          </cell>
          <cell r="U335" t="str">
            <v>C</v>
          </cell>
          <cell r="V335" t="str">
            <v>Discreto</v>
          </cell>
          <cell r="W335">
            <v>1</v>
          </cell>
          <cell r="X335">
            <v>1</v>
          </cell>
          <cell r="Y335">
            <v>0.85</v>
          </cell>
          <cell r="Z335">
            <v>12</v>
          </cell>
          <cell r="AA335">
            <v>12</v>
          </cell>
          <cell r="AB335">
            <v>1.0101</v>
          </cell>
          <cell r="AC335" t="str">
            <v>VERDE</v>
          </cell>
          <cell r="AD335" t="str">
            <v>SI</v>
          </cell>
          <cell r="AE335" t="str">
            <v>SI</v>
          </cell>
          <cell r="AF335">
            <v>44941</v>
          </cell>
          <cell r="AG335">
            <v>0.99</v>
          </cell>
          <cell r="AH335">
            <v>0.99</v>
          </cell>
          <cell r="AI335">
            <v>0.99</v>
          </cell>
          <cell r="AJ335">
            <v>0.99</v>
          </cell>
          <cell r="AK335">
            <v>0.99</v>
          </cell>
          <cell r="AL335">
            <v>0.99</v>
          </cell>
          <cell r="AM335">
            <v>0.99</v>
          </cell>
          <cell r="AN335">
            <v>0.99</v>
          </cell>
          <cell r="AO335">
            <v>0.99</v>
          </cell>
          <cell r="AP335">
            <v>0.99</v>
          </cell>
          <cell r="AQ335">
            <v>0.99</v>
          </cell>
          <cell r="AR335">
            <v>0.99</v>
          </cell>
          <cell r="AT335">
            <v>1</v>
          </cell>
          <cell r="AU335">
            <v>1</v>
          </cell>
          <cell r="AV335">
            <v>1</v>
          </cell>
          <cell r="AW335">
            <v>1</v>
          </cell>
          <cell r="AX335">
            <v>1</v>
          </cell>
          <cell r="AY335">
            <v>1</v>
          </cell>
          <cell r="AZ335">
            <v>1</v>
          </cell>
          <cell r="BA335">
            <v>1</v>
          </cell>
          <cell r="BB335">
            <v>1</v>
          </cell>
          <cell r="BC335">
            <v>1</v>
          </cell>
          <cell r="BD335">
            <v>1</v>
          </cell>
          <cell r="BE335">
            <v>1</v>
          </cell>
          <cell r="BG335">
            <v>0</v>
          </cell>
          <cell r="BH335">
            <v>0</v>
          </cell>
        </row>
        <row r="336">
          <cell r="P336" t="str">
            <v>Porcentaje de cumplimiento de acciones para el cálculo del factor de emisión de CO2 del Sistema Nacional Interconectado</v>
          </cell>
          <cell r="Q336" t="str">
            <v>Por período</v>
          </cell>
          <cell r="R336" t="str">
            <v>SI</v>
          </cell>
          <cell r="T336" t="str">
            <v>[Número de Informes cumplidos/Número de Informes comprometidos]*100</v>
          </cell>
          <cell r="U336" t="str">
            <v>C</v>
          </cell>
          <cell r="V336" t="str">
            <v>Discreto</v>
          </cell>
          <cell r="W336">
            <v>1</v>
          </cell>
          <cell r="X336">
            <v>1</v>
          </cell>
          <cell r="Y336">
            <v>0.85</v>
          </cell>
          <cell r="Z336">
            <v>2</v>
          </cell>
          <cell r="AA336">
            <v>2</v>
          </cell>
          <cell r="AB336">
            <v>1.0308999999999999</v>
          </cell>
          <cell r="AC336" t="str">
            <v>VERDE</v>
          </cell>
          <cell r="AD336" t="str">
            <v>SI</v>
          </cell>
          <cell r="AE336" t="str">
            <v>SI</v>
          </cell>
          <cell r="AF336">
            <v>44941</v>
          </cell>
          <cell r="AG336">
            <v>0.97</v>
          </cell>
          <cell r="AH336">
            <v>0.97</v>
          </cell>
          <cell r="AT336">
            <v>1</v>
          </cell>
          <cell r="AU336">
            <v>1</v>
          </cell>
          <cell r="BG336">
            <v>0</v>
          </cell>
          <cell r="BH336">
            <v>0</v>
          </cell>
        </row>
        <row r="337">
          <cell r="P337" t="str">
            <v>Porcentaje de cumplimiento de actividades de capacitación de la actividad trasplantológica</v>
          </cell>
          <cell r="Q337" t="str">
            <v>Por período</v>
          </cell>
          <cell r="R337" t="str">
            <v>SI</v>
          </cell>
          <cell r="T337" t="str">
            <v>Número de capacitaciones virtuales ejecutadas / Número de capacitaciones virtuales planificadas</v>
          </cell>
          <cell r="U337" t="str">
            <v>C</v>
          </cell>
          <cell r="V337" t="str">
            <v>Discreto Fraccional</v>
          </cell>
          <cell r="W337">
            <v>1</v>
          </cell>
          <cell r="X337">
            <v>1</v>
          </cell>
          <cell r="Y337">
            <v>0.85</v>
          </cell>
          <cell r="Z337">
            <v>2</v>
          </cell>
          <cell r="AA337">
            <v>2</v>
          </cell>
          <cell r="AB337">
            <v>1</v>
          </cell>
          <cell r="AC337" t="str">
            <v>VERDE</v>
          </cell>
          <cell r="AD337" t="str">
            <v>SI</v>
          </cell>
          <cell r="AE337" t="str">
            <v>SI</v>
          </cell>
          <cell r="AF337">
            <v>44939</v>
          </cell>
          <cell r="AG337">
            <v>1</v>
          </cell>
          <cell r="AH337">
            <v>1</v>
          </cell>
          <cell r="AT337">
            <v>1</v>
          </cell>
          <cell r="AU337">
            <v>1</v>
          </cell>
          <cell r="BG337" t="str">
            <v>55</v>
          </cell>
          <cell r="BH337" t="str">
            <v>FORTALECIMIENTO DEL PROCESO DE DONACION Y TRANSPLANTE DE ORGANOS TEJIDOS Y CELULAS</v>
          </cell>
        </row>
        <row r="338">
          <cell r="P338" t="str">
            <v>Porcentaje de cumplimiento de actividades de sensibilización para la cultura de la donación</v>
          </cell>
          <cell r="Q338" t="str">
            <v>Por período</v>
          </cell>
          <cell r="R338" t="str">
            <v>SI</v>
          </cell>
          <cell r="T338" t="str">
            <v>Número de actividades de sensibilización ejecutadas / Número de actividades de sensibilización planificadas</v>
          </cell>
          <cell r="U338" t="str">
            <v>C</v>
          </cell>
          <cell r="V338" t="str">
            <v>Discreto Fraccional</v>
          </cell>
          <cell r="W338">
            <v>1</v>
          </cell>
          <cell r="X338">
            <v>1</v>
          </cell>
          <cell r="Y338">
            <v>0.85</v>
          </cell>
          <cell r="Z338">
            <v>4</v>
          </cell>
          <cell r="AA338">
            <v>4</v>
          </cell>
          <cell r="AB338">
            <v>1</v>
          </cell>
          <cell r="AC338" t="str">
            <v>VERDE</v>
          </cell>
          <cell r="AD338" t="str">
            <v>SI</v>
          </cell>
          <cell r="AE338" t="str">
            <v>SI</v>
          </cell>
          <cell r="AF338">
            <v>44939</v>
          </cell>
          <cell r="AG338">
            <v>1</v>
          </cell>
          <cell r="AH338">
            <v>1</v>
          </cell>
          <cell r="AI338">
            <v>1</v>
          </cell>
          <cell r="AJ338">
            <v>1</v>
          </cell>
          <cell r="AT338">
            <v>1</v>
          </cell>
          <cell r="AU338">
            <v>1</v>
          </cell>
          <cell r="AV338">
            <v>1</v>
          </cell>
          <cell r="AW338">
            <v>1</v>
          </cell>
          <cell r="BG338" t="str">
            <v>55</v>
          </cell>
          <cell r="BH338" t="str">
            <v>FORTALECIMIENTO DEL PROCESO DE DONACION Y TRANSPLANTE DE ORGANOS TEJIDOS Y CELULAS</v>
          </cell>
        </row>
        <row r="339">
          <cell r="P339" t="str">
            <v>Porcentaje de cumplimiento de automatización de operaciones estadísticas</v>
          </cell>
          <cell r="Q339" t="str">
            <v>Acumulado</v>
          </cell>
          <cell r="R339" t="str">
            <v>SI</v>
          </cell>
          <cell r="T339" t="str">
            <v>(Número de procesos de automatización implementados/ Número de procesos planificados)* 100</v>
          </cell>
          <cell r="U339" t="str">
            <v>C</v>
          </cell>
          <cell r="V339" t="str">
            <v>Continuo</v>
          </cell>
          <cell r="W339">
            <v>1</v>
          </cell>
          <cell r="X339">
            <v>1</v>
          </cell>
          <cell r="Y339">
            <v>0.85</v>
          </cell>
          <cell r="Z339">
            <v>4</v>
          </cell>
          <cell r="AA339">
            <v>4</v>
          </cell>
          <cell r="AB339">
            <v>1</v>
          </cell>
          <cell r="AC339" t="str">
            <v>VERDE</v>
          </cell>
          <cell r="AD339" t="str">
            <v>SI</v>
          </cell>
          <cell r="AE339" t="str">
            <v>SI</v>
          </cell>
          <cell r="AF339">
            <v>44936</v>
          </cell>
          <cell r="AG339">
            <v>5.6099999999999997E-2</v>
          </cell>
          <cell r="AH339">
            <v>5.62E-2</v>
          </cell>
          <cell r="AI339">
            <v>5.6099999999999997E-2</v>
          </cell>
          <cell r="AJ339">
            <v>6.54E-2</v>
          </cell>
          <cell r="AS339">
            <v>0.23380000000000001</v>
          </cell>
          <cell r="AT339">
            <v>5.6099999999999997E-2</v>
          </cell>
          <cell r="AU339">
            <v>5.62E-2</v>
          </cell>
          <cell r="AV339">
            <v>5.6099999999999997E-2</v>
          </cell>
          <cell r="AW339">
            <v>6.54E-2</v>
          </cell>
          <cell r="BF339">
            <v>0.23380000000000001</v>
          </cell>
          <cell r="BG339" t="str">
            <v>55</v>
          </cell>
          <cell r="BH339" t="str">
            <v>CENSOS ESTADISTICAS Y REGISTROS POBLACIONALES</v>
          </cell>
        </row>
        <row r="340">
          <cell r="P340" t="str">
            <v>Porcentaje de cumplimiento de compromisos adoptados en las reuniones nacionales de coordinación interinstitucional</v>
          </cell>
          <cell r="Q340" t="str">
            <v>Por período</v>
          </cell>
          <cell r="R340" t="str">
            <v>SI</v>
          </cell>
          <cell r="T340" t="str">
            <v>Número de compromisos cumplidos/Total de compromisos adoptados en las reuniones nacionales de coordinación interinstitucional</v>
          </cell>
          <cell r="U340" t="str">
            <v>C</v>
          </cell>
          <cell r="V340" t="str">
            <v>Discreto Fraccional</v>
          </cell>
          <cell r="W340">
            <v>1</v>
          </cell>
          <cell r="X340">
            <v>1</v>
          </cell>
          <cell r="Y340">
            <v>0.85</v>
          </cell>
          <cell r="Z340">
            <v>4</v>
          </cell>
          <cell r="AA340">
            <v>4</v>
          </cell>
          <cell r="AB340">
            <v>1.1111</v>
          </cell>
          <cell r="AC340" t="str">
            <v>VERDE</v>
          </cell>
          <cell r="AD340" t="str">
            <v>SI</v>
          </cell>
          <cell r="AE340" t="str">
            <v>SI</v>
          </cell>
          <cell r="AF340">
            <v>44936</v>
          </cell>
          <cell r="AG340">
            <v>0.85</v>
          </cell>
          <cell r="AH340">
            <v>0.85</v>
          </cell>
          <cell r="AI340">
            <v>0.85</v>
          </cell>
          <cell r="AJ340">
            <v>0.85</v>
          </cell>
          <cell r="AT340">
            <v>1</v>
          </cell>
          <cell r="AU340">
            <v>0.9</v>
          </cell>
          <cell r="AV340">
            <v>1</v>
          </cell>
          <cell r="AW340">
            <v>0.94444444444444398</v>
          </cell>
          <cell r="BG340">
            <v>0</v>
          </cell>
          <cell r="BH340">
            <v>0</v>
          </cell>
        </row>
        <row r="341">
          <cell r="P341" t="str">
            <v>Porcentaje de cumplimiento de la meta de recaudación</v>
          </cell>
          <cell r="Q341" t="str">
            <v>Acumulado</v>
          </cell>
          <cell r="T341" t="str">
            <v>Monto de recaudación del período/ meta de recaudación</v>
          </cell>
          <cell r="U341" t="str">
            <v>C</v>
          </cell>
          <cell r="V341" t="str">
            <v>Continuo Fraccional</v>
          </cell>
          <cell r="W341">
            <v>1</v>
          </cell>
          <cell r="X341">
            <v>1</v>
          </cell>
          <cell r="Y341">
            <v>0.9</v>
          </cell>
          <cell r="Z341">
            <v>12</v>
          </cell>
          <cell r="AA341">
            <v>12</v>
          </cell>
          <cell r="AB341">
            <v>1.1109</v>
          </cell>
          <cell r="AC341" t="str">
            <v>VERDE</v>
          </cell>
          <cell r="AD341" t="str">
            <v>SI</v>
          </cell>
          <cell r="AE341" t="str">
            <v>SI</v>
          </cell>
          <cell r="AF341">
            <v>44937</v>
          </cell>
          <cell r="AG341">
            <v>9.2600000000000002E-2</v>
          </cell>
          <cell r="AH341">
            <v>6.2799999999999995E-2</v>
          </cell>
          <cell r="AI341">
            <v>0.1321</v>
          </cell>
          <cell r="AJ341">
            <v>0.1202</v>
          </cell>
          <cell r="AK341">
            <v>7.4399999999999994E-2</v>
          </cell>
          <cell r="AL341">
            <v>7.2700000000000001E-2</v>
          </cell>
          <cell r="AM341">
            <v>7.3700000000000002E-2</v>
          </cell>
          <cell r="AN341">
            <v>7.1999999999999995E-2</v>
          </cell>
          <cell r="AO341">
            <v>7.51E-2</v>
          </cell>
          <cell r="AP341">
            <v>7.4499999999999997E-2</v>
          </cell>
          <cell r="AQ341">
            <v>7.4800000000000005E-2</v>
          </cell>
          <cell r="AR341">
            <v>7.51E-2</v>
          </cell>
          <cell r="AS341">
            <v>1</v>
          </cell>
          <cell r="AT341">
            <v>0.10071050455806341</v>
          </cell>
          <cell r="AU341">
            <v>0.16776822843362618</v>
          </cell>
          <cell r="AV341">
            <v>0.28901976035600441</v>
          </cell>
          <cell r="AW341">
            <v>0.43064880213734519</v>
          </cell>
          <cell r="AX341">
            <v>0.51694254351259505</v>
          </cell>
          <cell r="AY341">
            <v>0.59861293467597942</v>
          </cell>
          <cell r="AZ341">
            <v>0.67897716448859013</v>
          </cell>
          <cell r="BA341">
            <v>0.76255245096256596</v>
          </cell>
          <cell r="BB341">
            <v>0.85296925062270024</v>
          </cell>
          <cell r="BC341">
            <v>0.93752319934705064</v>
          </cell>
          <cell r="BD341">
            <v>1.0216984554115656</v>
          </cell>
          <cell r="BE341">
            <v>1.11093618762882</v>
          </cell>
          <cell r="BF341">
            <v>0.62236329017790881</v>
          </cell>
          <cell r="BG341" t="str">
            <v>55</v>
          </cell>
          <cell r="BH341" t="str">
            <v>DETERMINACION RECAUDACION ASISTENCIA Y CONTROL DE LOS TRIBUTOS INTERNOS</v>
          </cell>
        </row>
        <row r="342">
          <cell r="P342" t="str">
            <v>Porcentaje de cumplimiento de la planificación del mantenimiento de equipos</v>
          </cell>
          <cell r="Q342" t="str">
            <v>Por período</v>
          </cell>
          <cell r="R342" t="str">
            <v>SI</v>
          </cell>
          <cell r="T342" t="str">
            <v>Número de mantenimientos a equipos tecnológicos ejecutados en el período / Número de equipos tecnológicos planificados para mantenimiento del período</v>
          </cell>
          <cell r="U342" t="str">
            <v>C</v>
          </cell>
          <cell r="V342" t="str">
            <v>Discreto</v>
          </cell>
          <cell r="W342">
            <v>1</v>
          </cell>
          <cell r="X342">
            <v>1</v>
          </cell>
          <cell r="Y342">
            <v>0.9</v>
          </cell>
          <cell r="Z342">
            <v>2</v>
          </cell>
          <cell r="AA342">
            <v>2</v>
          </cell>
          <cell r="AB342">
            <v>1.2038</v>
          </cell>
          <cell r="AC342" t="str">
            <v>VERDE</v>
          </cell>
          <cell r="AD342" t="str">
            <v>SI</v>
          </cell>
          <cell r="AE342" t="str">
            <v>SI</v>
          </cell>
          <cell r="AF342">
            <v>44940</v>
          </cell>
          <cell r="AG342">
            <v>0.89</v>
          </cell>
          <cell r="AH342">
            <v>0.89</v>
          </cell>
          <cell r="AT342">
            <v>0.91110000000000002</v>
          </cell>
          <cell r="AU342">
            <v>1.0713999999999999</v>
          </cell>
          <cell r="BG342">
            <v>0</v>
          </cell>
          <cell r="BH342">
            <v>0</v>
          </cell>
        </row>
        <row r="343">
          <cell r="P343" t="str">
            <v>Porcentaje de cumplimiento de los estándares internacionales del código PBIP.</v>
          </cell>
          <cell r="Q343" t="str">
            <v>Por período</v>
          </cell>
          <cell r="T343" t="str">
            <v># NC cumplidas / # NC levantadas</v>
          </cell>
          <cell r="U343" t="str">
            <v>C</v>
          </cell>
          <cell r="V343" t="str">
            <v>Discreto</v>
          </cell>
          <cell r="W343">
            <v>1</v>
          </cell>
          <cell r="X343">
            <v>1</v>
          </cell>
          <cell r="Y343">
            <v>0.85</v>
          </cell>
          <cell r="Z343">
            <v>2</v>
          </cell>
          <cell r="AA343">
            <v>2</v>
          </cell>
          <cell r="AB343">
            <v>1</v>
          </cell>
          <cell r="AC343" t="str">
            <v>VERDE</v>
          </cell>
          <cell r="AD343" t="str">
            <v>SI</v>
          </cell>
          <cell r="AE343" t="str">
            <v>SI</v>
          </cell>
          <cell r="AF343">
            <v>44937</v>
          </cell>
          <cell r="AG343">
            <v>1</v>
          </cell>
          <cell r="AH343">
            <v>1</v>
          </cell>
          <cell r="AT343">
            <v>1</v>
          </cell>
          <cell r="AU343">
            <v>1</v>
          </cell>
          <cell r="BG343" t="e">
            <v>#N/A</v>
          </cell>
          <cell r="BH343" t="e">
            <v>#N/A</v>
          </cell>
        </row>
        <row r="344">
          <cell r="P344" t="str">
            <v>Porcentaje de cumplimiento del envío de informes ejecutivos referidos al Comité de Análisis de Fallas</v>
          </cell>
          <cell r="Q344" t="str">
            <v>Por período</v>
          </cell>
          <cell r="R344" t="str">
            <v>SI</v>
          </cell>
          <cell r="T344" t="str">
            <v>1-max[0,(NIEFP-META)/BASE] NIEFP: Número de informes ejecutivos entregados fuera del plazo META: 20% del número total de informes ejecutivos elaborados en el periodo BASE: Número de CAFs ocurridos en el periodo</v>
          </cell>
          <cell r="U344" t="str">
            <v>C</v>
          </cell>
          <cell r="V344" t="str">
            <v>Discreto</v>
          </cell>
          <cell r="W344">
            <v>1</v>
          </cell>
          <cell r="X344">
            <v>1</v>
          </cell>
          <cell r="Y344">
            <v>0.85</v>
          </cell>
          <cell r="Z344">
            <v>3</v>
          </cell>
          <cell r="AA344">
            <v>3</v>
          </cell>
          <cell r="AB344">
            <v>1</v>
          </cell>
          <cell r="AC344" t="str">
            <v>VERDE</v>
          </cell>
          <cell r="AD344" t="str">
            <v>SI</v>
          </cell>
          <cell r="AE344" t="str">
            <v>SI</v>
          </cell>
          <cell r="AF344">
            <v>44938</v>
          </cell>
          <cell r="AG344">
            <v>1</v>
          </cell>
          <cell r="AH344">
            <v>1</v>
          </cell>
          <cell r="AI344">
            <v>1</v>
          </cell>
          <cell r="AT344">
            <v>1</v>
          </cell>
          <cell r="AU344">
            <v>1</v>
          </cell>
          <cell r="AV344">
            <v>1</v>
          </cell>
          <cell r="BG344" t="str">
            <v>55</v>
          </cell>
          <cell r="BH344" t="str">
            <v>ADMINISTRACION TECNICA Y COMERCIAL DEL SISTEMA NACIONAL INTERCONECTADO E INTERCONEXIONES INTERNACIONALES</v>
          </cell>
        </row>
        <row r="345">
          <cell r="P345" t="str">
            <v>Porcentaje de cumplimiento del Plan Anual de Actualización de la Normativa Aeronáutica.</v>
          </cell>
          <cell r="Q345" t="str">
            <v>Acumulado</v>
          </cell>
          <cell r="R345" t="str">
            <v>SI</v>
          </cell>
          <cell r="T345" t="str">
            <v>PCPNA = Normativa Aeronáutica legal o Administrativa Actualizada/Total de la Normativa Aeronáutica Legal o Administrativa propuesta a actualizar Dónde: NAA/ TNAPA* 100 PCPNA = Porcentaje de cumplimiento de Plan de Actualización de Normativa Aeronáutica NAA = Normativa Aeronáutica legal o Administrativa Actualizada TNAPA = Total de la Normativa Aeronáutica Legal o Administrativa Propuesta a actualizar</v>
          </cell>
          <cell r="U345" t="str">
            <v>C</v>
          </cell>
          <cell r="V345" t="str">
            <v>Continuo</v>
          </cell>
          <cell r="W345">
            <v>1</v>
          </cell>
          <cell r="X345">
            <v>1</v>
          </cell>
          <cell r="Y345">
            <v>0.85</v>
          </cell>
          <cell r="Z345">
            <v>4</v>
          </cell>
          <cell r="AA345">
            <v>4</v>
          </cell>
          <cell r="AB345">
            <v>1</v>
          </cell>
          <cell r="AC345" t="str">
            <v>VERDE</v>
          </cell>
          <cell r="AD345" t="str">
            <v>SI</v>
          </cell>
          <cell r="AE345" t="str">
            <v>SI</v>
          </cell>
          <cell r="AF345">
            <v>44937</v>
          </cell>
          <cell r="AG345">
            <v>0.25</v>
          </cell>
          <cell r="AH345">
            <v>0.25</v>
          </cell>
          <cell r="AI345">
            <v>0.25</v>
          </cell>
          <cell r="AJ345">
            <v>0.25</v>
          </cell>
          <cell r="AS345">
            <v>1</v>
          </cell>
          <cell r="AT345">
            <v>0.25</v>
          </cell>
          <cell r="AU345">
            <v>0.25</v>
          </cell>
          <cell r="AV345">
            <v>0.25</v>
          </cell>
          <cell r="AW345">
            <v>0.25</v>
          </cell>
          <cell r="BF345">
            <v>1</v>
          </cell>
          <cell r="BG345" t="str">
            <v>34</v>
          </cell>
          <cell r="BH345" t="str">
            <v>PUERTOS Y AEROPUERTOS</v>
          </cell>
        </row>
        <row r="346">
          <cell r="P346" t="str">
            <v>Porcentaje de cumplimiento del Plan de Control.</v>
          </cell>
          <cell r="Q346" t="str">
            <v>Por período</v>
          </cell>
          <cell r="R346" t="str">
            <v>SI</v>
          </cell>
          <cell r="T346" t="str">
            <v>Promedio de los porcentajes de cumplimiento del Plan de Control de la Direcciones de Agua Potable y Saneamiento; Riego y Drenaje; y, Recursos Hídricos</v>
          </cell>
          <cell r="U346" t="str">
            <v>C</v>
          </cell>
          <cell r="V346" t="str">
            <v>Continuo</v>
          </cell>
          <cell r="W346">
            <v>1</v>
          </cell>
          <cell r="X346">
            <v>1</v>
          </cell>
          <cell r="Y346">
            <v>0.85</v>
          </cell>
          <cell r="Z346">
            <v>6</v>
          </cell>
          <cell r="AA346">
            <v>6</v>
          </cell>
          <cell r="AB346">
            <v>0.69430000000000003</v>
          </cell>
          <cell r="AC346" t="str">
            <v>ROJO</v>
          </cell>
          <cell r="AD346" t="str">
            <v>SI</v>
          </cell>
          <cell r="AE346" t="str">
            <v>SI</v>
          </cell>
          <cell r="AF346">
            <v>44939</v>
          </cell>
          <cell r="AH346">
            <v>0.15040000000000001</v>
          </cell>
          <cell r="AI346">
            <v>0.2336</v>
          </cell>
          <cell r="AJ346">
            <v>0.187</v>
          </cell>
          <cell r="AK346">
            <v>0.24460000000000001</v>
          </cell>
          <cell r="AL346">
            <v>0.18440000000000001</v>
          </cell>
          <cell r="AS346">
            <v>1</v>
          </cell>
          <cell r="AU346">
            <v>0.16700000000000001</v>
          </cell>
          <cell r="AV346">
            <v>8.3900000000000002E-2</v>
          </cell>
          <cell r="AW346">
            <v>0.19980000000000001</v>
          </cell>
          <cell r="AX346">
            <v>9.7100000000000006E-2</v>
          </cell>
          <cell r="AY346">
            <v>0.14649999999999999</v>
          </cell>
          <cell r="BF346">
            <v>0.69430000000000003</v>
          </cell>
          <cell r="BG346" t="e">
            <v>#N/A</v>
          </cell>
          <cell r="BH346" t="e">
            <v>#N/A</v>
          </cell>
        </row>
        <row r="347">
          <cell r="P347" t="str">
            <v>Porcentaje de cumplimiento del Plan de Manejo Ambiental Institucional y Social</v>
          </cell>
          <cell r="Q347" t="str">
            <v>Acumulado</v>
          </cell>
          <cell r="T347" t="str">
            <v>Número de Programas del Plan de Manejo Ambiental cumplidos / Número de Programas del Plan de Manejo Ambiental programados</v>
          </cell>
          <cell r="U347" t="str">
            <v>C</v>
          </cell>
          <cell r="V347" t="str">
            <v>Continuo</v>
          </cell>
          <cell r="W347">
            <v>1</v>
          </cell>
          <cell r="X347">
            <v>1</v>
          </cell>
          <cell r="Y347">
            <v>0.85</v>
          </cell>
          <cell r="Z347">
            <v>4</v>
          </cell>
          <cell r="AA347">
            <v>4</v>
          </cell>
          <cell r="AB347">
            <v>1</v>
          </cell>
          <cell r="AC347" t="str">
            <v>VERDE</v>
          </cell>
          <cell r="AD347" t="str">
            <v>SI</v>
          </cell>
          <cell r="AE347" t="str">
            <v>SI</v>
          </cell>
          <cell r="AF347">
            <v>44936</v>
          </cell>
          <cell r="AG347">
            <v>0.90100000000000002</v>
          </cell>
          <cell r="AH347">
            <v>1E-3</v>
          </cell>
          <cell r="AI347">
            <v>1E-3</v>
          </cell>
          <cell r="AJ347">
            <v>2E-3</v>
          </cell>
          <cell r="AS347">
            <v>0.90500000000000003</v>
          </cell>
          <cell r="AT347">
            <v>0.9</v>
          </cell>
          <cell r="AU347">
            <v>0</v>
          </cell>
          <cell r="AV347">
            <v>3.0000000000000001E-3</v>
          </cell>
          <cell r="AW347">
            <v>2E-3</v>
          </cell>
          <cell r="BF347">
            <v>0.90500000000000003</v>
          </cell>
          <cell r="BG347" t="e">
            <v>#N/A</v>
          </cell>
          <cell r="BH347" t="e">
            <v>#N/A</v>
          </cell>
        </row>
        <row r="348">
          <cell r="P348" t="str">
            <v>Porcentaje de cumplimiento del Plan Regulatorio Institucional.</v>
          </cell>
          <cell r="Q348" t="str">
            <v>Por período</v>
          </cell>
          <cell r="R348" t="str">
            <v>SI</v>
          </cell>
          <cell r="T348" t="str">
            <v>Promedio de los porcentajes de cumplimiento de las Agendas Regulatorias de las Direcciones Técnicas de Agua Potable y Saneamiento y Riego y Drenaje.</v>
          </cell>
          <cell r="U348" t="str">
            <v>C</v>
          </cell>
          <cell r="V348" t="str">
            <v>Continuo</v>
          </cell>
          <cell r="W348">
            <v>1</v>
          </cell>
          <cell r="X348">
            <v>1</v>
          </cell>
          <cell r="Y348">
            <v>0.85</v>
          </cell>
          <cell r="Z348">
            <v>4</v>
          </cell>
          <cell r="AA348">
            <v>4</v>
          </cell>
          <cell r="AB348">
            <v>0.84589999999999999</v>
          </cell>
          <cell r="AC348" t="str">
            <v>ROJO</v>
          </cell>
          <cell r="AD348" t="str">
            <v>SI</v>
          </cell>
          <cell r="AE348" t="str">
            <v>SI</v>
          </cell>
          <cell r="AF348">
            <v>44939</v>
          </cell>
          <cell r="AG348">
            <v>0.23130000000000001</v>
          </cell>
          <cell r="AH348">
            <v>0.27500000000000002</v>
          </cell>
          <cell r="AI348">
            <v>0.1812</v>
          </cell>
          <cell r="AJ348">
            <v>0.3125</v>
          </cell>
          <cell r="AS348">
            <v>1</v>
          </cell>
          <cell r="AT348">
            <v>0.18959999999999999</v>
          </cell>
          <cell r="AU348">
            <v>0.2084</v>
          </cell>
          <cell r="AV348">
            <v>0.20830000000000001</v>
          </cell>
          <cell r="AW348">
            <v>0.23960000000000001</v>
          </cell>
          <cell r="BF348">
            <v>0.84589999999999999</v>
          </cell>
          <cell r="BG348" t="e">
            <v>#N/A</v>
          </cell>
          <cell r="BH348" t="e">
            <v>#N/A</v>
          </cell>
        </row>
        <row r="349">
          <cell r="P349" t="str">
            <v>Porcentaje de cumplimiento del Programa de Comunicación de Concientización al Público.</v>
          </cell>
          <cell r="Q349" t="str">
            <v>Acumulado</v>
          </cell>
          <cell r="R349" t="str">
            <v>SI</v>
          </cell>
          <cell r="T349" t="str">
            <v>Actividades ejecutadas en el programa / total de actividades programadas.</v>
          </cell>
          <cell r="U349" t="str">
            <v>C</v>
          </cell>
          <cell r="V349" t="str">
            <v>Continuo Fraccional</v>
          </cell>
          <cell r="W349">
            <v>1</v>
          </cell>
          <cell r="X349">
            <v>1</v>
          </cell>
          <cell r="Y349">
            <v>0.85</v>
          </cell>
          <cell r="Z349">
            <v>2</v>
          </cell>
          <cell r="AA349">
            <v>2</v>
          </cell>
          <cell r="AB349">
            <v>1</v>
          </cell>
          <cell r="AC349" t="str">
            <v>VERDE</v>
          </cell>
          <cell r="AD349" t="str">
            <v>SI</v>
          </cell>
          <cell r="AE349" t="str">
            <v>SI</v>
          </cell>
          <cell r="AF349">
            <v>44931</v>
          </cell>
          <cell r="AG349">
            <v>0.5</v>
          </cell>
          <cell r="AH349">
            <v>0.5</v>
          </cell>
          <cell r="AS349">
            <v>1</v>
          </cell>
          <cell r="AT349">
            <v>0.75</v>
          </cell>
          <cell r="AU349">
            <v>1</v>
          </cell>
          <cell r="BF349">
            <v>0.875</v>
          </cell>
          <cell r="BG349">
            <v>0</v>
          </cell>
          <cell r="BH349">
            <v>0</v>
          </cell>
        </row>
        <row r="350">
          <cell r="P350" t="str">
            <v>Porcentaje de cumplimiento del rendimiento establecido en los procesos de control - consolidado</v>
          </cell>
          <cell r="Q350" t="str">
            <v>Acumulado</v>
          </cell>
          <cell r="R350" t="str">
            <v>SI</v>
          </cell>
          <cell r="T350" t="str">
            <v>Sumatoria del rendimiento de procesos de control en el período establecido - consolidado / Meta de rendimiento de procesos de control en el período establecido - consolidado</v>
          </cell>
          <cell r="U350" t="str">
            <v>C</v>
          </cell>
          <cell r="V350" t="str">
            <v>Continuo Fraccional</v>
          </cell>
          <cell r="W350">
            <v>1</v>
          </cell>
          <cell r="X350">
            <v>1</v>
          </cell>
          <cell r="Y350">
            <v>0.9</v>
          </cell>
          <cell r="Z350">
            <v>4</v>
          </cell>
          <cell r="AA350">
            <v>4</v>
          </cell>
          <cell r="AB350">
            <v>1.2853000000000001</v>
          </cell>
          <cell r="AC350" t="str">
            <v>VERDE</v>
          </cell>
          <cell r="AD350" t="str">
            <v>SI</v>
          </cell>
          <cell r="AE350" t="str">
            <v>SI</v>
          </cell>
          <cell r="AF350">
            <v>44939</v>
          </cell>
          <cell r="AG350">
            <v>0.92</v>
          </cell>
          <cell r="AH350">
            <v>0.01</v>
          </cell>
          <cell r="AI350">
            <v>0.01</v>
          </cell>
          <cell r="AJ350">
            <v>0.01</v>
          </cell>
          <cell r="AS350">
            <v>0.95</v>
          </cell>
          <cell r="AT350">
            <v>1</v>
          </cell>
          <cell r="AU350">
            <v>1</v>
          </cell>
          <cell r="AV350">
            <v>1</v>
          </cell>
          <cell r="AW350">
            <v>1.2209815665582304</v>
          </cell>
          <cell r="BF350">
            <v>1.0792253708953761</v>
          </cell>
          <cell r="BG350">
            <v>0</v>
          </cell>
          <cell r="BH350">
            <v>0</v>
          </cell>
        </row>
        <row r="351">
          <cell r="P351" t="str">
            <v>Porcentaje de cumplimiento en la producción del documento de viaje (Pasaportes Ordinarios)</v>
          </cell>
          <cell r="Q351" t="str">
            <v>Por período</v>
          </cell>
          <cell r="R351" t="str">
            <v>SI</v>
          </cell>
          <cell r="T351" t="str">
            <v>Total de documentos de viaje (Pasaportes Ordinarios) producidas en el período + resultado del anterior período / Total de documentos de viaje (Pasaportes Ordinarios) planificadas</v>
          </cell>
          <cell r="U351" t="str">
            <v>C</v>
          </cell>
          <cell r="V351" t="str">
            <v>Discreto Fraccional</v>
          </cell>
          <cell r="W351">
            <v>1</v>
          </cell>
          <cell r="X351">
            <v>1</v>
          </cell>
          <cell r="Y351">
            <v>0.85</v>
          </cell>
          <cell r="Z351">
            <v>12</v>
          </cell>
          <cell r="AA351">
            <v>12</v>
          </cell>
          <cell r="AB351">
            <v>1.3836999999999999</v>
          </cell>
          <cell r="AC351" t="str">
            <v>VERDE</v>
          </cell>
          <cell r="AD351" t="str">
            <v>SI</v>
          </cell>
          <cell r="AE351" t="str">
            <v>SI</v>
          </cell>
          <cell r="AF351">
            <v>44941</v>
          </cell>
          <cell r="AG351">
            <v>7.7299999999999994E-2</v>
          </cell>
          <cell r="AH351">
            <v>0.15690000000000001</v>
          </cell>
          <cell r="AI351">
            <v>0.24030000000000001</v>
          </cell>
          <cell r="AJ351">
            <v>0.31590000000000001</v>
          </cell>
          <cell r="AK351">
            <v>0.38840000000000002</v>
          </cell>
          <cell r="AL351">
            <v>0.47739999999999999</v>
          </cell>
          <cell r="AM351">
            <v>0.57540000000000002</v>
          </cell>
          <cell r="AN351">
            <v>0.66969999999999996</v>
          </cell>
          <cell r="AO351">
            <v>0.75619999999999998</v>
          </cell>
          <cell r="AP351">
            <v>0.84219999999999995</v>
          </cell>
          <cell r="AQ351">
            <v>0.92379999999999995</v>
          </cell>
          <cell r="AR351">
            <v>1</v>
          </cell>
          <cell r="AT351">
            <v>8.0618481066976694E-2</v>
          </cell>
          <cell r="AU351">
            <v>0.17161880636476301</v>
          </cell>
          <cell r="AV351">
            <v>0.29414034298699299</v>
          </cell>
          <cell r="AW351">
            <v>0.39365154509840999</v>
          </cell>
          <cell r="AX351">
            <v>0.476534150758051</v>
          </cell>
          <cell r="AY351">
            <v>0.54581799675712805</v>
          </cell>
          <cell r="AZ351">
            <v>0.67550211260104398</v>
          </cell>
          <cell r="BA351">
            <v>0.79025718106825404</v>
          </cell>
          <cell r="BB351">
            <v>0.91513853218609797</v>
          </cell>
          <cell r="BC351">
            <v>1.0753269501615501</v>
          </cell>
          <cell r="BD351">
            <v>1.2331080681239901</v>
          </cell>
          <cell r="BE351">
            <v>1.3837217284272101</v>
          </cell>
          <cell r="BG351" t="str">
            <v>55</v>
          </cell>
          <cell r="BH351" t="str">
            <v>IDENTIFICACION CEDULACION Y REGISTRO DE HECHOS Y ACTOS RELATIVOS AL ESTADO CIVIL DE LOS CIUDADANOS</v>
          </cell>
        </row>
        <row r="352">
          <cell r="P352" t="str">
            <v>Porcentaje de datos con control de calidad</v>
          </cell>
          <cell r="Q352" t="str">
            <v>Por período</v>
          </cell>
          <cell r="T352" t="str">
            <v>Sumatoria del porcentaje de datos con control de calidad determinados en los reportes</v>
          </cell>
          <cell r="U352" t="str">
            <v>C</v>
          </cell>
          <cell r="V352" t="str">
            <v>Continuo</v>
          </cell>
          <cell r="W352">
            <v>1</v>
          </cell>
          <cell r="X352">
            <v>1</v>
          </cell>
          <cell r="Y352">
            <v>0.85</v>
          </cell>
          <cell r="Z352">
            <v>1</v>
          </cell>
          <cell r="AA352">
            <v>1</v>
          </cell>
          <cell r="AB352">
            <v>1</v>
          </cell>
          <cell r="AC352" t="str">
            <v>VERDE</v>
          </cell>
          <cell r="AD352" t="str">
            <v>SI</v>
          </cell>
          <cell r="AE352" t="str">
            <v>SI</v>
          </cell>
          <cell r="AF352">
            <v>44939</v>
          </cell>
          <cell r="AG352">
            <v>0.02</v>
          </cell>
          <cell r="AS352">
            <v>0.02</v>
          </cell>
          <cell r="AT352">
            <v>0.02</v>
          </cell>
          <cell r="BF352">
            <v>0.02</v>
          </cell>
          <cell r="BG352" t="str">
            <v>56</v>
          </cell>
          <cell r="BH352" t="str">
            <v>GESTION DE LA INFORMACION METEOROLOGICA E HIDROLOGICA</v>
          </cell>
        </row>
        <row r="353">
          <cell r="P353" t="str">
            <v>Porcentaje de denuncias atendidas sobre la aplicación de la normativa laboral.</v>
          </cell>
          <cell r="Q353" t="str">
            <v>Por período</v>
          </cell>
          <cell r="T353" t="str">
            <v>(Número de denunciasatendidas s sobre la aplicación de la normativa laboral /Totalde denuncias recibidas porincumplimiento de normativa laboral )*100</v>
          </cell>
          <cell r="U353" t="str">
            <v>C</v>
          </cell>
          <cell r="V353" t="str">
            <v>Continuo Fraccional</v>
          </cell>
          <cell r="W353">
            <v>1</v>
          </cell>
          <cell r="X353">
            <v>1</v>
          </cell>
          <cell r="Y353">
            <v>0.85</v>
          </cell>
          <cell r="Z353">
            <v>2</v>
          </cell>
          <cell r="AA353">
            <v>2</v>
          </cell>
          <cell r="AB353">
            <v>3.4832000000000001</v>
          </cell>
          <cell r="AC353" t="str">
            <v>VERDE</v>
          </cell>
          <cell r="AD353" t="str">
            <v>SI</v>
          </cell>
          <cell r="AE353" t="str">
            <v>SI</v>
          </cell>
          <cell r="AF353">
            <v>44942</v>
          </cell>
          <cell r="AG353">
            <v>0.1</v>
          </cell>
          <cell r="AH353">
            <v>0.15</v>
          </cell>
          <cell r="AS353">
            <v>0.25</v>
          </cell>
          <cell r="AT353">
            <v>0.89948311888265697</v>
          </cell>
          <cell r="AU353">
            <v>0.870842267989827</v>
          </cell>
          <cell r="BF353">
            <v>0.87977767103547655</v>
          </cell>
          <cell r="BG353" t="str">
            <v>55</v>
          </cell>
          <cell r="BH353" t="str">
            <v>PROMOCION DE EMPLEO VERIFICACION Y CONTROL DE DERECHOS Y OBLIGACIONES LABORALES</v>
          </cell>
        </row>
        <row r="354">
          <cell r="P354" t="str">
            <v>Porcentaje de denuncias ciudadanas atendidas.</v>
          </cell>
          <cell r="Q354" t="str">
            <v>Por período</v>
          </cell>
          <cell r="T354" t="str">
            <v>(Número de denuncias atendidas en el plazo establecido / Número de denuncias ingresadas) x 100</v>
          </cell>
          <cell r="U354" t="str">
            <v>C</v>
          </cell>
          <cell r="V354" t="str">
            <v>Continuo Fraccional</v>
          </cell>
          <cell r="W354">
            <v>1</v>
          </cell>
          <cell r="X354">
            <v>1</v>
          </cell>
          <cell r="Y354">
            <v>0.85</v>
          </cell>
          <cell r="Z354">
            <v>2</v>
          </cell>
          <cell r="AA354">
            <v>2</v>
          </cell>
          <cell r="AB354">
            <v>3.9516</v>
          </cell>
          <cell r="AC354" t="str">
            <v>VERDE</v>
          </cell>
          <cell r="AD354" t="str">
            <v>SI</v>
          </cell>
          <cell r="AE354" t="str">
            <v>SI</v>
          </cell>
          <cell r="AF354">
            <v>44942</v>
          </cell>
          <cell r="AG354">
            <v>0.1</v>
          </cell>
          <cell r="AH354">
            <v>0.15</v>
          </cell>
          <cell r="AS354">
            <v>0.25</v>
          </cell>
          <cell r="AT354">
            <v>0.98593350383631717</v>
          </cell>
          <cell r="AU354">
            <v>0.98792756539235416</v>
          </cell>
          <cell r="BF354">
            <v>0.9872415310162781</v>
          </cell>
          <cell r="BG354">
            <v>0</v>
          </cell>
          <cell r="BH354">
            <v>0</v>
          </cell>
        </row>
        <row r="355">
          <cell r="P355" t="str">
            <v>Porcentaje de denuncias por la afectación a la cantidad y/o calidad del recurso hídrico, atendidas por la Agencia de Regulación y Control del Agua a nivel nacional.</v>
          </cell>
          <cell r="Q355" t="str">
            <v>Acumulado</v>
          </cell>
          <cell r="R355" t="str">
            <v>SI</v>
          </cell>
          <cell r="T355" t="str">
            <v># de Denuncias atendidas acumulado / # de Denuncias recibidas acumulado.</v>
          </cell>
          <cell r="U355" t="str">
            <v>C</v>
          </cell>
          <cell r="V355" t="str">
            <v>Continuo Fraccional</v>
          </cell>
          <cell r="W355">
            <v>1</v>
          </cell>
          <cell r="X355">
            <v>1</v>
          </cell>
          <cell r="Y355">
            <v>0.85</v>
          </cell>
          <cell r="Z355">
            <v>12</v>
          </cell>
          <cell r="AA355">
            <v>12</v>
          </cell>
          <cell r="AB355">
            <v>0.71430000000000005</v>
          </cell>
          <cell r="AC355" t="str">
            <v>ROJO</v>
          </cell>
          <cell r="AD355" t="str">
            <v>SI</v>
          </cell>
          <cell r="AE355" t="str">
            <v>SI</v>
          </cell>
          <cell r="AF355">
            <v>44939</v>
          </cell>
          <cell r="AG355">
            <v>0.7</v>
          </cell>
          <cell r="AH355">
            <v>0</v>
          </cell>
          <cell r="AI355">
            <v>0</v>
          </cell>
          <cell r="AJ355">
            <v>0</v>
          </cell>
          <cell r="AK355">
            <v>0</v>
          </cell>
          <cell r="AL355">
            <v>0</v>
          </cell>
          <cell r="AM355">
            <v>0</v>
          </cell>
          <cell r="AN355">
            <v>0</v>
          </cell>
          <cell r="AO355">
            <v>0</v>
          </cell>
          <cell r="AP355">
            <v>0</v>
          </cell>
          <cell r="AQ355">
            <v>0</v>
          </cell>
          <cell r="AR355">
            <v>0</v>
          </cell>
          <cell r="AS355">
            <v>0.7</v>
          </cell>
          <cell r="AT355">
            <v>8.6956521739130405E-2</v>
          </cell>
          <cell r="AU355">
            <v>0.19354838709677399</v>
          </cell>
          <cell r="AV355">
            <v>0.21621621621621601</v>
          </cell>
          <cell r="AW355">
            <v>0.232558139534884</v>
          </cell>
          <cell r="AX355">
            <v>0.372093023255814</v>
          </cell>
          <cell r="AY355">
            <v>0.4</v>
          </cell>
          <cell r="AZ355">
            <v>0.38888888888888901</v>
          </cell>
          <cell r="BA355">
            <v>0.483333333333333</v>
          </cell>
          <cell r="BB355">
            <v>0.47142857142857097</v>
          </cell>
          <cell r="BC355">
            <v>0.48648648648648701</v>
          </cell>
          <cell r="BD355">
            <v>0.493506493506494</v>
          </cell>
          <cell r="BE355">
            <v>0.5</v>
          </cell>
          <cell r="BF355">
            <v>0.403426791277259</v>
          </cell>
          <cell r="BG355" t="e">
            <v>#N/A</v>
          </cell>
          <cell r="BH355" t="e">
            <v>#N/A</v>
          </cell>
        </row>
        <row r="356">
          <cell r="P356" t="str">
            <v>Porcentaje de depósitos voluntarios registrados por la Unidad de Gestión de Conocimientos Tradicionales</v>
          </cell>
          <cell r="Q356" t="str">
            <v>Por período</v>
          </cell>
          <cell r="T356" t="str">
            <v>No. de depósitos voluntarios registrados / No. de depósitos voluntarios solicitados</v>
          </cell>
          <cell r="U356" t="str">
            <v>C</v>
          </cell>
          <cell r="V356" t="str">
            <v>Discreto Fraccional</v>
          </cell>
          <cell r="W356">
            <v>1</v>
          </cell>
          <cell r="X356">
            <v>1</v>
          </cell>
          <cell r="Y356">
            <v>0.85</v>
          </cell>
          <cell r="Z356">
            <v>2</v>
          </cell>
          <cell r="AA356">
            <v>2</v>
          </cell>
          <cell r="AB356">
            <v>1</v>
          </cell>
          <cell r="AC356" t="str">
            <v>VERDE</v>
          </cell>
          <cell r="AD356" t="str">
            <v>SI</v>
          </cell>
          <cell r="AE356" t="str">
            <v>SI</v>
          </cell>
          <cell r="AF356">
            <v>44939</v>
          </cell>
          <cell r="AG356">
            <v>1</v>
          </cell>
          <cell r="AH356">
            <v>1</v>
          </cell>
          <cell r="AT356">
            <v>45209</v>
          </cell>
          <cell r="AU356">
            <v>1</v>
          </cell>
          <cell r="BG356">
            <v>0</v>
          </cell>
          <cell r="BH356">
            <v>0</v>
          </cell>
        </row>
        <row r="357">
          <cell r="P357" t="str">
            <v>Porcentaje de derechos de autor atendidos</v>
          </cell>
          <cell r="Q357" t="str">
            <v>Por período</v>
          </cell>
          <cell r="T357" t="str">
            <v>No. de registros atendidos / No. de registros solicitados</v>
          </cell>
          <cell r="U357" t="str">
            <v>C</v>
          </cell>
          <cell r="V357" t="str">
            <v>Discreto Fraccional</v>
          </cell>
          <cell r="W357">
            <v>1</v>
          </cell>
          <cell r="X357">
            <v>1</v>
          </cell>
          <cell r="Y357">
            <v>0.85</v>
          </cell>
          <cell r="Z357">
            <v>2</v>
          </cell>
          <cell r="AA357">
            <v>2</v>
          </cell>
          <cell r="AB357">
            <v>1</v>
          </cell>
          <cell r="AC357" t="str">
            <v>VERDE</v>
          </cell>
          <cell r="AD357" t="str">
            <v>SI</v>
          </cell>
          <cell r="AE357" t="str">
            <v>SI</v>
          </cell>
          <cell r="AF357">
            <v>44939</v>
          </cell>
          <cell r="AG357">
            <v>1</v>
          </cell>
          <cell r="AH357">
            <v>1</v>
          </cell>
          <cell r="AT357">
            <v>1</v>
          </cell>
          <cell r="AU357">
            <v>1</v>
          </cell>
          <cell r="BG357" t="str">
            <v>90</v>
          </cell>
          <cell r="BH357" t="str">
            <v>Gestión, difusión y promoción de los Derechos Intelectuales y conocimientos tradicionales</v>
          </cell>
        </row>
        <row r="358">
          <cell r="P358" t="str">
            <v>Porcentaje de dictámenes, autorizaciones o pronunciamientos emitidos</v>
          </cell>
          <cell r="Q358" t="str">
            <v>Por período</v>
          </cell>
          <cell r="R358" t="str">
            <v>SI</v>
          </cell>
          <cell r="T358" t="str">
            <v>Número de dictámenes, autorizaciones o pronunciamientos emitidos / Total de solicitudes de dictamen, autorización o pronunciamiento recibidas</v>
          </cell>
          <cell r="U358" t="str">
            <v>C</v>
          </cell>
          <cell r="V358" t="str">
            <v>Discreto Fraccional</v>
          </cell>
          <cell r="W358">
            <v>1</v>
          </cell>
          <cell r="X358">
            <v>1</v>
          </cell>
          <cell r="Y358">
            <v>0.85</v>
          </cell>
          <cell r="Z358">
            <v>4</v>
          </cell>
          <cell r="AA358">
            <v>4</v>
          </cell>
          <cell r="AB358">
            <v>1</v>
          </cell>
          <cell r="AC358" t="str">
            <v>VERDE</v>
          </cell>
          <cell r="AD358" t="str">
            <v>SI</v>
          </cell>
          <cell r="AE358" t="str">
            <v>SI</v>
          </cell>
          <cell r="AF358">
            <v>44939</v>
          </cell>
          <cell r="AG358">
            <v>1</v>
          </cell>
          <cell r="AH358">
            <v>1</v>
          </cell>
          <cell r="AI358">
            <v>1</v>
          </cell>
          <cell r="AJ358">
            <v>1</v>
          </cell>
          <cell r="AT358">
            <v>1</v>
          </cell>
          <cell r="AU358">
            <v>1</v>
          </cell>
          <cell r="AV358">
            <v>1</v>
          </cell>
          <cell r="AW358">
            <v>1</v>
          </cell>
          <cell r="BG358" t="str">
            <v>57</v>
          </cell>
          <cell r="BH358" t="str">
            <v>ADMINISTRACIÓN DE BIENES, PUERTOS Y PARQUES</v>
          </cell>
        </row>
        <row r="359">
          <cell r="P359" t="str">
            <v>Porcentaje de diseño y/o implementación de instrumentos de planificación estadística nacional</v>
          </cell>
          <cell r="Q359" t="str">
            <v>Acumulado</v>
          </cell>
          <cell r="R359" t="str">
            <v>SI</v>
          </cell>
          <cell r="T359" t="str">
            <v>(Número actividades ejecutadas para el diseño y/o implementación de instrumentos de planificación estadística nacional/ Número de actividades planificadas) *100</v>
          </cell>
          <cell r="U359" t="str">
            <v>C</v>
          </cell>
          <cell r="V359" t="str">
            <v>Continuo</v>
          </cell>
          <cell r="W359">
            <v>1</v>
          </cell>
          <cell r="X359">
            <v>1</v>
          </cell>
          <cell r="Y359">
            <v>0.85</v>
          </cell>
          <cell r="Z359">
            <v>4</v>
          </cell>
          <cell r="AA359">
            <v>4</v>
          </cell>
          <cell r="AB359">
            <v>1</v>
          </cell>
          <cell r="AC359" t="str">
            <v>VERDE</v>
          </cell>
          <cell r="AD359" t="str">
            <v>SI</v>
          </cell>
          <cell r="AE359" t="str">
            <v>SI</v>
          </cell>
          <cell r="AF359">
            <v>44937</v>
          </cell>
          <cell r="AG359">
            <v>6.25E-2</v>
          </cell>
          <cell r="AH359">
            <v>6.25E-2</v>
          </cell>
          <cell r="AI359">
            <v>6.25E-2</v>
          </cell>
          <cell r="AJ359">
            <v>6.25E-2</v>
          </cell>
          <cell r="AS359">
            <v>0.25</v>
          </cell>
          <cell r="AT359">
            <v>6.25E-2</v>
          </cell>
          <cell r="AU359">
            <v>6.25E-2</v>
          </cell>
          <cell r="AV359">
            <v>6.25E-2</v>
          </cell>
          <cell r="AW359">
            <v>6.25E-2</v>
          </cell>
          <cell r="BF359">
            <v>0.25</v>
          </cell>
          <cell r="BG359">
            <v>0</v>
          </cell>
          <cell r="BH359">
            <v>0</v>
          </cell>
        </row>
        <row r="360">
          <cell r="P360" t="str">
            <v>Porcentaje de disponibilidad de infraestructura, plataformas de software, redes, comunicaciones y aplicaciones institucionales e interinstitucionales</v>
          </cell>
          <cell r="Q360" t="str">
            <v>Por período</v>
          </cell>
          <cell r="T360" t="str">
            <v>No. Horas de disponibilidad de infraestructura, plataformas de software y redes/comunicaciones y aplicaciones Institucionales e interinstitucionales -------------------------------------------------------------------------------------------------------------------- Total de horas en operación</v>
          </cell>
          <cell r="U360" t="str">
            <v>C</v>
          </cell>
          <cell r="V360" t="str">
            <v>Continuo Fraccional</v>
          </cell>
          <cell r="W360">
            <v>1</v>
          </cell>
          <cell r="X360">
            <v>1</v>
          </cell>
          <cell r="Y360">
            <v>0.85</v>
          </cell>
          <cell r="Z360">
            <v>12</v>
          </cell>
          <cell r="AA360">
            <v>12</v>
          </cell>
          <cell r="AB360">
            <v>1.0163</v>
          </cell>
          <cell r="AC360" t="str">
            <v>VERDE</v>
          </cell>
          <cell r="AD360" t="str">
            <v>SI</v>
          </cell>
          <cell r="AE360" t="str">
            <v>SI</v>
          </cell>
          <cell r="AF360">
            <v>44941</v>
          </cell>
          <cell r="AG360">
            <v>0.98329999999999995</v>
          </cell>
          <cell r="AH360">
            <v>0</v>
          </cell>
          <cell r="AI360">
            <v>0</v>
          </cell>
          <cell r="AJ360">
            <v>0</v>
          </cell>
          <cell r="AK360">
            <v>0</v>
          </cell>
          <cell r="AL360">
            <v>0</v>
          </cell>
          <cell r="AM360">
            <v>0</v>
          </cell>
          <cell r="AN360">
            <v>0</v>
          </cell>
          <cell r="AO360">
            <v>0</v>
          </cell>
          <cell r="AP360">
            <v>0</v>
          </cell>
          <cell r="AQ360">
            <v>0</v>
          </cell>
          <cell r="AR360">
            <v>0</v>
          </cell>
          <cell r="AS360">
            <v>0.98329999999999995</v>
          </cell>
          <cell r="AT360">
            <v>0.99923553090407002</v>
          </cell>
          <cell r="AU360">
            <v>0.99920537802297704</v>
          </cell>
          <cell r="AV360">
            <v>0.99921707893051503</v>
          </cell>
          <cell r="AW360">
            <v>0.99916465264521404</v>
          </cell>
          <cell r="AX360">
            <v>0.99889000769093905</v>
          </cell>
          <cell r="AY360">
            <v>0.998922036979634</v>
          </cell>
          <cell r="AZ360">
            <v>0.99893877033697698</v>
          </cell>
          <cell r="BA360">
            <v>0.99907865872317303</v>
          </cell>
          <cell r="BB360">
            <v>0.99916840275730001</v>
          </cell>
          <cell r="BC360">
            <v>0.99920569546296301</v>
          </cell>
          <cell r="BD360">
            <v>0.99925715742650101</v>
          </cell>
          <cell r="BE360">
            <v>0.99930884084092897</v>
          </cell>
          <cell r="BF360">
            <v>0.99914549387919704</v>
          </cell>
          <cell r="BG360">
            <v>0</v>
          </cell>
          <cell r="BH360">
            <v>0</v>
          </cell>
        </row>
        <row r="361">
          <cell r="P361" t="str">
            <v>Porcentaje de Disponibilidad de la Información</v>
          </cell>
          <cell r="Q361" t="str">
            <v>Por período</v>
          </cell>
          <cell r="R361" t="str">
            <v>SI</v>
          </cell>
          <cell r="T361" t="str">
            <v>NUMERADOR: (Número de indicadores actualizados en el período) / DENOMINADOR: (Número de indicadores a reportar en el período)</v>
          </cell>
          <cell r="U361" t="str">
            <v>C</v>
          </cell>
          <cell r="V361" t="str">
            <v>Discreto Fraccional</v>
          </cell>
          <cell r="W361">
            <v>1</v>
          </cell>
          <cell r="X361">
            <v>1</v>
          </cell>
          <cell r="Y361">
            <v>0.85</v>
          </cell>
          <cell r="Z361">
            <v>6</v>
          </cell>
          <cell r="AA361">
            <v>6</v>
          </cell>
          <cell r="AB361">
            <v>1</v>
          </cell>
          <cell r="AC361" t="str">
            <v>VERDE</v>
          </cell>
          <cell r="AD361" t="str">
            <v>SI</v>
          </cell>
          <cell r="AE361" t="str">
            <v>SI</v>
          </cell>
          <cell r="AF361">
            <v>44935</v>
          </cell>
          <cell r="AG361">
            <v>0.9</v>
          </cell>
          <cell r="AH361">
            <v>0.9</v>
          </cell>
          <cell r="AI361">
            <v>0.9</v>
          </cell>
          <cell r="AJ361">
            <v>0.9</v>
          </cell>
          <cell r="AK361">
            <v>0.9</v>
          </cell>
          <cell r="AL361">
            <v>0.9</v>
          </cell>
          <cell r="AT361">
            <v>0.9</v>
          </cell>
          <cell r="AU361">
            <v>0.9</v>
          </cell>
          <cell r="AV361">
            <v>45208</v>
          </cell>
          <cell r="AW361">
            <v>45208</v>
          </cell>
          <cell r="AX361">
            <v>0.9</v>
          </cell>
          <cell r="AY361">
            <v>45208</v>
          </cell>
          <cell r="BG361" t="str">
            <v>55</v>
          </cell>
          <cell r="BH361" t="str">
            <v>Planificación territorial prospectiva</v>
          </cell>
        </row>
        <row r="362">
          <cell r="P362" t="str">
            <v>Porcentaje de disponibilidad de las Ayudas a la Navegación</v>
          </cell>
          <cell r="Q362" t="str">
            <v>Por período</v>
          </cell>
          <cell r="R362" t="str">
            <v>SI</v>
          </cell>
          <cell r="T362" t="str">
            <v>Número de Boyas operativas / Total de Boyas Instaladas * 100</v>
          </cell>
          <cell r="U362" t="str">
            <v>C</v>
          </cell>
          <cell r="V362" t="str">
            <v>Discreto Fraccional</v>
          </cell>
          <cell r="W362">
            <v>1</v>
          </cell>
          <cell r="X362">
            <v>1</v>
          </cell>
          <cell r="Y362">
            <v>0.85</v>
          </cell>
          <cell r="Z362">
            <v>12</v>
          </cell>
          <cell r="AA362">
            <v>12</v>
          </cell>
          <cell r="AB362">
            <v>1.0117</v>
          </cell>
          <cell r="AC362" t="str">
            <v>VERDE</v>
          </cell>
          <cell r="AD362" t="str">
            <v>SI</v>
          </cell>
          <cell r="AE362" t="str">
            <v>SI</v>
          </cell>
          <cell r="AF362">
            <v>44938</v>
          </cell>
          <cell r="AG362">
            <v>0.64500000000000002</v>
          </cell>
          <cell r="AH362">
            <v>0.64500000000000002</v>
          </cell>
          <cell r="AI362">
            <v>0.64500000000000002</v>
          </cell>
          <cell r="AJ362">
            <v>0.64500000000000002</v>
          </cell>
          <cell r="AK362">
            <v>0.64500000000000002</v>
          </cell>
          <cell r="AL362">
            <v>0.64500000000000002</v>
          </cell>
          <cell r="AM362">
            <v>0.69</v>
          </cell>
          <cell r="AN362">
            <v>0.69</v>
          </cell>
          <cell r="AO362">
            <v>0.69</v>
          </cell>
          <cell r="AP362">
            <v>0.69</v>
          </cell>
          <cell r="AQ362">
            <v>0.69</v>
          </cell>
          <cell r="AR362">
            <v>0.69</v>
          </cell>
          <cell r="AT362">
            <v>0.634920634920635</v>
          </cell>
          <cell r="AU362">
            <v>0.65079365079365104</v>
          </cell>
          <cell r="AV362">
            <v>0.634920634920635</v>
          </cell>
          <cell r="AW362">
            <v>0.88888888888888895</v>
          </cell>
          <cell r="AX362">
            <v>0.634920634920635</v>
          </cell>
          <cell r="AY362">
            <v>0.634920634920635</v>
          </cell>
          <cell r="AZ362">
            <v>0.52830188679245305</v>
          </cell>
          <cell r="BA362">
            <v>0.47641509433962298</v>
          </cell>
          <cell r="BB362">
            <v>0.44811320754716999</v>
          </cell>
          <cell r="BC362">
            <v>0.410377358490566</v>
          </cell>
          <cell r="BD362">
            <v>0.70754716981132104</v>
          </cell>
          <cell r="BE362">
            <v>0.69811320754716999</v>
          </cell>
          <cell r="BG362" t="str">
            <v>77</v>
          </cell>
          <cell r="BH362" t="str">
            <v>DESARROLLO Y SERVICIOS PORTUARIOS</v>
          </cell>
        </row>
        <row r="363">
          <cell r="P363" t="str">
            <v>Porcentaje de disponibilidad de los servicios para la navegación aérea</v>
          </cell>
          <cell r="Q363" t="str">
            <v>Por período</v>
          </cell>
          <cell r="R363" t="str">
            <v>SI</v>
          </cell>
          <cell r="T363" t="str">
            <v>Horas operativas de los sistemas de comunicaciones, navegación y vigilancia durante el mes / 720 horas al mes.</v>
          </cell>
          <cell r="U363" t="str">
            <v>C</v>
          </cell>
          <cell r="V363" t="str">
            <v>Discreto Fraccional</v>
          </cell>
          <cell r="W363">
            <v>1</v>
          </cell>
          <cell r="X363">
            <v>1</v>
          </cell>
          <cell r="Y363">
            <v>0.85</v>
          </cell>
          <cell r="Z363">
            <v>12</v>
          </cell>
          <cell r="AA363">
            <v>8</v>
          </cell>
          <cell r="AB363">
            <v>1.0296000000000001</v>
          </cell>
          <cell r="AC363" t="str">
            <v>VERDE</v>
          </cell>
          <cell r="AD363" t="str">
            <v>SI</v>
          </cell>
          <cell r="AE363" t="str">
            <v>SI</v>
          </cell>
          <cell r="AF363">
            <v>44875</v>
          </cell>
          <cell r="AG363">
            <v>0.85</v>
          </cell>
          <cell r="AH363">
            <v>0.85</v>
          </cell>
          <cell r="AI363">
            <v>0.85</v>
          </cell>
          <cell r="AJ363">
            <v>0.85</v>
          </cell>
          <cell r="AK363">
            <v>0.85</v>
          </cell>
          <cell r="AL363">
            <v>0.85</v>
          </cell>
          <cell r="AM363">
            <v>0.85</v>
          </cell>
          <cell r="AN363">
            <v>0.85</v>
          </cell>
          <cell r="AT363">
            <v>0.81687500000000002</v>
          </cell>
          <cell r="AU363">
            <v>0.80747222222222204</v>
          </cell>
          <cell r="AV363">
            <v>0.81191666666666695</v>
          </cell>
          <cell r="AW363">
            <v>0.82445833333333296</v>
          </cell>
          <cell r="AX363">
            <v>0.870305555555556</v>
          </cell>
          <cell r="AY363">
            <v>0.85377777777777797</v>
          </cell>
          <cell r="AZ363">
            <v>0.86530555555555599</v>
          </cell>
          <cell r="BA363">
            <v>0.87524999999999997</v>
          </cell>
          <cell r="BG363" t="str">
            <v>55</v>
          </cell>
          <cell r="BH363" t="str">
            <v>SEGURIDAD OPERACIONAL Y OPTIMIZACION DE SERVICIOS AERONAUTICOS Y AEROPORTUARIOS</v>
          </cell>
        </row>
        <row r="364">
          <cell r="P364" t="str">
            <v>Porcentaje de disponibilidad de los servicios para la navegación aérea</v>
          </cell>
          <cell r="Q364" t="str">
            <v>Por período</v>
          </cell>
          <cell r="R364" t="str">
            <v>SI</v>
          </cell>
          <cell r="T364" t="str">
            <v>Horas operativas de los sistemas de comunicaciones, navegación y vigilancia durante el mes / 720 horas al mes.</v>
          </cell>
          <cell r="U364" t="str">
            <v>C</v>
          </cell>
          <cell r="V364" t="str">
            <v>Discreto Fraccional</v>
          </cell>
          <cell r="W364">
            <v>1</v>
          </cell>
          <cell r="X364">
            <v>1</v>
          </cell>
          <cell r="Y364">
            <v>0.85</v>
          </cell>
          <cell r="Z364">
            <v>12</v>
          </cell>
          <cell r="AA364">
            <v>12</v>
          </cell>
          <cell r="AB364">
            <v>1.0314000000000001</v>
          </cell>
          <cell r="AC364" t="str">
            <v>VERDE</v>
          </cell>
          <cell r="AD364" t="str">
            <v>SI</v>
          </cell>
          <cell r="AE364" t="str">
            <v>SI</v>
          </cell>
          <cell r="AF364">
            <v>44932</v>
          </cell>
          <cell r="AO364">
            <v>0.85</v>
          </cell>
          <cell r="AP364">
            <v>0.85</v>
          </cell>
          <cell r="AQ364">
            <v>0.85</v>
          </cell>
          <cell r="AR364">
            <v>0.85</v>
          </cell>
          <cell r="BB364">
            <v>0.87437500000000001</v>
          </cell>
          <cell r="BC364">
            <v>0.87941666666666696</v>
          </cell>
          <cell r="BD364">
            <v>0.87361111111111101</v>
          </cell>
          <cell r="BE364">
            <v>0.87670833333333298</v>
          </cell>
          <cell r="BG364" t="str">
            <v>55</v>
          </cell>
          <cell r="BH364" t="str">
            <v>SEGURIDAD OPERACIONAL Y OPTIMIZACION DE SERVICIOS AERONAUTICOS Y AEROPORTUARIOS</v>
          </cell>
        </row>
        <row r="365">
          <cell r="P365" t="str">
            <v>Porcentaje de disponibilidad del Sistema Oficial De Contratación del Estado.</v>
          </cell>
          <cell r="Q365" t="str">
            <v>Por período</v>
          </cell>
          <cell r="R365" t="str">
            <v>SI</v>
          </cell>
          <cell r="T365" t="str">
            <v>NUMERADOR: Tiempo horas sistema disponible / DENOMINADOR: Total horas del mes</v>
          </cell>
          <cell r="U365" t="str">
            <v>C</v>
          </cell>
          <cell r="V365" t="str">
            <v>Discreto Fraccional</v>
          </cell>
          <cell r="W365">
            <v>1</v>
          </cell>
          <cell r="X365">
            <v>1</v>
          </cell>
          <cell r="Y365">
            <v>0.85</v>
          </cell>
          <cell r="Z365">
            <v>12</v>
          </cell>
          <cell r="AA365">
            <v>12</v>
          </cell>
          <cell r="AB365">
            <v>1.0069999999999999</v>
          </cell>
          <cell r="AC365" t="str">
            <v>VERDE</v>
          </cell>
          <cell r="AD365" t="str">
            <v>SI</v>
          </cell>
          <cell r="AE365" t="str">
            <v>SI</v>
          </cell>
          <cell r="AF365">
            <v>44941</v>
          </cell>
          <cell r="AG365">
            <v>0.98799999999999999</v>
          </cell>
          <cell r="AH365">
            <v>0.98799999999999999</v>
          </cell>
          <cell r="AI365">
            <v>0.98799999999999999</v>
          </cell>
          <cell r="AJ365">
            <v>0.98799999999999999</v>
          </cell>
          <cell r="AK365">
            <v>0.98799999999999999</v>
          </cell>
          <cell r="AL365">
            <v>0.98799999999999999</v>
          </cell>
          <cell r="AM365">
            <v>0.98799999999999999</v>
          </cell>
          <cell r="AN365">
            <v>0.98799999999999999</v>
          </cell>
          <cell r="AO365">
            <v>0.98799999999999999</v>
          </cell>
          <cell r="AP365">
            <v>0.98799999999999999</v>
          </cell>
          <cell r="AQ365">
            <v>0.98799999999999999</v>
          </cell>
          <cell r="AR365">
            <v>0.98799999999999999</v>
          </cell>
          <cell r="AT365">
            <v>1</v>
          </cell>
          <cell r="AU365">
            <v>1</v>
          </cell>
          <cell r="AV365">
            <v>1</v>
          </cell>
          <cell r="AW365">
            <v>1</v>
          </cell>
          <cell r="AX365">
            <v>1</v>
          </cell>
          <cell r="AY365">
            <v>1</v>
          </cell>
          <cell r="AZ365">
            <v>1</v>
          </cell>
          <cell r="BA365">
            <v>1</v>
          </cell>
          <cell r="BB365">
            <v>1</v>
          </cell>
          <cell r="BC365">
            <v>1</v>
          </cell>
          <cell r="BD365">
            <v>0.97694444444444439</v>
          </cell>
          <cell r="BE365">
            <v>0.99489247311827966</v>
          </cell>
          <cell r="BG365" t="str">
            <v>56</v>
          </cell>
          <cell r="BH365" t="str">
            <v>TRANSPARENCIA EN EL SISTEMA NACIONAL DE CONTRATACIÓN PÚBLICA</v>
          </cell>
        </row>
        <row r="366">
          <cell r="P366" t="str">
            <v>Porcentaje de disponibilidad operativa de la plataforma tecnológica</v>
          </cell>
          <cell r="Q366" t="str">
            <v>Por período</v>
          </cell>
          <cell r="R366" t="str">
            <v>SI</v>
          </cell>
          <cell r="T366" t="str">
            <v>DPT= Ponderación de Disponibilidad de Llamadas (90,27%) + Ponderación de Disponibilidad de Video Vigilancia (9,67%) + Ponderación de disponibilidad de smartphone (0,06%)</v>
          </cell>
          <cell r="U366" t="str">
            <v>C</v>
          </cell>
          <cell r="V366" t="str">
            <v>Discreto</v>
          </cell>
          <cell r="W366">
            <v>1</v>
          </cell>
          <cell r="X366">
            <v>1</v>
          </cell>
          <cell r="Y366">
            <v>0.85</v>
          </cell>
          <cell r="Z366">
            <v>12</v>
          </cell>
          <cell r="AA366">
            <v>12</v>
          </cell>
          <cell r="AB366">
            <v>1.0076000000000001</v>
          </cell>
          <cell r="AC366" t="str">
            <v>VERDE</v>
          </cell>
          <cell r="AD366" t="str">
            <v>SI</v>
          </cell>
          <cell r="AE366" t="str">
            <v>SI</v>
          </cell>
          <cell r="AF366">
            <v>44937</v>
          </cell>
          <cell r="AG366">
            <v>0.98499999999999999</v>
          </cell>
          <cell r="AH366">
            <v>0.98499999999999999</v>
          </cell>
          <cell r="AI366">
            <v>0.98499999999999999</v>
          </cell>
          <cell r="AJ366">
            <v>0.98499999999999999</v>
          </cell>
          <cell r="AK366">
            <v>0.98499999999999999</v>
          </cell>
          <cell r="AL366">
            <v>0.98499999999999999</v>
          </cell>
          <cell r="AM366">
            <v>0.98499999999999999</v>
          </cell>
          <cell r="AN366">
            <v>0.98499999999999999</v>
          </cell>
          <cell r="AO366">
            <v>0.98499999999999999</v>
          </cell>
          <cell r="AP366">
            <v>0.98499999999999999</v>
          </cell>
          <cell r="AQ366">
            <v>0.98499999999999999</v>
          </cell>
          <cell r="AR366">
            <v>0.98499999999999999</v>
          </cell>
          <cell r="AT366">
            <v>0.99119999999999997</v>
          </cell>
          <cell r="AU366">
            <v>0.97650000000000003</v>
          </cell>
          <cell r="AV366">
            <v>0.99060000000000004</v>
          </cell>
          <cell r="AW366">
            <v>0.99929999999999997</v>
          </cell>
          <cell r="AX366">
            <v>0.98089999999999999</v>
          </cell>
          <cell r="AY366">
            <v>0.9829</v>
          </cell>
          <cell r="AZ366">
            <v>0.98319999999999996</v>
          </cell>
          <cell r="BA366">
            <v>0.99239999999999995</v>
          </cell>
          <cell r="BB366">
            <v>0.99139999999999995</v>
          </cell>
          <cell r="BC366">
            <v>0.99199999999999999</v>
          </cell>
          <cell r="BD366">
            <v>0.9909</v>
          </cell>
          <cell r="BE366">
            <v>0.99250000000000005</v>
          </cell>
          <cell r="BG366" t="str">
            <v>55</v>
          </cell>
          <cell r="BH366" t="str">
            <v>FORTALECIMIENTO DE LOS SERVICIOS DE EMERGENCIA</v>
          </cell>
        </row>
        <row r="367">
          <cell r="P367" t="str">
            <v>Porcentaje de documentos con metodologías, lineamientos que permitan obtener la información social, económica y demográfica a nivel de: hogares, núcleos familiares y personas, del Registro Social presentados.</v>
          </cell>
          <cell r="Q367" t="str">
            <v>Por período</v>
          </cell>
          <cell r="R367" t="str">
            <v>SI</v>
          </cell>
          <cell r="T367" t="str">
            <v>(Número de documentos presentados/ Número de documentos solicitados) x 100</v>
          </cell>
          <cell r="U367" t="str">
            <v>C</v>
          </cell>
          <cell r="V367" t="str">
            <v>Discreto Fraccional</v>
          </cell>
          <cell r="W367">
            <v>1</v>
          </cell>
          <cell r="X367">
            <v>1</v>
          </cell>
          <cell r="Y367">
            <v>0.85</v>
          </cell>
          <cell r="Z367">
            <v>2</v>
          </cell>
          <cell r="AA367">
            <v>2</v>
          </cell>
          <cell r="AB367">
            <v>1</v>
          </cell>
          <cell r="AC367" t="str">
            <v>VERDE</v>
          </cell>
          <cell r="AD367" t="str">
            <v>SI</v>
          </cell>
          <cell r="AE367" t="str">
            <v>SI</v>
          </cell>
          <cell r="AF367">
            <v>44932</v>
          </cell>
          <cell r="AG367">
            <v>1</v>
          </cell>
          <cell r="AH367">
            <v>1</v>
          </cell>
          <cell r="AT367">
            <v>45146</v>
          </cell>
          <cell r="AU367">
            <v>44988</v>
          </cell>
          <cell r="BG367">
            <v>0</v>
          </cell>
          <cell r="BH367">
            <v>0</v>
          </cell>
        </row>
        <row r="368">
          <cell r="P368" t="str">
            <v>Porcentaje de documentos normativos elaborados y/o actualizados</v>
          </cell>
          <cell r="Q368" t="str">
            <v>Por período</v>
          </cell>
          <cell r="R368" t="str">
            <v>SI</v>
          </cell>
          <cell r="T368" t="str">
            <v>Numero de documentos normativos elaborados y/o actualizados planificados / Numero de documentos normativos elaborados y/o actualizados realizados.</v>
          </cell>
          <cell r="U368" t="str">
            <v>C</v>
          </cell>
          <cell r="V368" t="str">
            <v>Discreto Fraccional</v>
          </cell>
          <cell r="W368">
            <v>1</v>
          </cell>
          <cell r="X368">
            <v>1</v>
          </cell>
          <cell r="Y368">
            <v>0.85</v>
          </cell>
          <cell r="Z368">
            <v>4</v>
          </cell>
          <cell r="AA368">
            <v>4</v>
          </cell>
          <cell r="AB368">
            <v>1.25</v>
          </cell>
          <cell r="AC368" t="str">
            <v>VERDE</v>
          </cell>
          <cell r="AD368" t="str">
            <v>SI</v>
          </cell>
          <cell r="AE368" t="str">
            <v>SI</v>
          </cell>
          <cell r="AF368">
            <v>44939</v>
          </cell>
          <cell r="AG368">
            <v>0.8</v>
          </cell>
          <cell r="AH368">
            <v>0.8</v>
          </cell>
          <cell r="AI368">
            <v>0.8</v>
          </cell>
          <cell r="AJ368">
            <v>0.8</v>
          </cell>
          <cell r="AT368">
            <v>44927</v>
          </cell>
          <cell r="AU368">
            <v>44988</v>
          </cell>
          <cell r="AV368">
            <v>44959</v>
          </cell>
          <cell r="AW368">
            <v>45051</v>
          </cell>
          <cell r="BG368">
            <v>0</v>
          </cell>
          <cell r="BH368">
            <v>0</v>
          </cell>
        </row>
        <row r="369">
          <cell r="P369" t="str">
            <v>Porcentaje de efectividad de los medios de promoción digital en capacitación</v>
          </cell>
          <cell r="Q369" t="str">
            <v>Por período</v>
          </cell>
          <cell r="R369" t="str">
            <v>SI</v>
          </cell>
          <cell r="T369" t="str">
            <v>(Número de usuarios inscritos por medios digitales / Número total de inscritos)*100</v>
          </cell>
          <cell r="U369" t="str">
            <v>C</v>
          </cell>
          <cell r="V369" t="str">
            <v>Discreto Fraccional</v>
          </cell>
          <cell r="W369">
            <v>1</v>
          </cell>
          <cell r="X369">
            <v>1</v>
          </cell>
          <cell r="Y369">
            <v>0.85</v>
          </cell>
          <cell r="Z369">
            <v>12</v>
          </cell>
          <cell r="AA369">
            <v>12</v>
          </cell>
          <cell r="AB369">
            <v>2.0019999999999998</v>
          </cell>
          <cell r="AC369" t="str">
            <v>VERDE</v>
          </cell>
          <cell r="AD369" t="str">
            <v>SI</v>
          </cell>
          <cell r="AE369" t="str">
            <v>SI</v>
          </cell>
          <cell r="AF369">
            <v>44938</v>
          </cell>
          <cell r="AG369">
            <v>0.35</v>
          </cell>
          <cell r="AH369">
            <v>0.35</v>
          </cell>
          <cell r="AI369">
            <v>0.35</v>
          </cell>
          <cell r="AJ369">
            <v>0.35</v>
          </cell>
          <cell r="AK369">
            <v>0.35</v>
          </cell>
          <cell r="AL369">
            <v>0.35</v>
          </cell>
          <cell r="AM369">
            <v>0.35</v>
          </cell>
          <cell r="AN369">
            <v>0.35</v>
          </cell>
          <cell r="AO369">
            <v>0.35</v>
          </cell>
          <cell r="AP369">
            <v>0.35</v>
          </cell>
          <cell r="AQ369">
            <v>0.35</v>
          </cell>
          <cell r="AR369">
            <v>0.35</v>
          </cell>
          <cell r="AT369">
            <v>0</v>
          </cell>
          <cell r="AU369">
            <v>0.140625</v>
          </cell>
          <cell r="AV369">
            <v>0.14241164241164242</v>
          </cell>
          <cell r="AW369">
            <v>0.72499999999999998</v>
          </cell>
          <cell r="AX369">
            <v>0.8022284122562674</v>
          </cell>
          <cell r="AY369">
            <v>0.68401486988847582</v>
          </cell>
          <cell r="AZ369">
            <v>0.74598930481283421</v>
          </cell>
          <cell r="BA369">
            <v>0.80185042405551277</v>
          </cell>
          <cell r="BB369">
            <v>0.76296296296296295</v>
          </cell>
          <cell r="BC369">
            <v>0.75484871993793634</v>
          </cell>
          <cell r="BD369">
            <v>0.68032786885245899</v>
          </cell>
          <cell r="BE369">
            <v>0.7007299270072993</v>
          </cell>
          <cell r="BG369" t="str">
            <v>81</v>
          </cell>
          <cell r="BH369" t="str">
            <v>FORMACION Y CAPACITACION PROFESIONAL</v>
          </cell>
        </row>
        <row r="370">
          <cell r="P370" t="str">
            <v>Porcentaje de efectividad de los medios de promoción digital en certificación</v>
          </cell>
          <cell r="Q370" t="str">
            <v>Por período</v>
          </cell>
          <cell r="R370" t="str">
            <v>SI</v>
          </cell>
          <cell r="T370" t="str">
            <v>(Número de usuarios postulados por medios digitales / Número total de postulados)*100</v>
          </cell>
          <cell r="U370" t="str">
            <v>C</v>
          </cell>
          <cell r="V370" t="str">
            <v>Discreto Fraccional</v>
          </cell>
          <cell r="W370">
            <v>1</v>
          </cell>
          <cell r="X370">
            <v>1</v>
          </cell>
          <cell r="Y370">
            <v>0.85</v>
          </cell>
          <cell r="Z370">
            <v>12</v>
          </cell>
          <cell r="AA370">
            <v>12</v>
          </cell>
          <cell r="AB370">
            <v>0.70579999999999998</v>
          </cell>
          <cell r="AC370" t="str">
            <v>ROJO</v>
          </cell>
          <cell r="AD370" t="str">
            <v>SI</v>
          </cell>
          <cell r="AE370" t="str">
            <v>SI</v>
          </cell>
          <cell r="AF370">
            <v>44938</v>
          </cell>
          <cell r="AG370">
            <v>0.5</v>
          </cell>
          <cell r="AH370">
            <v>0.5</v>
          </cell>
          <cell r="AI370">
            <v>0.5</v>
          </cell>
          <cell r="AJ370">
            <v>0.5</v>
          </cell>
          <cell r="AK370">
            <v>0.5</v>
          </cell>
          <cell r="AL370">
            <v>0.5</v>
          </cell>
          <cell r="AM370">
            <v>0.5</v>
          </cell>
          <cell r="AN370">
            <v>0.5</v>
          </cell>
          <cell r="AO370">
            <v>0.5</v>
          </cell>
          <cell r="AP370">
            <v>0.5</v>
          </cell>
          <cell r="AQ370">
            <v>0.5</v>
          </cell>
          <cell r="AR370">
            <v>0.5</v>
          </cell>
          <cell r="AT370">
            <v>45173</v>
          </cell>
          <cell r="AU370">
            <v>41426</v>
          </cell>
          <cell r="AV370">
            <v>0.5</v>
          </cell>
          <cell r="AW370">
            <v>0.5</v>
          </cell>
          <cell r="AX370">
            <v>0.5</v>
          </cell>
          <cell r="AY370">
            <v>0.63636363636363635</v>
          </cell>
          <cell r="AZ370">
            <v>0.63265306122448983</v>
          </cell>
          <cell r="BA370">
            <v>0.82</v>
          </cell>
          <cell r="BB370">
            <v>0.58695652173913049</v>
          </cell>
          <cell r="BC370">
            <v>0.75</v>
          </cell>
          <cell r="BD370">
            <v>44531</v>
          </cell>
          <cell r="BE370">
            <v>42887</v>
          </cell>
          <cell r="BG370">
            <v>0</v>
          </cell>
          <cell r="BH370">
            <v>0</v>
          </cell>
        </row>
        <row r="371">
          <cell r="P371" t="str">
            <v>Porcentaje de efectividad de los procesos de la Dirección Nacional Jurídica</v>
          </cell>
          <cell r="Q371" t="str">
            <v>Por período</v>
          </cell>
          <cell r="R371" t="str">
            <v>SI</v>
          </cell>
          <cell r="T371" t="str">
            <v>Sumatoria IGE departamentos DNJ / Número de departamentos de la Dirección Nacional Jurídica</v>
          </cell>
          <cell r="U371" t="str">
            <v>C</v>
          </cell>
          <cell r="V371" t="str">
            <v>Discreto Fraccional</v>
          </cell>
          <cell r="W371">
            <v>1</v>
          </cell>
          <cell r="X371">
            <v>1</v>
          </cell>
          <cell r="Y371">
            <v>0.9</v>
          </cell>
          <cell r="Z371">
            <v>4</v>
          </cell>
          <cell r="AA371">
            <v>4</v>
          </cell>
          <cell r="AB371">
            <v>1.0889</v>
          </cell>
          <cell r="AC371" t="str">
            <v>VERDE</v>
          </cell>
          <cell r="AD371" t="str">
            <v>SI</v>
          </cell>
          <cell r="AE371" t="str">
            <v>SI</v>
          </cell>
          <cell r="AF371">
            <v>44936</v>
          </cell>
          <cell r="AG371">
            <v>0.9</v>
          </cell>
          <cell r="AH371">
            <v>0.9</v>
          </cell>
          <cell r="AI371">
            <v>0.9</v>
          </cell>
          <cell r="AJ371">
            <v>0.9</v>
          </cell>
          <cell r="AT371">
            <v>0.90203333333333335</v>
          </cell>
          <cell r="AU371">
            <v>0.98716666666666664</v>
          </cell>
          <cell r="AV371">
            <v>0.83333333333333337</v>
          </cell>
          <cell r="AW371">
            <v>0.98</v>
          </cell>
          <cell r="BG371">
            <v>0</v>
          </cell>
          <cell r="BH371">
            <v>0</v>
          </cell>
        </row>
        <row r="372">
          <cell r="P372" t="str">
            <v>Porcentaje de eficiencia del servicio que brinda la Dirección Técnica de Plataformas Compartidas mediante la aplicación de las normas de calidad.</v>
          </cell>
          <cell r="Q372" t="str">
            <v>Acumulado</v>
          </cell>
          <cell r="R372" t="str">
            <v>SI</v>
          </cell>
          <cell r="T372" t="str">
            <v>Total de servicios entregados por las Plataformas / Total de servicios solicitados a las Plataformas * 100</v>
          </cell>
          <cell r="U372" t="str">
            <v>C</v>
          </cell>
          <cell r="V372" t="str">
            <v>Continuo Fraccional</v>
          </cell>
          <cell r="W372">
            <v>1</v>
          </cell>
          <cell r="X372">
            <v>1</v>
          </cell>
          <cell r="Y372">
            <v>0.85</v>
          </cell>
          <cell r="Z372">
            <v>2</v>
          </cell>
          <cell r="AA372">
            <v>2</v>
          </cell>
          <cell r="AB372">
            <v>1.0370999999999999</v>
          </cell>
          <cell r="AC372" t="str">
            <v>VERDE</v>
          </cell>
          <cell r="AD372" t="str">
            <v>SI</v>
          </cell>
          <cell r="AE372" t="str">
            <v>SI</v>
          </cell>
          <cell r="AF372">
            <v>44937</v>
          </cell>
          <cell r="AG372">
            <v>0.4</v>
          </cell>
          <cell r="AH372">
            <v>0.57499999999999996</v>
          </cell>
          <cell r="AS372">
            <v>0.97499999999999998</v>
          </cell>
          <cell r="AT372">
            <v>0.96976098856740311</v>
          </cell>
          <cell r="AU372">
            <v>1.0111859871664644</v>
          </cell>
          <cell r="BF372">
            <v>0.99086109893961971</v>
          </cell>
          <cell r="BG372" t="str">
            <v>55</v>
          </cell>
          <cell r="BH372" t="str">
            <v>LABORATORIO ESPECIALIZADO VIGILANCIA EPIDEMIOLOGICA Y DE SALUD PUBLICA</v>
          </cell>
        </row>
        <row r="373">
          <cell r="P373" t="str">
            <v>Porcentaje de eficiencia en el ejercicio del control técnico a través del Plan anual de Control Técnico</v>
          </cell>
          <cell r="Q373" t="str">
            <v>Acumulado</v>
          </cell>
          <cell r="R373" t="str">
            <v>SI</v>
          </cell>
          <cell r="T373" t="str">
            <v>Porcentaje de acciones de control ejecutadas / Porcentaje de acciones de control planificadas</v>
          </cell>
          <cell r="U373" t="str">
            <v>C</v>
          </cell>
          <cell r="V373" t="str">
            <v>Continuo</v>
          </cell>
          <cell r="W373">
            <v>1</v>
          </cell>
          <cell r="X373">
            <v>1</v>
          </cell>
          <cell r="Y373">
            <v>0.85</v>
          </cell>
          <cell r="Z373">
            <v>4</v>
          </cell>
          <cell r="AA373">
            <v>4</v>
          </cell>
          <cell r="AB373">
            <v>1.1338999999999999</v>
          </cell>
          <cell r="AC373" t="str">
            <v>VERDE</v>
          </cell>
          <cell r="AD373" t="str">
            <v>SI</v>
          </cell>
          <cell r="AE373" t="str">
            <v>SI</v>
          </cell>
          <cell r="AF373">
            <v>44943</v>
          </cell>
          <cell r="AG373">
            <v>14.827500000000001</v>
          </cell>
          <cell r="AH373">
            <v>20.4375</v>
          </cell>
          <cell r="AI373">
            <v>21.844999999999999</v>
          </cell>
          <cell r="AJ373">
            <v>25.89</v>
          </cell>
          <cell r="AS373">
            <v>83</v>
          </cell>
          <cell r="AT373">
            <v>17.377500000000001</v>
          </cell>
          <cell r="AU373">
            <v>22.454999999999998</v>
          </cell>
          <cell r="AV373">
            <v>31.357500000000002</v>
          </cell>
          <cell r="AW373">
            <v>22.927499999999998</v>
          </cell>
          <cell r="BF373">
            <v>94.117500000000007</v>
          </cell>
          <cell r="BG373" t="str">
            <v>55</v>
          </cell>
          <cell r="BH373" t="str">
            <v>CONTROL ASIGNACION DEL USO DEL ESPECTRO RADIOLECTRICO</v>
          </cell>
        </row>
        <row r="374">
          <cell r="P374" t="str">
            <v>Porcentaje de eficiencia en el otorgamiento de Títulos Habilitantes</v>
          </cell>
          <cell r="Q374" t="str">
            <v>Por período</v>
          </cell>
          <cell r="R374" t="str">
            <v>SI</v>
          </cell>
          <cell r="T374" t="str">
            <v># de OTH atendidos en el periodo / # de solicitudes atendidas en el periodo</v>
          </cell>
          <cell r="U374" t="str">
            <v>C</v>
          </cell>
          <cell r="V374" t="str">
            <v>Discreto</v>
          </cell>
          <cell r="W374">
            <v>1</v>
          </cell>
          <cell r="X374">
            <v>1</v>
          </cell>
          <cell r="Y374">
            <v>1</v>
          </cell>
          <cell r="Z374">
            <v>12</v>
          </cell>
          <cell r="AA374">
            <v>12</v>
          </cell>
          <cell r="AB374">
            <v>0.70030000000000003</v>
          </cell>
          <cell r="AC374" t="str">
            <v>ROJO</v>
          </cell>
          <cell r="AD374" t="str">
            <v>SI</v>
          </cell>
          <cell r="AE374" t="str">
            <v>SI</v>
          </cell>
          <cell r="AF374">
            <v>44943</v>
          </cell>
          <cell r="AG374">
            <v>65.5</v>
          </cell>
          <cell r="AH374">
            <v>65.5</v>
          </cell>
          <cell r="AI374">
            <v>65.5</v>
          </cell>
          <cell r="AJ374">
            <v>65.5</v>
          </cell>
          <cell r="AK374">
            <v>67</v>
          </cell>
          <cell r="AL374">
            <v>67</v>
          </cell>
          <cell r="AM374">
            <v>67</v>
          </cell>
          <cell r="AN374">
            <v>67</v>
          </cell>
          <cell r="AO374">
            <v>68</v>
          </cell>
          <cell r="AP374">
            <v>75</v>
          </cell>
          <cell r="AQ374">
            <v>75</v>
          </cell>
          <cell r="AR374">
            <v>75</v>
          </cell>
          <cell r="AT374">
            <v>67.045000000000002</v>
          </cell>
          <cell r="AU374">
            <v>80.16</v>
          </cell>
          <cell r="AV374">
            <v>79.165000000000006</v>
          </cell>
          <cell r="AW374">
            <v>53.954999999999998</v>
          </cell>
          <cell r="AX374">
            <v>45.55</v>
          </cell>
          <cell r="AY374">
            <v>50.835000000000001</v>
          </cell>
          <cell r="AZ374">
            <v>42.484999999999999</v>
          </cell>
          <cell r="BA374">
            <v>39.82</v>
          </cell>
          <cell r="BB374">
            <v>46.43</v>
          </cell>
          <cell r="BC374">
            <v>43.27</v>
          </cell>
          <cell r="BD374">
            <v>41.354999999999997</v>
          </cell>
          <cell r="BE374">
            <v>52.52</v>
          </cell>
          <cell r="BG374">
            <v>0</v>
          </cell>
          <cell r="BH374">
            <v>0</v>
          </cell>
        </row>
        <row r="375">
          <cell r="P375" t="str">
            <v>Porcentaje de eficiencia en la administración de Títulos Habilitantes</v>
          </cell>
          <cell r="Q375" t="str">
            <v>Por período</v>
          </cell>
          <cell r="R375" t="str">
            <v>SI</v>
          </cell>
          <cell r="T375" t="str">
            <v>Número de trámites ATH atendidos en el tiempo establecido / Total de trámites atendidos en el periodo</v>
          </cell>
          <cell r="U375" t="str">
            <v>C</v>
          </cell>
          <cell r="V375" t="str">
            <v>Discreto</v>
          </cell>
          <cell r="W375">
            <v>1</v>
          </cell>
          <cell r="X375">
            <v>1</v>
          </cell>
          <cell r="Y375">
            <v>0.85</v>
          </cell>
          <cell r="Z375">
            <v>12</v>
          </cell>
          <cell r="AA375">
            <v>12</v>
          </cell>
          <cell r="AB375">
            <v>1.2667999999999999</v>
          </cell>
          <cell r="AC375" t="str">
            <v>VERDE</v>
          </cell>
          <cell r="AD375" t="str">
            <v>SI</v>
          </cell>
          <cell r="AE375" t="str">
            <v>SI</v>
          </cell>
          <cell r="AF375">
            <v>44943</v>
          </cell>
          <cell r="AG375">
            <v>27</v>
          </cell>
          <cell r="AH375">
            <v>34.5</v>
          </cell>
          <cell r="AI375">
            <v>38.25</v>
          </cell>
          <cell r="AJ375">
            <v>40.75</v>
          </cell>
          <cell r="AK375">
            <v>42</v>
          </cell>
          <cell r="AL375">
            <v>44.5</v>
          </cell>
          <cell r="AM375">
            <v>47</v>
          </cell>
          <cell r="AN375">
            <v>52</v>
          </cell>
          <cell r="AO375">
            <v>54.5</v>
          </cell>
          <cell r="AP375">
            <v>70</v>
          </cell>
          <cell r="AQ375">
            <v>75</v>
          </cell>
          <cell r="AR375">
            <v>75</v>
          </cell>
          <cell r="AT375">
            <v>89.814999999999998</v>
          </cell>
          <cell r="AU375">
            <v>97.495000000000005</v>
          </cell>
          <cell r="AV375">
            <v>94.105000000000004</v>
          </cell>
          <cell r="AW375">
            <v>97.155000000000001</v>
          </cell>
          <cell r="AX375">
            <v>93.762500000000003</v>
          </cell>
          <cell r="AY375">
            <v>89.987499999999997</v>
          </cell>
          <cell r="AZ375">
            <v>84.745000000000005</v>
          </cell>
          <cell r="BA375">
            <v>92.322500000000005</v>
          </cell>
          <cell r="BB375">
            <v>94.782499999999999</v>
          </cell>
          <cell r="BC375">
            <v>94.842500000000001</v>
          </cell>
          <cell r="BD375">
            <v>98.1875</v>
          </cell>
          <cell r="BE375">
            <v>95.007499999999993</v>
          </cell>
          <cell r="BG375">
            <v>0</v>
          </cell>
          <cell r="BH375">
            <v>0</v>
          </cell>
        </row>
        <row r="376">
          <cell r="P376" t="str">
            <v>Porcentaje de eficiencia en la ejecución del Plan Regulatorio</v>
          </cell>
          <cell r="Q376" t="str">
            <v>Acumulado</v>
          </cell>
          <cell r="R376" t="str">
            <v>SI</v>
          </cell>
          <cell r="T376" t="str">
            <v>Número de Regulaciones aprobadas por la entidad competente /Número de Regulaciones contempladas en el Plan Regulatorio Institucional</v>
          </cell>
          <cell r="U376" t="str">
            <v>C</v>
          </cell>
          <cell r="V376" t="str">
            <v>Continuo</v>
          </cell>
          <cell r="W376">
            <v>1</v>
          </cell>
          <cell r="X376">
            <v>1</v>
          </cell>
          <cell r="Y376">
            <v>0.85</v>
          </cell>
          <cell r="Z376">
            <v>4</v>
          </cell>
          <cell r="AA376">
            <v>4</v>
          </cell>
          <cell r="AB376">
            <v>0.71430000000000005</v>
          </cell>
          <cell r="AC376" t="str">
            <v>ROJO</v>
          </cell>
          <cell r="AD376" t="str">
            <v>SI</v>
          </cell>
          <cell r="AE376" t="str">
            <v>SI</v>
          </cell>
          <cell r="AF376">
            <v>44943</v>
          </cell>
          <cell r="AG376">
            <v>11</v>
          </cell>
          <cell r="AH376">
            <v>11</v>
          </cell>
          <cell r="AI376">
            <v>18</v>
          </cell>
          <cell r="AJ376">
            <v>40</v>
          </cell>
          <cell r="AS376">
            <v>80</v>
          </cell>
          <cell r="AT376">
            <v>11.11</v>
          </cell>
          <cell r="AU376">
            <v>11.11</v>
          </cell>
          <cell r="AV376">
            <v>11.11</v>
          </cell>
          <cell r="AW376">
            <v>23.81</v>
          </cell>
          <cell r="BF376">
            <v>57.14</v>
          </cell>
          <cell r="BG376" t="str">
            <v>56</v>
          </cell>
          <cell r="BH376" t="str">
            <v>REGULACION DE LOS SERVICIOS DE TELECOMUNICACIONES-RADIODIFUSIÓN-AUDIO/VIDEO POR SUSCRIPCIÓN</v>
          </cell>
        </row>
        <row r="377">
          <cell r="P377" t="str">
            <v>Porcentaje de ejecución presupuestaria</v>
          </cell>
          <cell r="Q377" t="str">
            <v>Por período</v>
          </cell>
          <cell r="R377" t="str">
            <v>SI</v>
          </cell>
          <cell r="T377" t="str">
            <v>F= (Monto devengado (gasto corriente) en el periodo de medición / Monto codificado en el periodo de medición.)</v>
          </cell>
          <cell r="U377" t="str">
            <v>C</v>
          </cell>
          <cell r="V377" t="str">
            <v>Continuo</v>
          </cell>
          <cell r="W377">
            <v>1</v>
          </cell>
          <cell r="X377">
            <v>1</v>
          </cell>
          <cell r="Y377">
            <v>0.85</v>
          </cell>
          <cell r="Z377">
            <v>12</v>
          </cell>
          <cell r="AA377">
            <v>12</v>
          </cell>
          <cell r="AB377">
            <v>1.0122</v>
          </cell>
          <cell r="AC377" t="str">
            <v>VERDE</v>
          </cell>
          <cell r="AD377" t="str">
            <v>SI</v>
          </cell>
          <cell r="AE377" t="str">
            <v>SI</v>
          </cell>
          <cell r="AF377">
            <v>44937</v>
          </cell>
          <cell r="AG377">
            <v>0.05</v>
          </cell>
          <cell r="AH377">
            <v>0.05</v>
          </cell>
          <cell r="AI377">
            <v>7.0000000000000007E-2</v>
          </cell>
          <cell r="AJ377">
            <v>0.08</v>
          </cell>
          <cell r="AK377">
            <v>7.0000000000000007E-2</v>
          </cell>
          <cell r="AL377">
            <v>0.08</v>
          </cell>
          <cell r="AM377">
            <v>0.08</v>
          </cell>
          <cell r="AN377">
            <v>0.08</v>
          </cell>
          <cell r="AO377">
            <v>0.08</v>
          </cell>
          <cell r="AP377">
            <v>0.09</v>
          </cell>
          <cell r="AQ377">
            <v>0.17</v>
          </cell>
          <cell r="AR377">
            <v>0.02</v>
          </cell>
          <cell r="AS377">
            <v>0.92</v>
          </cell>
          <cell r="AT377">
            <v>4.8500000000000001E-2</v>
          </cell>
          <cell r="AU377">
            <v>6.2700000000000006E-2</v>
          </cell>
          <cell r="AV377">
            <v>6.2700000000000006E-2</v>
          </cell>
          <cell r="AW377">
            <v>6.3600000000000004E-2</v>
          </cell>
          <cell r="AX377">
            <v>8.5099999999999995E-2</v>
          </cell>
          <cell r="AY377">
            <v>6.3500000000000001E-2</v>
          </cell>
          <cell r="AZ377">
            <v>6.8199999999999997E-2</v>
          </cell>
          <cell r="BA377">
            <v>6.3799999999999996E-2</v>
          </cell>
          <cell r="BB377">
            <v>5.9299999999999999E-2</v>
          </cell>
          <cell r="BC377">
            <v>0.1101</v>
          </cell>
          <cell r="BD377">
            <v>6.3500000000000001E-2</v>
          </cell>
          <cell r="BE377">
            <v>0.1802</v>
          </cell>
          <cell r="BF377">
            <v>0.93120000000000003</v>
          </cell>
          <cell r="BG377" t="str">
            <v>01</v>
          </cell>
          <cell r="BH377" t="str">
            <v>ADMINISTRACION CENTRAL</v>
          </cell>
        </row>
        <row r="378">
          <cell r="P378" t="str">
            <v>Porcentaje de ejecución presupuestaria de gasto corriente.</v>
          </cell>
          <cell r="Q378" t="str">
            <v>Por período</v>
          </cell>
          <cell r="T378" t="str">
            <v>NUMERADOR: Monto devengado (gasto corriente) en el periodo de medición / DENOMINADOR: Monto codificado en el periodo de medición</v>
          </cell>
          <cell r="U378" t="str">
            <v>C</v>
          </cell>
          <cell r="V378" t="str">
            <v>Continuo</v>
          </cell>
          <cell r="W378">
            <v>1</v>
          </cell>
          <cell r="X378">
            <v>1</v>
          </cell>
          <cell r="Y378">
            <v>0.9</v>
          </cell>
          <cell r="Z378">
            <v>2</v>
          </cell>
          <cell r="AA378">
            <v>2</v>
          </cell>
          <cell r="AB378">
            <v>0.97450000000000003</v>
          </cell>
          <cell r="AC378" t="str">
            <v>AMARILLO</v>
          </cell>
          <cell r="AD378" t="str">
            <v>SI</v>
          </cell>
          <cell r="AE378" t="str">
            <v>SI</v>
          </cell>
          <cell r="AF378">
            <v>44939</v>
          </cell>
          <cell r="AG378">
            <v>40</v>
          </cell>
          <cell r="AH378">
            <v>60</v>
          </cell>
          <cell r="AS378">
            <v>100</v>
          </cell>
          <cell r="AT378">
            <v>33.6</v>
          </cell>
          <cell r="AU378">
            <v>63.85</v>
          </cell>
          <cell r="BF378">
            <v>97.45</v>
          </cell>
        </row>
        <row r="379">
          <cell r="P379" t="str">
            <v>Porcentaje de emisión de títulos de crédito de entidades financieras del sector financiero privado y popular y solidario extintas y en liquidación forzosa a las que corresponden iniciar proceso coactivo</v>
          </cell>
          <cell r="Q379" t="str">
            <v>Acumulado</v>
          </cell>
          <cell r="R379" t="str">
            <v>SI</v>
          </cell>
          <cell r="T379" t="str">
            <v>Número de títulos de crédito emitidos /acumulados)/ Número de títulos de crédito por emitir (acumulados)</v>
          </cell>
          <cell r="U379" t="str">
            <v>C</v>
          </cell>
          <cell r="V379" t="str">
            <v>Continuo Fraccional</v>
          </cell>
          <cell r="W379">
            <v>1</v>
          </cell>
          <cell r="X379">
            <v>1</v>
          </cell>
          <cell r="Y379">
            <v>0.85</v>
          </cell>
          <cell r="Z379">
            <v>4</v>
          </cell>
          <cell r="AA379">
            <v>4</v>
          </cell>
          <cell r="AB379">
            <v>1.1111</v>
          </cell>
          <cell r="AC379" t="str">
            <v>VERDE</v>
          </cell>
          <cell r="AD379" t="str">
            <v>SI</v>
          </cell>
          <cell r="AE379" t="str">
            <v>SI</v>
          </cell>
          <cell r="AF379">
            <v>44932</v>
          </cell>
          <cell r="AG379">
            <v>0.8</v>
          </cell>
          <cell r="AH379">
            <v>0.03</v>
          </cell>
          <cell r="AI379">
            <v>0.02</v>
          </cell>
          <cell r="AJ379">
            <v>0.05</v>
          </cell>
          <cell r="AS379">
            <v>0.9</v>
          </cell>
          <cell r="AT379">
            <v>1</v>
          </cell>
          <cell r="AU379">
            <v>1</v>
          </cell>
          <cell r="AV379">
            <v>1</v>
          </cell>
          <cell r="AW379">
            <v>1</v>
          </cell>
          <cell r="BF379">
            <v>1</v>
          </cell>
          <cell r="BG379" t="str">
            <v>55</v>
          </cell>
          <cell r="BH379" t="str">
            <v>ADMINISTRACIÓN Y PAGO DEL SEGURO DE DEPÓSITOS Y DEL SEGURO DE SEGUROS PRIVADOS</v>
          </cell>
        </row>
        <row r="380">
          <cell r="P380" t="str">
            <v>Porcentaje de emisión y/o reformas de normativas de regulación y control aprobadas, en el ámbito energético y minero.</v>
          </cell>
          <cell r="Q380" t="str">
            <v>Por período</v>
          </cell>
          <cell r="T380" t="str">
            <v>Sumatoria de las propuestas de reformas a normativas legales relacionadas a la regulación y control, en el ámbito energético y minero elaboradas / Sumatoria de las propuestas de reformas a normativas legales relacionadas a la regulación y control, en el ámbito energético y minero requeridas</v>
          </cell>
          <cell r="U380" t="str">
            <v>C</v>
          </cell>
          <cell r="V380" t="str">
            <v>Discreto Fraccional</v>
          </cell>
          <cell r="W380">
            <v>1</v>
          </cell>
          <cell r="X380">
            <v>1</v>
          </cell>
          <cell r="Y380">
            <v>0.85</v>
          </cell>
          <cell r="Z380">
            <v>2</v>
          </cell>
          <cell r="AA380">
            <v>2</v>
          </cell>
          <cell r="AB380">
            <v>1</v>
          </cell>
          <cell r="AC380" t="str">
            <v>VERDE</v>
          </cell>
          <cell r="AD380" t="str">
            <v>SI</v>
          </cell>
          <cell r="AE380" t="str">
            <v>SI</v>
          </cell>
          <cell r="AF380">
            <v>44942</v>
          </cell>
          <cell r="AG380">
            <v>1</v>
          </cell>
          <cell r="AH380">
            <v>1</v>
          </cell>
          <cell r="AT380">
            <v>44959</v>
          </cell>
          <cell r="AU380">
            <v>44927</v>
          </cell>
          <cell r="BG380">
            <v>0</v>
          </cell>
          <cell r="BH380">
            <v>0</v>
          </cell>
        </row>
        <row r="381">
          <cell r="P381" t="str">
            <v>Porcentaje de errores detectados en el ingreso de la información suministrada</v>
          </cell>
          <cell r="Q381" t="str">
            <v>Por período</v>
          </cell>
          <cell r="R381" t="str">
            <v>SI</v>
          </cell>
          <cell r="T381" t="str">
            <v>Número de buques cerrados con errores divididos para el total de buques cerrados</v>
          </cell>
          <cell r="U381" t="str">
            <v>D</v>
          </cell>
          <cell r="V381" t="str">
            <v>Discreto Fraccional</v>
          </cell>
          <cell r="W381">
            <v>1</v>
          </cell>
          <cell r="X381">
            <v>1</v>
          </cell>
          <cell r="Y381">
            <v>1.1499999999999999</v>
          </cell>
          <cell r="Z381">
            <v>12</v>
          </cell>
          <cell r="AA381">
            <v>12</v>
          </cell>
          <cell r="AB381">
            <v>0.54669999999999996</v>
          </cell>
          <cell r="AC381" t="str">
            <v>VERDE</v>
          </cell>
          <cell r="AD381" t="str">
            <v>SI</v>
          </cell>
          <cell r="AE381" t="str">
            <v>SI</v>
          </cell>
          <cell r="AF381">
            <v>44943</v>
          </cell>
          <cell r="AG381">
            <v>3.7000000000000002E-3</v>
          </cell>
          <cell r="AH381">
            <v>3.7000000000000002E-3</v>
          </cell>
          <cell r="AI381">
            <v>3.7000000000000002E-3</v>
          </cell>
          <cell r="AJ381">
            <v>3.7000000000000002E-3</v>
          </cell>
          <cell r="AK381">
            <v>3.7000000000000002E-3</v>
          </cell>
          <cell r="AL381">
            <v>3.7000000000000002E-3</v>
          </cell>
          <cell r="AM381">
            <v>7.4999999999999997E-3</v>
          </cell>
          <cell r="AN381">
            <v>7.4999999999999997E-3</v>
          </cell>
          <cell r="AO381">
            <v>7.4999999999999997E-3</v>
          </cell>
          <cell r="AP381">
            <v>7.4999999999999997E-3</v>
          </cell>
          <cell r="AQ381">
            <v>7.4999999999999997E-3</v>
          </cell>
          <cell r="AR381">
            <v>7.4999999999999997E-3</v>
          </cell>
          <cell r="AT381">
            <v>4.65116279069767E-3</v>
          </cell>
          <cell r="AU381">
            <v>4.8076923076923097E-3</v>
          </cell>
          <cell r="AV381">
            <v>4.2194092827004199E-3</v>
          </cell>
          <cell r="AW381">
            <v>4.6948356807511703E-3</v>
          </cell>
          <cell r="AX381">
            <v>0</v>
          </cell>
          <cell r="AY381">
            <v>0</v>
          </cell>
          <cell r="AZ381">
            <v>5.5248618784530402E-3</v>
          </cell>
          <cell r="BA381">
            <v>4.5871559633027499E-3</v>
          </cell>
          <cell r="BB381">
            <v>4.4642857142857097E-3</v>
          </cell>
          <cell r="BC381">
            <v>4.3859649122806998E-3</v>
          </cell>
          <cell r="BD381">
            <v>4.4052863436123404E-3</v>
          </cell>
          <cell r="BE381">
            <v>4.1493775933610002E-3</v>
          </cell>
          <cell r="BG381" t="str">
            <v>77</v>
          </cell>
          <cell r="BH381" t="str">
            <v>DESARROLLO Y SERVICIOS PORTUARIOS</v>
          </cell>
        </row>
        <row r="382">
          <cell r="P382" t="str">
            <v>Porcentaje de estudiantes que aprobaron los cursos de formación, capacitación y especialización</v>
          </cell>
          <cell r="Q382" t="str">
            <v>Por período</v>
          </cell>
          <cell r="R382" t="str">
            <v>SI</v>
          </cell>
          <cell r="T382" t="str">
            <v>Sumatoria de los participantes aprobados de los cursos de formación, capacitación y especialización / Total de participantes en los cursos de formación, capacitación y especialización</v>
          </cell>
          <cell r="U382" t="str">
            <v>C</v>
          </cell>
          <cell r="V382" t="str">
            <v>Discreto Fraccional</v>
          </cell>
          <cell r="W382">
            <v>1</v>
          </cell>
          <cell r="X382">
            <v>1</v>
          </cell>
          <cell r="Y382">
            <v>0.85</v>
          </cell>
          <cell r="Z382">
            <v>4</v>
          </cell>
          <cell r="AA382">
            <v>4</v>
          </cell>
          <cell r="AB382">
            <v>1.0455000000000001</v>
          </cell>
          <cell r="AC382" t="str">
            <v>VERDE</v>
          </cell>
          <cell r="AD382" t="str">
            <v>SI</v>
          </cell>
          <cell r="AE382" t="str">
            <v>SI</v>
          </cell>
          <cell r="AF382">
            <v>44937</v>
          </cell>
          <cell r="AG382">
            <v>0.95</v>
          </cell>
          <cell r="AH382">
            <v>0.95</v>
          </cell>
          <cell r="AI382">
            <v>0.95</v>
          </cell>
          <cell r="AJ382">
            <v>0.95</v>
          </cell>
          <cell r="AT382">
            <v>0.99504950495049505</v>
          </cell>
          <cell r="AU382">
            <v>0.99752628324056902</v>
          </cell>
          <cell r="AV382">
            <v>1</v>
          </cell>
          <cell r="AW382">
            <v>0.99320190346702897</v>
          </cell>
          <cell r="BG382" t="str">
            <v>56</v>
          </cell>
          <cell r="BH382" t="str">
            <v>FORMACION DE VIGILANTES Y AGENTES CIVILES</v>
          </cell>
        </row>
        <row r="383">
          <cell r="P383" t="str">
            <v>Porcentaje de estudios de comportamiento del sistema laboral y recomendaciones de política pública con énfasis en mujeres y jóvenes y los grupos de atención prioritaria, elaborados</v>
          </cell>
          <cell r="Q383" t="str">
            <v>Por período</v>
          </cell>
          <cell r="T383" t="str">
            <v>(Número de estudios de comportamiento del sistema laboral y recomendaciones de política pública con énfasis en mujeres y jóvenes y los grupos de atención prioritaria elaborados / Número de estudios planificados de política de empleo con énfasisen mujeres y jóvenes y los grupos de atención prioritaria)*100</v>
          </cell>
          <cell r="U383" t="str">
            <v>C</v>
          </cell>
          <cell r="V383" t="str">
            <v>Continuo Fraccional</v>
          </cell>
          <cell r="W383">
            <v>1</v>
          </cell>
          <cell r="X383">
            <v>1</v>
          </cell>
          <cell r="Y383">
            <v>0.85</v>
          </cell>
          <cell r="Z383">
            <v>2</v>
          </cell>
          <cell r="AA383">
            <v>2</v>
          </cell>
          <cell r="AB383">
            <v>4</v>
          </cell>
          <cell r="AC383" t="str">
            <v>VERDE</v>
          </cell>
          <cell r="AD383" t="str">
            <v>SI</v>
          </cell>
          <cell r="AE383" t="str">
            <v>SI</v>
          </cell>
          <cell r="AF383">
            <v>44942</v>
          </cell>
          <cell r="AG383">
            <v>0.1</v>
          </cell>
          <cell r="AH383">
            <v>0.15</v>
          </cell>
          <cell r="AS383">
            <v>0.25</v>
          </cell>
          <cell r="AT383">
            <v>44927</v>
          </cell>
          <cell r="AU383">
            <v>44959</v>
          </cell>
          <cell r="BF383">
            <v>44988</v>
          </cell>
          <cell r="BG383">
            <v>0</v>
          </cell>
          <cell r="BH383">
            <v>0</v>
          </cell>
        </row>
        <row r="384">
          <cell r="P384" t="str">
            <v>Porcentaje de evaluaciones efectivas generadas</v>
          </cell>
          <cell r="Q384" t="str">
            <v>Por período</v>
          </cell>
          <cell r="R384" t="str">
            <v>SI</v>
          </cell>
          <cell r="T384" t="str">
            <v>NUMERADOR: (Número de evaluaciones que cumplieron criterios de efectividad) / DENOMINADOR: (Número de evaluaciones ejecutadas)</v>
          </cell>
          <cell r="U384" t="str">
            <v>C</v>
          </cell>
          <cell r="V384" t="str">
            <v>Discreto Fraccional</v>
          </cell>
          <cell r="W384">
            <v>1</v>
          </cell>
          <cell r="X384">
            <v>1</v>
          </cell>
          <cell r="Y384">
            <v>0.85</v>
          </cell>
          <cell r="Z384">
            <v>2</v>
          </cell>
          <cell r="AA384">
            <v>2</v>
          </cell>
          <cell r="AB384">
            <v>1.1111</v>
          </cell>
          <cell r="AC384" t="str">
            <v>VERDE</v>
          </cell>
          <cell r="AD384" t="str">
            <v>SI</v>
          </cell>
          <cell r="AE384" t="str">
            <v>SI</v>
          </cell>
          <cell r="AF384">
            <v>44935</v>
          </cell>
          <cell r="AG384">
            <v>0.9</v>
          </cell>
          <cell r="AH384">
            <v>0.9</v>
          </cell>
          <cell r="AT384">
            <v>44988</v>
          </cell>
          <cell r="AU384">
            <v>45272</v>
          </cell>
          <cell r="BG384" t="str">
            <v>55</v>
          </cell>
          <cell r="BH384" t="str">
            <v>Planificación territorial prospectiva</v>
          </cell>
        </row>
        <row r="385">
          <cell r="P385" t="str">
            <v>Porcentaje de eventos de capacitación ejecutados</v>
          </cell>
          <cell r="Q385" t="str">
            <v>Acumulado</v>
          </cell>
          <cell r="R385" t="str">
            <v>SI</v>
          </cell>
          <cell r="T385" t="str">
            <v>Número de eventos ejecutados / Total de eventos</v>
          </cell>
          <cell r="U385" t="str">
            <v>C</v>
          </cell>
          <cell r="V385" t="str">
            <v>Continuo Fraccional</v>
          </cell>
          <cell r="W385">
            <v>1</v>
          </cell>
          <cell r="X385">
            <v>1</v>
          </cell>
          <cell r="Y385">
            <v>0.85</v>
          </cell>
          <cell r="Z385">
            <v>4</v>
          </cell>
          <cell r="AA385">
            <v>2</v>
          </cell>
          <cell r="AB385">
            <v>1.0521</v>
          </cell>
          <cell r="AC385" t="str">
            <v>VERDE</v>
          </cell>
          <cell r="AD385" t="str">
            <v>SI</v>
          </cell>
          <cell r="AE385" t="str">
            <v>SI</v>
          </cell>
          <cell r="AF385">
            <v>44853</v>
          </cell>
          <cell r="AG385">
            <v>0.85499999999999998</v>
          </cell>
          <cell r="AH385">
            <v>5.0000000000000001E-3</v>
          </cell>
          <cell r="AS385">
            <v>0.86</v>
          </cell>
          <cell r="AT385">
            <v>0.86046511627906996</v>
          </cell>
          <cell r="AU385">
            <v>0.90476190476190499</v>
          </cell>
          <cell r="BF385">
            <v>0.891891891891892</v>
          </cell>
          <cell r="BG385" t="str">
            <v>55</v>
          </cell>
          <cell r="BH385" t="str">
            <v>SEGURIDAD OPERACIONAL Y OPTIMIZACION DE SERVICIOS AERONAUTICOS Y AEROPORTUARIOS</v>
          </cell>
        </row>
        <row r="386">
          <cell r="P386" t="str">
            <v>Porcentaje de eventos de capacitación ejecutados</v>
          </cell>
          <cell r="Q386" t="str">
            <v>Acumulado</v>
          </cell>
          <cell r="R386" t="str">
            <v>SI</v>
          </cell>
          <cell r="T386" t="str">
            <v>Número de eventos ejecutados / Total de eventos</v>
          </cell>
          <cell r="U386" t="str">
            <v>C</v>
          </cell>
          <cell r="V386" t="str">
            <v>Continuo Fraccional</v>
          </cell>
          <cell r="W386">
            <v>1</v>
          </cell>
          <cell r="X386">
            <v>1</v>
          </cell>
          <cell r="Y386">
            <v>0.85</v>
          </cell>
          <cell r="Z386">
            <v>4</v>
          </cell>
          <cell r="AA386">
            <v>4</v>
          </cell>
          <cell r="AB386">
            <v>1.0623</v>
          </cell>
          <cell r="AC386" t="str">
            <v>VERDE</v>
          </cell>
          <cell r="AD386" t="str">
            <v>SI</v>
          </cell>
          <cell r="AE386" t="str">
            <v>SI</v>
          </cell>
          <cell r="AF386">
            <v>44937</v>
          </cell>
          <cell r="AI386">
            <v>0.86499999999999999</v>
          </cell>
          <cell r="AJ386">
            <v>5.0000000000000001E-3</v>
          </cell>
          <cell r="AS386">
            <v>0.87</v>
          </cell>
          <cell r="AV386">
            <v>0.90625</v>
          </cell>
          <cell r="AW386">
            <v>0.92417061611374396</v>
          </cell>
          <cell r="BF386">
            <v>0.91644204851751998</v>
          </cell>
          <cell r="BG386" t="str">
            <v>55</v>
          </cell>
          <cell r="BH386" t="str">
            <v>SEGURIDAD OPERACIONAL Y OPTIMIZACION DE SERVICIOS AERONAUTICOS Y AEROPORTUARIOS</v>
          </cell>
        </row>
        <row r="387">
          <cell r="P387" t="str">
            <v>Porcentaje de examinaciones efectuadas</v>
          </cell>
          <cell r="Q387" t="str">
            <v>Acumulado</v>
          </cell>
          <cell r="R387" t="str">
            <v>SI</v>
          </cell>
          <cell r="T387" t="str">
            <v>(Número de examinaciones efectuadas / Número de examinaciones planificadas)*100</v>
          </cell>
          <cell r="U387" t="str">
            <v>C</v>
          </cell>
          <cell r="V387" t="str">
            <v>Continuo Fraccional</v>
          </cell>
          <cell r="W387">
            <v>1</v>
          </cell>
          <cell r="X387">
            <v>1</v>
          </cell>
          <cell r="Y387">
            <v>0.85</v>
          </cell>
          <cell r="Z387">
            <v>12</v>
          </cell>
          <cell r="AA387">
            <v>12</v>
          </cell>
          <cell r="AB387">
            <v>0.28449999999999998</v>
          </cell>
          <cell r="AC387" t="str">
            <v>ROJO</v>
          </cell>
          <cell r="AD387" t="str">
            <v>SI</v>
          </cell>
          <cell r="AE387" t="str">
            <v>SI</v>
          </cell>
          <cell r="AF387">
            <v>44938</v>
          </cell>
          <cell r="AG387">
            <v>0.02</v>
          </cell>
          <cell r="AH387">
            <v>2.1000000000000001E-2</v>
          </cell>
          <cell r="AI387">
            <v>6.0999999999999999E-2</v>
          </cell>
          <cell r="AJ387">
            <v>6.0999999999999999E-2</v>
          </cell>
          <cell r="AK387">
            <v>0.121</v>
          </cell>
          <cell r="AL387">
            <v>0.121</v>
          </cell>
          <cell r="AM387">
            <v>0.153</v>
          </cell>
          <cell r="AN387">
            <v>0.15</v>
          </cell>
          <cell r="AO387">
            <v>0.121</v>
          </cell>
          <cell r="AP387">
            <v>0.1</v>
          </cell>
          <cell r="AQ387">
            <v>0.05</v>
          </cell>
          <cell r="AR387">
            <v>2.1000000000000001E-2</v>
          </cell>
          <cell r="AS387">
            <v>1</v>
          </cell>
          <cell r="AT387">
            <v>1.066468253968254E-2</v>
          </cell>
          <cell r="AU387">
            <v>3.844246031746032E-2</v>
          </cell>
          <cell r="AV387">
            <v>7.2668650793650799E-2</v>
          </cell>
          <cell r="AW387">
            <v>9.9454365079365073E-2</v>
          </cell>
          <cell r="AX387">
            <v>0.12103174603174603</v>
          </cell>
          <cell r="AY387">
            <v>0.140625</v>
          </cell>
          <cell r="AZ387">
            <v>0.16666666666666666</v>
          </cell>
          <cell r="BA387">
            <v>0.17956349206349206</v>
          </cell>
          <cell r="BB387">
            <v>0.20560515873015872</v>
          </cell>
          <cell r="BC387">
            <v>0.21428571428571427</v>
          </cell>
          <cell r="BD387">
            <v>0.25272817460317459</v>
          </cell>
          <cell r="BE387">
            <v>0.28447420634920634</v>
          </cell>
          <cell r="BF387">
            <v>0.1488508597883598</v>
          </cell>
          <cell r="BG387">
            <v>0</v>
          </cell>
          <cell r="BH387">
            <v>0</v>
          </cell>
        </row>
        <row r="388">
          <cell r="P388" t="str">
            <v>Porcentaje de exportaciones no petroleras a países con acuerdos comerciales en relación a las exportaciones no petroleras</v>
          </cell>
          <cell r="Q388" t="str">
            <v>Por período</v>
          </cell>
          <cell r="R388" t="str">
            <v>SI</v>
          </cell>
          <cell r="T388" t="str">
            <v>Exportaciones no petroleras a países con acuerdos comerciales= exportaciones no petroleras a países con acuerdos comerciales/ total de exportaciones no petroleras. ENPPAC= XNPPACt/XNPt, donde: ENPPAC: Porcentaje de exportaciones no petroleras a países con acuerdos comerciales en relación a las Exportaciones No Petroleras. XNPPAC: Exportaciones no petroleras a países con acuerdos comerciales. XNP: Total de Exportaciones no petroleras t: Periodo de análisis.</v>
          </cell>
          <cell r="U388" t="str">
            <v>C</v>
          </cell>
          <cell r="V388" t="str">
            <v>Discreto Fraccional</v>
          </cell>
          <cell r="W388">
            <v>1</v>
          </cell>
          <cell r="X388">
            <v>1</v>
          </cell>
          <cell r="Y388">
            <v>0.85</v>
          </cell>
          <cell r="Z388">
            <v>2</v>
          </cell>
          <cell r="AA388">
            <v>2</v>
          </cell>
          <cell r="AB388">
            <v>0.95169999999999999</v>
          </cell>
          <cell r="AC388" t="str">
            <v>AMARILLO</v>
          </cell>
          <cell r="AD388" t="str">
            <v>SI</v>
          </cell>
          <cell r="AE388" t="str">
            <v>SI</v>
          </cell>
          <cell r="AF388">
            <v>44942</v>
          </cell>
          <cell r="AG388">
            <v>0.377</v>
          </cell>
          <cell r="AH388">
            <v>0.35</v>
          </cell>
          <cell r="AT388">
            <v>0.34861512082265605</v>
          </cell>
          <cell r="AU388">
            <v>0.33312553796419975</v>
          </cell>
          <cell r="BG388" t="str">
            <v>78</v>
          </cell>
          <cell r="BH388" t="str">
            <v>FOMENTO DE LA INSERCION ESTRATEGICA ECONOMICA Y COMERCIAL</v>
          </cell>
        </row>
        <row r="389">
          <cell r="P389" t="str">
            <v>Porcentaje de fichas catastrales de los bienes inmuebles levantados</v>
          </cell>
          <cell r="Q389" t="str">
            <v>Por período</v>
          </cell>
          <cell r="R389" t="str">
            <v>SI</v>
          </cell>
          <cell r="T389" t="str">
            <v>Número de fichas catastrales nuevas elaboradas / número de fichas catastrales planificadas y solicitadas</v>
          </cell>
          <cell r="U389" t="str">
            <v>C</v>
          </cell>
          <cell r="V389" t="str">
            <v>Discreto Fraccional</v>
          </cell>
          <cell r="W389">
            <v>1</v>
          </cell>
          <cell r="X389">
            <v>1</v>
          </cell>
          <cell r="Y389">
            <v>0.85</v>
          </cell>
          <cell r="Z389">
            <v>12</v>
          </cell>
          <cell r="AA389">
            <v>12</v>
          </cell>
          <cell r="AB389">
            <v>1</v>
          </cell>
          <cell r="AC389" t="str">
            <v>VERDE</v>
          </cell>
          <cell r="AD389" t="str">
            <v>SI</v>
          </cell>
          <cell r="AE389" t="str">
            <v>SI</v>
          </cell>
          <cell r="AF389">
            <v>44942</v>
          </cell>
          <cell r="AG389">
            <v>1</v>
          </cell>
          <cell r="AH389">
            <v>1</v>
          </cell>
          <cell r="AI389">
            <v>1</v>
          </cell>
          <cell r="AJ389">
            <v>1</v>
          </cell>
          <cell r="AK389">
            <v>1</v>
          </cell>
          <cell r="AL389">
            <v>1</v>
          </cell>
          <cell r="AM389">
            <v>1</v>
          </cell>
          <cell r="AN389">
            <v>1</v>
          </cell>
          <cell r="AO389">
            <v>1</v>
          </cell>
          <cell r="AP389">
            <v>1</v>
          </cell>
          <cell r="AQ389">
            <v>1</v>
          </cell>
          <cell r="AR389">
            <v>1</v>
          </cell>
          <cell r="AT389">
            <v>1</v>
          </cell>
          <cell r="AU389">
            <v>1</v>
          </cell>
          <cell r="AV389">
            <v>1</v>
          </cell>
          <cell r="AW389">
            <v>1</v>
          </cell>
          <cell r="AX389">
            <v>1</v>
          </cell>
          <cell r="AY389">
            <v>1</v>
          </cell>
          <cell r="AZ389">
            <v>1</v>
          </cell>
          <cell r="BA389">
            <v>1</v>
          </cell>
          <cell r="BB389">
            <v>1</v>
          </cell>
          <cell r="BC389">
            <v>1</v>
          </cell>
          <cell r="BD389">
            <v>44988</v>
          </cell>
          <cell r="BE389">
            <v>1</v>
          </cell>
          <cell r="BG389" t="str">
            <v>57</v>
          </cell>
          <cell r="BH389" t="str">
            <v>ADMINISTRACIÓN DE BIENES, PUERTOS Y PARQUES</v>
          </cell>
        </row>
        <row r="390">
          <cell r="P390" t="str">
            <v>Porcentaje de hogares con acceso a servicio de Internet fijo a través de enlaces de fibra óptica</v>
          </cell>
          <cell r="Q390" t="str">
            <v>Por período</v>
          </cell>
          <cell r="R390" t="str">
            <v>SI</v>
          </cell>
          <cell r="T390" t="str">
            <v>F= (Número de hogares con acceso a Internet fijo a través de enlaces de fibra óptica/Número de hogares con acceso a internet fijo)</v>
          </cell>
          <cell r="U390" t="str">
            <v>C</v>
          </cell>
          <cell r="V390" t="str">
            <v>Continuo</v>
          </cell>
          <cell r="W390">
            <v>1</v>
          </cell>
          <cell r="X390">
            <v>1</v>
          </cell>
          <cell r="Y390">
            <v>0.85</v>
          </cell>
          <cell r="Z390">
            <v>1</v>
          </cell>
          <cell r="AA390">
            <v>1</v>
          </cell>
          <cell r="AB390">
            <v>1.2664</v>
          </cell>
          <cell r="AC390" t="str">
            <v>VERDE</v>
          </cell>
          <cell r="AD390" t="str">
            <v>SI</v>
          </cell>
          <cell r="AE390" t="str">
            <v>SI</v>
          </cell>
          <cell r="AF390">
            <v>44942</v>
          </cell>
          <cell r="AG390">
            <v>0.29509999999999997</v>
          </cell>
          <cell r="AS390">
            <v>0.29509999999999997</v>
          </cell>
          <cell r="AT390">
            <v>0.37369999999999998</v>
          </cell>
          <cell r="BF390">
            <v>0.37369999999999998</v>
          </cell>
          <cell r="BG390" t="str">
            <v>55</v>
          </cell>
          <cell r="BH390" t="str">
            <v>INCLUSION DIGITAL</v>
          </cell>
        </row>
        <row r="391">
          <cell r="P391" t="str">
            <v>Porcentaje de implementación de nuevas funcionalidades del SINFIP</v>
          </cell>
          <cell r="Q391" t="str">
            <v>Acumulado</v>
          </cell>
          <cell r="R391" t="str">
            <v>SI</v>
          </cell>
          <cell r="T391" t="str">
            <v>Número de funcionalidades implementadas / Número de desarrollos planificados para el año</v>
          </cell>
          <cell r="U391" t="str">
            <v>C</v>
          </cell>
          <cell r="V391" t="str">
            <v>Continuo Fraccional</v>
          </cell>
          <cell r="W391">
            <v>1</v>
          </cell>
          <cell r="X391">
            <v>1</v>
          </cell>
          <cell r="Y391">
            <v>0.9</v>
          </cell>
          <cell r="Z391">
            <v>4</v>
          </cell>
          <cell r="AA391">
            <v>4</v>
          </cell>
          <cell r="AB391">
            <v>1.0526</v>
          </cell>
          <cell r="AC391" t="str">
            <v>VERDE</v>
          </cell>
          <cell r="AD391" t="str">
            <v>SI</v>
          </cell>
          <cell r="AE391" t="str">
            <v>SI</v>
          </cell>
          <cell r="AF391">
            <v>44943</v>
          </cell>
          <cell r="AG391">
            <v>0.22700000000000001</v>
          </cell>
          <cell r="AH391">
            <v>0.27300000000000002</v>
          </cell>
          <cell r="AI391">
            <v>0.22700000000000001</v>
          </cell>
          <cell r="AJ391">
            <v>0.223</v>
          </cell>
          <cell r="AS391">
            <v>0.95</v>
          </cell>
          <cell r="AT391">
            <v>16346</v>
          </cell>
          <cell r="AU391">
            <v>0.5</v>
          </cell>
          <cell r="AV391">
            <v>0.72727272727272729</v>
          </cell>
          <cell r="AW391">
            <v>1</v>
          </cell>
          <cell r="BF391">
            <v>0.61363636363636365</v>
          </cell>
          <cell r="BG391" t="str">
            <v>55</v>
          </cell>
          <cell r="BH391" t="str">
            <v>GESTIÓN PARA LA SOSTENIBILIDAD ESTABILIDAD Y CONSISTENCIA DE LAS FINANZAS PÚBLICAS (55)</v>
          </cell>
        </row>
        <row r="392">
          <cell r="P392" t="str">
            <v>Porcentaje de implementación de un sistema único de información del sector</v>
          </cell>
          <cell r="Q392" t="str">
            <v>Acumulado</v>
          </cell>
          <cell r="R392" t="str">
            <v>SI</v>
          </cell>
          <cell r="T392" t="str">
            <v>Hitos cumplidos la implementación de un sistema único de información / Hitos programados</v>
          </cell>
          <cell r="U392" t="str">
            <v>C</v>
          </cell>
          <cell r="V392" t="str">
            <v>Continuo</v>
          </cell>
          <cell r="W392">
            <v>1</v>
          </cell>
          <cell r="X392">
            <v>1</v>
          </cell>
          <cell r="Y392">
            <v>0.85</v>
          </cell>
          <cell r="Z392">
            <v>3</v>
          </cell>
          <cell r="AA392">
            <v>3</v>
          </cell>
          <cell r="AB392">
            <v>0</v>
          </cell>
          <cell r="AC392" t="str">
            <v>ROJO</v>
          </cell>
          <cell r="AD392" t="str">
            <v>SI</v>
          </cell>
          <cell r="AE392" t="str">
            <v>SI</v>
          </cell>
          <cell r="AF392">
            <v>44943</v>
          </cell>
          <cell r="AG392">
            <v>12</v>
          </cell>
          <cell r="AH392">
            <v>13</v>
          </cell>
          <cell r="AI392">
            <v>25</v>
          </cell>
          <cell r="AS392">
            <v>50</v>
          </cell>
          <cell r="AT392">
            <v>12.5</v>
          </cell>
          <cell r="AU392">
            <v>0</v>
          </cell>
          <cell r="AV392">
            <v>-12.5</v>
          </cell>
          <cell r="BF392">
            <v>0</v>
          </cell>
          <cell r="BG392" t="str">
            <v>56</v>
          </cell>
          <cell r="BH392" t="str">
            <v>REGULACION DE LOS SERVICIOS DE TELECOMUNICACIONES-RADIODIFUSIÓN-AUDIO/VIDEO POR SUSCRIPCIÓN</v>
          </cell>
        </row>
        <row r="393">
          <cell r="P393" t="str">
            <v>Porcentaje de implementación del modelo de gestión para la cooperación internacional</v>
          </cell>
          <cell r="Q393" t="str">
            <v>Por período</v>
          </cell>
          <cell r="T393" t="str">
            <v>acciones realizadas/acciones programadas</v>
          </cell>
          <cell r="U393" t="str">
            <v>C</v>
          </cell>
          <cell r="V393" t="str">
            <v>Continuo</v>
          </cell>
          <cell r="W393">
            <v>1</v>
          </cell>
          <cell r="X393">
            <v>1</v>
          </cell>
          <cell r="Y393">
            <v>0.85</v>
          </cell>
          <cell r="Z393">
            <v>2</v>
          </cell>
          <cell r="AA393">
            <v>2</v>
          </cell>
          <cell r="AB393">
            <v>1</v>
          </cell>
          <cell r="AC393" t="str">
            <v>VERDE</v>
          </cell>
          <cell r="AD393" t="str">
            <v>SI</v>
          </cell>
          <cell r="AE393" t="str">
            <v>SI</v>
          </cell>
          <cell r="AF393">
            <v>44938</v>
          </cell>
          <cell r="AG393">
            <v>0.5</v>
          </cell>
          <cell r="AH393">
            <v>0.5</v>
          </cell>
          <cell r="AS393">
            <v>1</v>
          </cell>
          <cell r="AT393">
            <v>0.5</v>
          </cell>
          <cell r="AU393">
            <v>0.5</v>
          </cell>
          <cell r="BF393">
            <v>1</v>
          </cell>
          <cell r="BG393">
            <v>0</v>
          </cell>
          <cell r="BH393">
            <v>0</v>
          </cell>
        </row>
        <row r="394">
          <cell r="P394" t="str">
            <v>Porcentaje de incidentes atendidos en el área no concesionada</v>
          </cell>
          <cell r="Q394" t="str">
            <v>Por período</v>
          </cell>
          <cell r="R394" t="str">
            <v>SI</v>
          </cell>
          <cell r="T394" t="str">
            <v>Número de incidentes atendidos en el área no concesionada / número de incidentes reportados</v>
          </cell>
          <cell r="U394" t="str">
            <v>C</v>
          </cell>
          <cell r="V394" t="str">
            <v>Discreto Fraccional</v>
          </cell>
          <cell r="W394">
            <v>1</v>
          </cell>
          <cell r="X394">
            <v>1</v>
          </cell>
          <cell r="Y394">
            <v>0.85</v>
          </cell>
          <cell r="Z394">
            <v>12</v>
          </cell>
          <cell r="AA394">
            <v>12</v>
          </cell>
          <cell r="AB394">
            <v>4</v>
          </cell>
          <cell r="AC394" t="str">
            <v>VERDE</v>
          </cell>
          <cell r="AD394" t="str">
            <v>SI</v>
          </cell>
          <cell r="AE394" t="str">
            <v>SI</v>
          </cell>
          <cell r="AF394">
            <v>44943</v>
          </cell>
          <cell r="AG394">
            <v>0.125</v>
          </cell>
          <cell r="AH394">
            <v>0.125</v>
          </cell>
          <cell r="AI394">
            <v>0.125</v>
          </cell>
          <cell r="AJ394">
            <v>0.125</v>
          </cell>
          <cell r="AK394">
            <v>0.125</v>
          </cell>
          <cell r="AL394">
            <v>0.125</v>
          </cell>
          <cell r="AM394">
            <v>0.25</v>
          </cell>
          <cell r="AN394">
            <v>0.25</v>
          </cell>
          <cell r="AO394">
            <v>0.25</v>
          </cell>
          <cell r="AP394">
            <v>0.25</v>
          </cell>
          <cell r="AQ394">
            <v>0.25</v>
          </cell>
          <cell r="AR394">
            <v>0.25</v>
          </cell>
          <cell r="AT394">
            <v>1</v>
          </cell>
          <cell r="AU394">
            <v>1</v>
          </cell>
          <cell r="AV394">
            <v>1</v>
          </cell>
          <cell r="AW394">
            <v>1</v>
          </cell>
          <cell r="AX394">
            <v>1</v>
          </cell>
          <cell r="AY394">
            <v>1</v>
          </cell>
          <cell r="AZ394">
            <v>1</v>
          </cell>
          <cell r="BA394">
            <v>1</v>
          </cell>
          <cell r="BB394">
            <v>1</v>
          </cell>
          <cell r="BC394">
            <v>1</v>
          </cell>
          <cell r="BD394">
            <v>1</v>
          </cell>
          <cell r="BE394">
            <v>1</v>
          </cell>
          <cell r="BG394">
            <v>0</v>
          </cell>
          <cell r="BH394">
            <v>0</v>
          </cell>
        </row>
        <row r="395">
          <cell r="P395" t="str">
            <v>Porcentaje de indicadores procesados de la cobertura del paquete priorizado y el estado nutricional de la población objetivo de la Estrategia Nacional Ecuador Crece sin Desnutrición Infantil</v>
          </cell>
          <cell r="Q395" t="str">
            <v>Por período</v>
          </cell>
          <cell r="T395" t="str">
            <v>Número de indicadores procesados / Número de indicadores solicitados de procesamiento</v>
          </cell>
          <cell r="U395" t="str">
            <v>C</v>
          </cell>
          <cell r="V395" t="str">
            <v>Discreto Fraccional</v>
          </cell>
          <cell r="W395">
            <v>1</v>
          </cell>
          <cell r="X395">
            <v>1</v>
          </cell>
          <cell r="Y395">
            <v>0.85</v>
          </cell>
          <cell r="Z395">
            <v>4</v>
          </cell>
          <cell r="AA395">
            <v>4</v>
          </cell>
          <cell r="AB395">
            <v>1</v>
          </cell>
          <cell r="AC395" t="str">
            <v>VERDE</v>
          </cell>
          <cell r="AD395" t="str">
            <v>SI</v>
          </cell>
          <cell r="AE395" t="str">
            <v>SI</v>
          </cell>
          <cell r="AF395">
            <v>44937</v>
          </cell>
          <cell r="AG395">
            <v>1</v>
          </cell>
          <cell r="AH395">
            <v>1</v>
          </cell>
          <cell r="AI395">
            <v>1</v>
          </cell>
          <cell r="AJ395">
            <v>1</v>
          </cell>
          <cell r="AT395">
            <v>1</v>
          </cell>
          <cell r="AU395">
            <v>1</v>
          </cell>
          <cell r="AV395">
            <v>1</v>
          </cell>
          <cell r="AW395">
            <v>1</v>
          </cell>
        </row>
        <row r="396">
          <cell r="P396" t="str">
            <v>Porcentaje de información (base de datos) consolidada y entregada sobre requerimientos de usuarios internos y externos.</v>
          </cell>
          <cell r="Q396" t="str">
            <v>Por período</v>
          </cell>
          <cell r="R396" t="str">
            <v>SI</v>
          </cell>
          <cell r="T396" t="str">
            <v>(Número de requerimientos de información atendidos / total de requerimientos de información solicitados) x 100</v>
          </cell>
          <cell r="U396" t="str">
            <v>C</v>
          </cell>
          <cell r="V396" t="str">
            <v>Discreto Fraccional</v>
          </cell>
          <cell r="W396">
            <v>1</v>
          </cell>
          <cell r="X396">
            <v>1</v>
          </cell>
          <cell r="Y396">
            <v>0.85</v>
          </cell>
          <cell r="Z396">
            <v>4</v>
          </cell>
          <cell r="AA396">
            <v>4</v>
          </cell>
          <cell r="AB396">
            <v>1</v>
          </cell>
          <cell r="AC396" t="str">
            <v>VERDE</v>
          </cell>
          <cell r="AD396" t="str">
            <v>SI</v>
          </cell>
          <cell r="AE396" t="str">
            <v>SI</v>
          </cell>
          <cell r="AF396">
            <v>44937</v>
          </cell>
          <cell r="AG396">
            <v>1</v>
          </cell>
          <cell r="AH396">
            <v>1</v>
          </cell>
          <cell r="AI396">
            <v>1</v>
          </cell>
          <cell r="AJ396">
            <v>1</v>
          </cell>
          <cell r="AT396">
            <v>1</v>
          </cell>
          <cell r="AU396">
            <v>1</v>
          </cell>
          <cell r="AV396">
            <v>1</v>
          </cell>
          <cell r="AW396">
            <v>1</v>
          </cell>
          <cell r="BG396" t="str">
            <v>55</v>
          </cell>
          <cell r="BH396" t="str">
            <v>GESTIÓN DEL REGISTRO SOCIAL</v>
          </cell>
        </row>
        <row r="397">
          <cell r="P397" t="str">
            <v>Porcentaje de información estadística generada oportunamente</v>
          </cell>
          <cell r="Q397" t="str">
            <v>Acumulado</v>
          </cell>
          <cell r="R397" t="str">
            <v>SI</v>
          </cell>
          <cell r="T397" t="str">
            <v>Información estadística del sector publicada / Información estadística del sector prevista para publicación</v>
          </cell>
          <cell r="U397" t="str">
            <v>C</v>
          </cell>
          <cell r="V397" t="str">
            <v>Continuo</v>
          </cell>
          <cell r="W397">
            <v>1</v>
          </cell>
          <cell r="X397">
            <v>1</v>
          </cell>
          <cell r="Y397">
            <v>0.85</v>
          </cell>
          <cell r="Z397">
            <v>3</v>
          </cell>
          <cell r="AA397">
            <v>3</v>
          </cell>
          <cell r="AB397">
            <v>1</v>
          </cell>
          <cell r="AC397" t="str">
            <v>VERDE</v>
          </cell>
          <cell r="AD397" t="str">
            <v>SI</v>
          </cell>
          <cell r="AE397" t="str">
            <v>SI</v>
          </cell>
          <cell r="AF397">
            <v>44937</v>
          </cell>
          <cell r="AG397">
            <v>5</v>
          </cell>
          <cell r="AH397">
            <v>20</v>
          </cell>
          <cell r="AI397">
            <v>25</v>
          </cell>
          <cell r="AS397">
            <v>50</v>
          </cell>
          <cell r="AT397">
            <v>5</v>
          </cell>
          <cell r="AU397">
            <v>20</v>
          </cell>
          <cell r="AV397">
            <v>25</v>
          </cell>
          <cell r="BF397">
            <v>50</v>
          </cell>
          <cell r="BG397" t="str">
            <v>56</v>
          </cell>
          <cell r="BH397" t="str">
            <v>REGULACION DE LOS SERVICIOS DE TELECOMUNICACIONES-RADIODIFUSIÓN-AUDIO/VIDEO POR SUSCRIPCIÓN</v>
          </cell>
        </row>
        <row r="398">
          <cell r="P398" t="str">
            <v>Porcentaje de informes de cumplimiento de obligaciones internacionales</v>
          </cell>
          <cell r="Q398" t="str">
            <v>Por período</v>
          </cell>
          <cell r="T398" t="str">
            <v>Número de informes para el cumplimiento de obligaciones internacionales solicitado / Número de informes para el cumplimiento de obligaciones internacionales cumplidos</v>
          </cell>
          <cell r="U398" t="str">
            <v>C</v>
          </cell>
          <cell r="V398" t="str">
            <v>Discreto</v>
          </cell>
          <cell r="W398">
            <v>1</v>
          </cell>
          <cell r="X398">
            <v>1</v>
          </cell>
          <cell r="Y398">
            <v>0.85</v>
          </cell>
          <cell r="Z398">
            <v>2</v>
          </cell>
          <cell r="AA398">
            <v>2</v>
          </cell>
          <cell r="AB398">
            <v>1</v>
          </cell>
          <cell r="AC398" t="str">
            <v>VERDE</v>
          </cell>
          <cell r="AD398" t="str">
            <v>SI</v>
          </cell>
          <cell r="AE398" t="str">
            <v>SI</v>
          </cell>
          <cell r="AF398">
            <v>44935</v>
          </cell>
          <cell r="AG398">
            <v>1</v>
          </cell>
          <cell r="AH398">
            <v>1</v>
          </cell>
          <cell r="AT398">
            <v>1</v>
          </cell>
          <cell r="AU398">
            <v>1</v>
          </cell>
          <cell r="BG398">
            <v>57</v>
          </cell>
          <cell r="BH398" t="str">
            <v>EJERCICIO DE LOS DERECHOS CONSTITUCIONALES Y DERECHOS HUMANOS</v>
          </cell>
        </row>
        <row r="399">
          <cell r="P399" t="str">
            <v>Porcentaje de informes de monitoreo y control técnico realizados a las instituciones del sector público, en lo referente a talento humano, remuneraciones e ingresos complementarios.</v>
          </cell>
          <cell r="Q399" t="str">
            <v>Por período</v>
          </cell>
          <cell r="T399" t="str">
            <v>(Número de informes de control elaborados / Número de informes de control planificados) x 100</v>
          </cell>
          <cell r="U399" t="str">
            <v>C</v>
          </cell>
          <cell r="V399" t="str">
            <v>Continuo Fraccional</v>
          </cell>
          <cell r="W399">
            <v>1</v>
          </cell>
          <cell r="X399">
            <v>1</v>
          </cell>
          <cell r="Y399">
            <v>0.85</v>
          </cell>
          <cell r="Z399">
            <v>2</v>
          </cell>
          <cell r="AA399">
            <v>2</v>
          </cell>
          <cell r="AB399">
            <v>4</v>
          </cell>
          <cell r="AC399" t="str">
            <v>VERDE</v>
          </cell>
          <cell r="AD399" t="str">
            <v>SI</v>
          </cell>
          <cell r="AE399" t="str">
            <v>SI</v>
          </cell>
          <cell r="AF399">
            <v>44942</v>
          </cell>
          <cell r="AG399">
            <v>0.1</v>
          </cell>
          <cell r="AH399">
            <v>0.15</v>
          </cell>
          <cell r="AS399">
            <v>0.25</v>
          </cell>
          <cell r="AT399">
            <v>1</v>
          </cell>
          <cell r="AU399">
            <v>1</v>
          </cell>
          <cell r="BF399">
            <v>1</v>
          </cell>
          <cell r="BG399">
            <v>0</v>
          </cell>
          <cell r="BH399">
            <v>0</v>
          </cell>
        </row>
        <row r="400">
          <cell r="P400" t="str">
            <v>Porcentaje de informes generados en el tiempo estándar definido</v>
          </cell>
          <cell r="Q400" t="str">
            <v>Por período</v>
          </cell>
          <cell r="R400" t="str">
            <v>SI</v>
          </cell>
          <cell r="T400" t="str">
            <v>(Número de criterios emitidos + Número de requerimientos atendidos) / (Total de criterios y requerimientos solicitados en el periodo)</v>
          </cell>
          <cell r="U400" t="str">
            <v>C</v>
          </cell>
          <cell r="V400" t="str">
            <v>Discreto</v>
          </cell>
          <cell r="W400">
            <v>1</v>
          </cell>
          <cell r="X400">
            <v>1</v>
          </cell>
          <cell r="Y400">
            <v>0.9</v>
          </cell>
          <cell r="Z400">
            <v>4</v>
          </cell>
          <cell r="AA400">
            <v>4</v>
          </cell>
          <cell r="AB400">
            <v>1.0638000000000001</v>
          </cell>
          <cell r="AC400" t="str">
            <v>VERDE</v>
          </cell>
          <cell r="AD400" t="str">
            <v>SI</v>
          </cell>
          <cell r="AE400" t="str">
            <v>SI</v>
          </cell>
          <cell r="AF400">
            <v>44939</v>
          </cell>
          <cell r="AG400">
            <v>0.94</v>
          </cell>
          <cell r="AH400">
            <v>0.94</v>
          </cell>
          <cell r="AI400">
            <v>0.94</v>
          </cell>
          <cell r="AJ400">
            <v>0.94</v>
          </cell>
          <cell r="AT400">
            <v>1</v>
          </cell>
          <cell r="AU400">
            <v>1</v>
          </cell>
          <cell r="AV400">
            <v>1</v>
          </cell>
          <cell r="AW400">
            <v>1</v>
          </cell>
          <cell r="BG400" t="str">
            <v>55</v>
          </cell>
          <cell r="BH400" t="str">
            <v>REGISTROS DE DATOS PUBLICOS</v>
          </cell>
        </row>
        <row r="401">
          <cell r="P401" t="str">
            <v>Porcentaje de informes o reportes de procesamiento estadístico de las bases de datos que permitan obtener la información social, económica y demográfica a nivel de: hogares, núcleos familiares y personas del Registro Social presentados.</v>
          </cell>
          <cell r="Q401" t="str">
            <v>Por período</v>
          </cell>
          <cell r="R401" t="str">
            <v>SI</v>
          </cell>
          <cell r="T401" t="str">
            <v>(Número de reportes estadísticos y bases de datos procesadas elaborados y/o actualizados / Número de reportes estadísticos y bases procesadas solicitados) x 100</v>
          </cell>
          <cell r="U401" t="str">
            <v>C</v>
          </cell>
          <cell r="V401" t="str">
            <v>Discreto Fraccional</v>
          </cell>
          <cell r="W401">
            <v>1</v>
          </cell>
          <cell r="X401">
            <v>1</v>
          </cell>
          <cell r="Y401">
            <v>0.85</v>
          </cell>
          <cell r="Z401">
            <v>4</v>
          </cell>
          <cell r="AA401">
            <v>4</v>
          </cell>
          <cell r="AB401">
            <v>1</v>
          </cell>
          <cell r="AC401" t="str">
            <v>VERDE</v>
          </cell>
          <cell r="AD401" t="str">
            <v>SI</v>
          </cell>
          <cell r="AE401" t="str">
            <v>SI</v>
          </cell>
          <cell r="AF401">
            <v>44937</v>
          </cell>
          <cell r="AG401">
            <v>1</v>
          </cell>
          <cell r="AH401">
            <v>1</v>
          </cell>
          <cell r="AI401">
            <v>1</v>
          </cell>
          <cell r="AJ401">
            <v>1</v>
          </cell>
          <cell r="AT401">
            <v>1</v>
          </cell>
          <cell r="AU401">
            <v>1</v>
          </cell>
          <cell r="AV401">
            <v>1</v>
          </cell>
          <cell r="AW401">
            <v>1</v>
          </cell>
          <cell r="BG401">
            <v>0</v>
          </cell>
          <cell r="BH401">
            <v>0</v>
          </cell>
        </row>
        <row r="402">
          <cell r="P402" t="str">
            <v>Porcentaje de informes realizados con determinación de causas de siniestro de tránsito investigados</v>
          </cell>
          <cell r="Q402" t="str">
            <v>Por período</v>
          </cell>
          <cell r="R402" t="str">
            <v>SI</v>
          </cell>
          <cell r="T402" t="str">
            <v>Cantidad de Informes con determinación de causas de siniestros de tránsito investigados / provincias controladas por la CTE</v>
          </cell>
          <cell r="U402" t="str">
            <v>C</v>
          </cell>
          <cell r="V402" t="str">
            <v>Discreto Fraccional</v>
          </cell>
          <cell r="W402">
            <v>1</v>
          </cell>
          <cell r="X402">
            <v>1</v>
          </cell>
          <cell r="Y402">
            <v>0.85</v>
          </cell>
          <cell r="Z402">
            <v>12</v>
          </cell>
          <cell r="AA402">
            <v>12</v>
          </cell>
          <cell r="AB402">
            <v>1</v>
          </cell>
          <cell r="AC402" t="str">
            <v>VERDE</v>
          </cell>
          <cell r="AD402" t="str">
            <v>SI</v>
          </cell>
          <cell r="AE402" t="str">
            <v>SI</v>
          </cell>
          <cell r="AF402">
            <v>44937</v>
          </cell>
          <cell r="AG402">
            <v>1</v>
          </cell>
          <cell r="AH402">
            <v>1</v>
          </cell>
          <cell r="AI402">
            <v>1</v>
          </cell>
          <cell r="AJ402">
            <v>1</v>
          </cell>
          <cell r="AK402">
            <v>1</v>
          </cell>
          <cell r="AL402">
            <v>1</v>
          </cell>
          <cell r="AM402">
            <v>1</v>
          </cell>
          <cell r="AN402">
            <v>1</v>
          </cell>
          <cell r="AO402">
            <v>1</v>
          </cell>
          <cell r="AP402">
            <v>1</v>
          </cell>
          <cell r="AQ402">
            <v>1</v>
          </cell>
          <cell r="AR402">
            <v>1</v>
          </cell>
          <cell r="AT402">
            <v>1</v>
          </cell>
          <cell r="AU402">
            <v>1</v>
          </cell>
          <cell r="AV402">
            <v>1</v>
          </cell>
          <cell r="AW402">
            <v>1</v>
          </cell>
          <cell r="AX402">
            <v>1</v>
          </cell>
          <cell r="AY402">
            <v>1</v>
          </cell>
          <cell r="AZ402">
            <v>1</v>
          </cell>
          <cell r="BA402">
            <v>1</v>
          </cell>
          <cell r="BB402">
            <v>1</v>
          </cell>
          <cell r="BC402">
            <v>1</v>
          </cell>
          <cell r="BD402">
            <v>1</v>
          </cell>
          <cell r="BE402">
            <v>1</v>
          </cell>
          <cell r="BG402">
            <v>0</v>
          </cell>
          <cell r="BH402">
            <v>0</v>
          </cell>
        </row>
        <row r="403">
          <cell r="P403" t="str">
            <v>Porcentaje de informes técnicos y/o certificados de avalúo de bienes inmuebles elaborados</v>
          </cell>
          <cell r="Q403" t="str">
            <v>Por período</v>
          </cell>
          <cell r="R403" t="str">
            <v>SI</v>
          </cell>
          <cell r="T403" t="str">
            <v>Número de informes técnicos y/o certificados de avalúo de bienes inmuebles elaborados / Número de informes técnicos y/o certificados de avalúo de bienes inmuebles planificados y solicitados</v>
          </cell>
          <cell r="U403" t="str">
            <v>C</v>
          </cell>
          <cell r="V403" t="str">
            <v>Discreto Fraccional</v>
          </cell>
          <cell r="W403">
            <v>1</v>
          </cell>
          <cell r="X403">
            <v>1</v>
          </cell>
          <cell r="Y403">
            <v>0.85</v>
          </cell>
          <cell r="Z403">
            <v>4</v>
          </cell>
          <cell r="AA403">
            <v>4</v>
          </cell>
          <cell r="AB403">
            <v>1</v>
          </cell>
          <cell r="AC403" t="str">
            <v>VERDE</v>
          </cell>
          <cell r="AD403" t="str">
            <v>SI</v>
          </cell>
          <cell r="AE403" t="str">
            <v>SI</v>
          </cell>
          <cell r="AF403">
            <v>44939</v>
          </cell>
          <cell r="AG403">
            <v>1</v>
          </cell>
          <cell r="AH403">
            <v>1</v>
          </cell>
          <cell r="AI403">
            <v>1</v>
          </cell>
          <cell r="AJ403">
            <v>1</v>
          </cell>
          <cell r="AT403">
            <v>1</v>
          </cell>
          <cell r="AU403">
            <v>1</v>
          </cell>
          <cell r="AV403">
            <v>1</v>
          </cell>
          <cell r="AW403">
            <v>1</v>
          </cell>
          <cell r="BG403" t="str">
            <v>57</v>
          </cell>
          <cell r="BH403" t="str">
            <v>ADMINISTRACIÓN DE BIENES, PUERTOS Y PARQUES</v>
          </cell>
        </row>
        <row r="404">
          <cell r="P404" t="str">
            <v>Porcentaje de iniciativas de innovación ejecutadas</v>
          </cell>
          <cell r="Q404" t="str">
            <v>Por período</v>
          </cell>
          <cell r="R404" t="str">
            <v>SI</v>
          </cell>
          <cell r="T404" t="str">
            <v>[(Número de iniciativas ejecutadas en el periodo)/(Número de iniciativas propuestas)]*100</v>
          </cell>
          <cell r="U404" t="str">
            <v>C</v>
          </cell>
          <cell r="V404" t="str">
            <v>Discreto</v>
          </cell>
          <cell r="W404">
            <v>1</v>
          </cell>
          <cell r="X404">
            <v>1</v>
          </cell>
          <cell r="Y404">
            <v>0.85</v>
          </cell>
          <cell r="Z404">
            <v>2</v>
          </cell>
          <cell r="AA404">
            <v>2</v>
          </cell>
          <cell r="AB404">
            <v>1</v>
          </cell>
          <cell r="AC404" t="str">
            <v>VERDE</v>
          </cell>
          <cell r="AD404" t="str">
            <v>SI</v>
          </cell>
          <cell r="AE404" t="str">
            <v>SI</v>
          </cell>
          <cell r="AF404">
            <v>44938</v>
          </cell>
          <cell r="AG404">
            <v>1</v>
          </cell>
          <cell r="AH404">
            <v>1</v>
          </cell>
          <cell r="AT404">
            <v>1</v>
          </cell>
          <cell r="AU404">
            <v>1</v>
          </cell>
          <cell r="BG404" t="str">
            <v>55</v>
          </cell>
          <cell r="BH404" t="str">
            <v>ADMINISTRACION TECNICA Y COMERCIAL DEL SISTEMA NACIONAL INTERCONECTADO E INTERCONEXIONES INTERNACIONALES</v>
          </cell>
        </row>
        <row r="405">
          <cell r="P405" t="str">
            <v>Porcentaje de innovación en los cursos de capacitación ejecutados</v>
          </cell>
          <cell r="Q405" t="str">
            <v>Acumulado</v>
          </cell>
          <cell r="R405" t="str">
            <v>SI</v>
          </cell>
          <cell r="T405" t="str">
            <v>(Número de nuevos cursos de capacitación ejecutados / Número total de nuevos cursos diseñados)*100</v>
          </cell>
          <cell r="U405" t="str">
            <v>C</v>
          </cell>
          <cell r="V405" t="str">
            <v>Continuo Fraccional</v>
          </cell>
          <cell r="W405">
            <v>1</v>
          </cell>
          <cell r="X405">
            <v>1</v>
          </cell>
          <cell r="Y405">
            <v>0.85</v>
          </cell>
          <cell r="Z405">
            <v>4</v>
          </cell>
          <cell r="AA405">
            <v>4</v>
          </cell>
          <cell r="AB405">
            <v>0.66659999999999997</v>
          </cell>
          <cell r="AC405" t="str">
            <v>ROJO</v>
          </cell>
          <cell r="AD405" t="str">
            <v>SI</v>
          </cell>
          <cell r="AE405" t="str">
            <v>SI</v>
          </cell>
          <cell r="AF405">
            <v>44938</v>
          </cell>
          <cell r="AG405">
            <v>0.2</v>
          </cell>
          <cell r="AH405">
            <v>0.1</v>
          </cell>
          <cell r="AI405">
            <v>0.1</v>
          </cell>
          <cell r="AJ405">
            <v>0.1</v>
          </cell>
          <cell r="AS405">
            <v>0.5</v>
          </cell>
          <cell r="AT405">
            <v>0</v>
          </cell>
          <cell r="AU405">
            <v>13940</v>
          </cell>
          <cell r="AV405">
            <v>0.29545454545454547</v>
          </cell>
          <cell r="AW405">
            <v>0.33333333333333331</v>
          </cell>
          <cell r="BF405">
            <v>0.22297297297297297</v>
          </cell>
          <cell r="BG405" t="str">
            <v>81</v>
          </cell>
          <cell r="BH405" t="str">
            <v>FORMACION Y CAPACITACION PROFESIONAL</v>
          </cell>
        </row>
        <row r="406">
          <cell r="P406" t="str">
            <v>Porcentaje de inspecciones especializadas en seguridad y salud en el trabajo realizadas.</v>
          </cell>
          <cell r="Q406" t="str">
            <v>Por período</v>
          </cell>
          <cell r="T406" t="str">
            <v>(Número de inspecciones especializadas en seguridad ysalud en el trabajo realizadas /Número total de inspeccionesespecializadas en seguridad y salud en el trabajo Planificadas)*100</v>
          </cell>
          <cell r="U406" t="str">
            <v>C</v>
          </cell>
          <cell r="V406" t="str">
            <v>Continuo Fraccional</v>
          </cell>
          <cell r="W406">
            <v>1</v>
          </cell>
          <cell r="X406">
            <v>1</v>
          </cell>
          <cell r="Y406">
            <v>0.85</v>
          </cell>
          <cell r="Z406">
            <v>2</v>
          </cell>
          <cell r="AA406">
            <v>2</v>
          </cell>
          <cell r="AB406">
            <v>4.2236000000000002</v>
          </cell>
          <cell r="AC406" t="str">
            <v>VERDE</v>
          </cell>
          <cell r="AD406" t="str">
            <v>SI</v>
          </cell>
          <cell r="AE406" t="str">
            <v>SI</v>
          </cell>
          <cell r="AF406">
            <v>44942</v>
          </cell>
          <cell r="AG406">
            <v>0.1</v>
          </cell>
          <cell r="AH406">
            <v>0.15</v>
          </cell>
          <cell r="AS406">
            <v>0.25</v>
          </cell>
          <cell r="AT406">
            <v>0.98222222222222222</v>
          </cell>
          <cell r="AU406">
            <v>1.0559139784946237</v>
          </cell>
          <cell r="BF406">
            <v>1.0318840579710145</v>
          </cell>
          <cell r="BG406" t="str">
            <v>55</v>
          </cell>
          <cell r="BH406" t="str">
            <v>PROMOCION DE EMPLEO VERIFICACION Y CONTROL DE DERECHOS Y OBLIGACIONES LABORALES</v>
          </cell>
        </row>
        <row r="407">
          <cell r="P407" t="str">
            <v>Porcentaje de inspecciones integrales de trabajo realizadas.</v>
          </cell>
          <cell r="Q407" t="str">
            <v>Por período</v>
          </cell>
          <cell r="T407" t="str">
            <v>(Número de inspecciones integrales de trabajo realizadas / Número total de inspecciones integrales de trabajo planificadas)*100</v>
          </cell>
          <cell r="U407" t="str">
            <v>C</v>
          </cell>
          <cell r="V407" t="str">
            <v>Continuo Fraccional</v>
          </cell>
          <cell r="W407">
            <v>1</v>
          </cell>
          <cell r="X407">
            <v>1</v>
          </cell>
          <cell r="Y407">
            <v>0.85</v>
          </cell>
          <cell r="Z407">
            <v>2</v>
          </cell>
          <cell r="AA407">
            <v>2</v>
          </cell>
          <cell r="AB407">
            <v>4</v>
          </cell>
          <cell r="AC407" t="str">
            <v>VERDE</v>
          </cell>
          <cell r="AD407" t="str">
            <v>SI</v>
          </cell>
          <cell r="AE407" t="str">
            <v>SI</v>
          </cell>
          <cell r="AF407">
            <v>44942</v>
          </cell>
          <cell r="AG407">
            <v>0.1</v>
          </cell>
          <cell r="AH407">
            <v>0.15</v>
          </cell>
          <cell r="AS407">
            <v>0.25</v>
          </cell>
          <cell r="AT407">
            <v>1</v>
          </cell>
          <cell r="AU407">
            <v>1</v>
          </cell>
          <cell r="BF407">
            <v>1</v>
          </cell>
          <cell r="BG407">
            <v>55</v>
          </cell>
          <cell r="BH407" t="str">
            <v>PROMOCION DE EMPLEO VERIFICACION Y CONTROL DE DERECHOS Y OBLIGACIONES LABORALES</v>
          </cell>
        </row>
        <row r="408">
          <cell r="P408" t="str">
            <v>Porcentaje de inspecciones regulares realizadas a los sujetos de control de CLDH y GLP.</v>
          </cell>
          <cell r="Q408" t="str">
            <v>Por período</v>
          </cell>
          <cell r="T408" t="str">
            <v>Número de inspecciones realizadas / número total de sujetos de control</v>
          </cell>
          <cell r="U408" t="str">
            <v>C</v>
          </cell>
          <cell r="V408" t="str">
            <v>Discreto Fraccional</v>
          </cell>
          <cell r="W408">
            <v>1</v>
          </cell>
          <cell r="X408">
            <v>1</v>
          </cell>
          <cell r="Y408">
            <v>0.85</v>
          </cell>
          <cell r="Z408">
            <v>2</v>
          </cell>
          <cell r="AA408">
            <v>2</v>
          </cell>
          <cell r="AB408">
            <v>1.8617999999999999</v>
          </cell>
          <cell r="AC408" t="str">
            <v>VERDE</v>
          </cell>
          <cell r="AD408" t="str">
            <v>SI</v>
          </cell>
          <cell r="AE408" t="str">
            <v>SI</v>
          </cell>
          <cell r="AF408">
            <v>44939</v>
          </cell>
          <cell r="AG408">
            <v>0.90300000000000002</v>
          </cell>
          <cell r="AH408">
            <v>0.91</v>
          </cell>
          <cell r="AT408">
            <v>1.5727873183619601</v>
          </cell>
          <cell r="AU408">
            <v>1.69424460431655</v>
          </cell>
          <cell r="BG408" t="str">
            <v>55</v>
          </cell>
          <cell r="BH408" t="str">
            <v>REGULACIÓN Y CONTROL DE ENERGÍA Y RECURSOS NATURALES NO RENOVABLES</v>
          </cell>
        </row>
        <row r="409">
          <cell r="P409" t="str">
            <v>Porcentaje de instituciones en las que se realizan estudios de control.</v>
          </cell>
          <cell r="Q409" t="str">
            <v>Por período</v>
          </cell>
          <cell r="T409" t="str">
            <v>(Número de estudios de control procesados / Número de estudios de control planificados) x100</v>
          </cell>
          <cell r="U409" t="str">
            <v>C</v>
          </cell>
          <cell r="V409" t="str">
            <v>Continuo Fraccional</v>
          </cell>
          <cell r="W409">
            <v>1</v>
          </cell>
          <cell r="X409">
            <v>1</v>
          </cell>
          <cell r="Y409">
            <v>0.85</v>
          </cell>
          <cell r="Z409">
            <v>2</v>
          </cell>
          <cell r="AA409">
            <v>2</v>
          </cell>
          <cell r="AB409">
            <v>4</v>
          </cell>
          <cell r="AC409" t="str">
            <v>VERDE</v>
          </cell>
          <cell r="AD409" t="str">
            <v>SI</v>
          </cell>
          <cell r="AE409" t="str">
            <v>SI</v>
          </cell>
          <cell r="AF409">
            <v>44942</v>
          </cell>
          <cell r="AG409">
            <v>0.1</v>
          </cell>
          <cell r="AH409">
            <v>0.15</v>
          </cell>
          <cell r="AS409">
            <v>0.25</v>
          </cell>
          <cell r="AT409">
            <v>1</v>
          </cell>
          <cell r="AU409">
            <v>1</v>
          </cell>
          <cell r="BF409">
            <v>1</v>
          </cell>
          <cell r="BG409">
            <v>0</v>
          </cell>
          <cell r="BH409">
            <v>0</v>
          </cell>
        </row>
        <row r="410">
          <cell r="P410" t="str">
            <v>Porcentaje de instituciones que cumplen metodológicamente con los instrumentos de planificación</v>
          </cell>
          <cell r="Q410" t="str">
            <v>Por período</v>
          </cell>
          <cell r="R410" t="str">
            <v>SI</v>
          </cell>
          <cell r="T410" t="str">
            <v>NUMERADOR: (Sumatoria de instituciones que cumplieron metodológicamente con los instrumentos de planificación) / DENOMINADOR: (Sumatoria de instituciones que requieren cumplir metodológicamente con los instrumentos de planificación)</v>
          </cell>
          <cell r="U410" t="str">
            <v>C</v>
          </cell>
          <cell r="V410" t="str">
            <v>Discreto Fraccional</v>
          </cell>
          <cell r="W410">
            <v>1</v>
          </cell>
          <cell r="X410">
            <v>1</v>
          </cell>
          <cell r="Y410">
            <v>0.85</v>
          </cell>
          <cell r="Z410">
            <v>2</v>
          </cell>
          <cell r="AA410">
            <v>2</v>
          </cell>
          <cell r="AB410">
            <v>1.0107999999999999</v>
          </cell>
          <cell r="AC410" t="str">
            <v>VERDE</v>
          </cell>
          <cell r="AD410" t="str">
            <v>SI</v>
          </cell>
          <cell r="AE410" t="str">
            <v>SI</v>
          </cell>
          <cell r="AF410">
            <v>44935</v>
          </cell>
          <cell r="AG410">
            <v>0.75</v>
          </cell>
          <cell r="AH410">
            <v>0.75</v>
          </cell>
          <cell r="AT410">
            <v>0.7989690721649485</v>
          </cell>
          <cell r="AU410">
            <v>0.75813953488372088</v>
          </cell>
          <cell r="BG410" t="str">
            <v>55</v>
          </cell>
          <cell r="BH410" t="str">
            <v>Planificación territorial prospectiva</v>
          </cell>
        </row>
        <row r="411">
          <cell r="P411" t="str">
            <v>Porcentaje de instrumentos jurídicos elaborados o revisados en el plazo establecido.</v>
          </cell>
          <cell r="Q411" t="str">
            <v>Por período</v>
          </cell>
          <cell r="T411" t="str">
            <v>(Número de instrumentos jurídicos elaborados, revisados o atendidos en el plazo establecido / Número de instrumentos jurídicos ingresados)*100</v>
          </cell>
          <cell r="U411" t="str">
            <v>C</v>
          </cell>
          <cell r="V411" t="str">
            <v>Continuo Fraccional</v>
          </cell>
          <cell r="W411">
            <v>1</v>
          </cell>
          <cell r="X411">
            <v>1</v>
          </cell>
          <cell r="Y411">
            <v>0.85</v>
          </cell>
          <cell r="Z411">
            <v>2</v>
          </cell>
          <cell r="AA411">
            <v>2</v>
          </cell>
          <cell r="AB411">
            <v>4</v>
          </cell>
          <cell r="AC411" t="str">
            <v>VERDE</v>
          </cell>
          <cell r="AD411" t="str">
            <v>SI</v>
          </cell>
          <cell r="AE411" t="str">
            <v>SI</v>
          </cell>
          <cell r="AF411">
            <v>44942</v>
          </cell>
          <cell r="AG411">
            <v>0.1</v>
          </cell>
          <cell r="AH411">
            <v>0.15</v>
          </cell>
          <cell r="AS411">
            <v>0.25</v>
          </cell>
          <cell r="AT411">
            <v>44927</v>
          </cell>
          <cell r="AU411">
            <v>45114</v>
          </cell>
          <cell r="BF411">
            <v>45146</v>
          </cell>
          <cell r="BG411" t="str">
            <v>55</v>
          </cell>
          <cell r="BH411" t="str">
            <v>PROMOCION DE EMPLEO VERIFICACION Y CONTROL DE DERECHOS Y OBLIGACIONES LABORALES</v>
          </cell>
        </row>
        <row r="412">
          <cell r="P412" t="str">
            <v>Porcentaje de intervenciones ejecutadas con personal interno de la institución</v>
          </cell>
          <cell r="Q412" t="str">
            <v>Por período</v>
          </cell>
          <cell r="R412" t="str">
            <v>SI</v>
          </cell>
          <cell r="T412" t="str">
            <v>Número de intervenciones atendidas/ Número de intervenciones requeridas</v>
          </cell>
          <cell r="U412" t="str">
            <v>C</v>
          </cell>
          <cell r="V412" t="str">
            <v>Discreto Fraccional</v>
          </cell>
          <cell r="W412">
            <v>1</v>
          </cell>
          <cell r="X412">
            <v>1</v>
          </cell>
          <cell r="Y412">
            <v>0.85</v>
          </cell>
          <cell r="Z412">
            <v>4</v>
          </cell>
          <cell r="AA412">
            <v>4</v>
          </cell>
          <cell r="AB412">
            <v>1</v>
          </cell>
          <cell r="AC412" t="str">
            <v>VERDE</v>
          </cell>
          <cell r="AD412" t="str">
            <v>SI</v>
          </cell>
          <cell r="AE412" t="str">
            <v>SI</v>
          </cell>
          <cell r="AF412">
            <v>44939</v>
          </cell>
          <cell r="AG412">
            <v>1</v>
          </cell>
          <cell r="AH412">
            <v>1</v>
          </cell>
          <cell r="AI412">
            <v>1</v>
          </cell>
          <cell r="AJ412">
            <v>1</v>
          </cell>
          <cell r="AT412">
            <v>1</v>
          </cell>
          <cell r="AU412">
            <v>1</v>
          </cell>
          <cell r="AV412">
            <v>1</v>
          </cell>
          <cell r="AW412">
            <v>1</v>
          </cell>
          <cell r="BG412" t="str">
            <v>57</v>
          </cell>
          <cell r="BH412" t="str">
            <v>ADMINISTRACIÓN DE BIENES, PUERTOS Y PARQUES</v>
          </cell>
        </row>
        <row r="413">
          <cell r="P413" t="str">
            <v>Porcentaje de la actualización de información del Registro Social</v>
          </cell>
          <cell r="Q413" t="str">
            <v>Por período</v>
          </cell>
          <cell r="R413" t="str">
            <v>SI</v>
          </cell>
          <cell r="T413" t="str">
            <v>(Número de encuestas levantadas validadas / número total de encuestas planificadas) x 100</v>
          </cell>
          <cell r="U413" t="str">
            <v>C</v>
          </cell>
          <cell r="V413" t="str">
            <v>Discreto Fraccional</v>
          </cell>
          <cell r="W413">
            <v>1</v>
          </cell>
          <cell r="X413">
            <v>1</v>
          </cell>
          <cell r="Y413">
            <v>0.85</v>
          </cell>
          <cell r="Z413">
            <v>2</v>
          </cell>
          <cell r="AA413">
            <v>2</v>
          </cell>
          <cell r="AB413">
            <v>1.0268999999999999</v>
          </cell>
          <cell r="AC413" t="str">
            <v>VERDE</v>
          </cell>
          <cell r="AD413" t="str">
            <v>SI</v>
          </cell>
          <cell r="AE413" t="str">
            <v>SI</v>
          </cell>
          <cell r="AF413">
            <v>44932</v>
          </cell>
          <cell r="AG413">
            <v>0.9</v>
          </cell>
          <cell r="AH413">
            <v>0.9</v>
          </cell>
          <cell r="AT413">
            <v>0.98656474933252514</v>
          </cell>
          <cell r="AU413">
            <v>0.92416963945072417</v>
          </cell>
          <cell r="BG413">
            <v>0</v>
          </cell>
          <cell r="BH413">
            <v>0</v>
          </cell>
        </row>
        <row r="414">
          <cell r="P414" t="str">
            <v>Porcentaje de las instituciones de la Administración Pública Central con un nivel de madurez "GESTIONADO" de seguridad de la Información.</v>
          </cell>
          <cell r="Q414" t="str">
            <v>Por período</v>
          </cell>
          <cell r="R414" t="str">
            <v>SI</v>
          </cell>
          <cell r="T414" t="str">
            <v>F= Número de entidades con nivel de madurez "GESTIONADO" / Número de entidades de la Administración Pública Central</v>
          </cell>
          <cell r="U414" t="str">
            <v>C</v>
          </cell>
          <cell r="V414" t="str">
            <v>Discreto</v>
          </cell>
          <cell r="W414">
            <v>1</v>
          </cell>
          <cell r="X414">
            <v>1</v>
          </cell>
          <cell r="Y414">
            <v>0.85</v>
          </cell>
          <cell r="Z414">
            <v>1</v>
          </cell>
          <cell r="AA414">
            <v>1</v>
          </cell>
          <cell r="AB414">
            <v>1</v>
          </cell>
          <cell r="AC414" t="str">
            <v>VERDE</v>
          </cell>
          <cell r="AD414" t="str">
            <v>SI</v>
          </cell>
          <cell r="AE414" t="str">
            <v>SI</v>
          </cell>
          <cell r="AF414">
            <v>44937</v>
          </cell>
          <cell r="AG414">
            <v>0.3</v>
          </cell>
          <cell r="AT414">
            <v>0.3</v>
          </cell>
          <cell r="BG414">
            <v>0</v>
          </cell>
          <cell r="BH414">
            <v>0</v>
          </cell>
        </row>
        <row r="415">
          <cell r="P415" t="str">
            <v>Porcentaje de levantamientos topográficos de bienes inmuebles</v>
          </cell>
          <cell r="Q415" t="str">
            <v>Por período</v>
          </cell>
          <cell r="R415" t="str">
            <v>SI</v>
          </cell>
          <cell r="T415" t="str">
            <v>Número de levantamientos topográficos ejecutados / número de levantamientos solicitados</v>
          </cell>
          <cell r="U415" t="str">
            <v>C</v>
          </cell>
          <cell r="V415" t="str">
            <v>Discreto Fraccional</v>
          </cell>
          <cell r="W415">
            <v>1</v>
          </cell>
          <cell r="X415">
            <v>1</v>
          </cell>
          <cell r="Y415">
            <v>0.85</v>
          </cell>
          <cell r="Z415">
            <v>4</v>
          </cell>
          <cell r="AA415">
            <v>4</v>
          </cell>
          <cell r="AB415">
            <v>1</v>
          </cell>
          <cell r="AC415" t="str">
            <v>VERDE</v>
          </cell>
          <cell r="AD415" t="str">
            <v>SI</v>
          </cell>
          <cell r="AE415" t="str">
            <v>SI</v>
          </cell>
          <cell r="AF415">
            <v>44942</v>
          </cell>
          <cell r="AG415">
            <v>1</v>
          </cell>
          <cell r="AH415">
            <v>1</v>
          </cell>
          <cell r="AI415">
            <v>1</v>
          </cell>
          <cell r="AJ415">
            <v>1</v>
          </cell>
          <cell r="AT415">
            <v>45051</v>
          </cell>
          <cell r="AU415">
            <v>45272</v>
          </cell>
          <cell r="AV415">
            <v>45146</v>
          </cell>
          <cell r="AW415">
            <v>1</v>
          </cell>
          <cell r="BG415" t="str">
            <v>57</v>
          </cell>
          <cell r="BH415" t="str">
            <v>ADMINISTRACIÓN DE BIENES, PUERTOS Y PARQUES</v>
          </cell>
        </row>
        <row r="416">
          <cell r="P416" t="str">
            <v>Porcentaje de mecanismos de articulación e intervención de la EECSDI en territorio nacional ejecutados.</v>
          </cell>
          <cell r="Q416" t="str">
            <v>Acumulado</v>
          </cell>
          <cell r="T416" t="str">
            <v>Número de mecanismos de articulación e intervención de la EECSDI en territorio nacional ejecutados/Número de mecanismos de articulación e intervención de la EECSDI en territorio nacional planificados</v>
          </cell>
          <cell r="U416" t="str">
            <v>C</v>
          </cell>
          <cell r="V416" t="str">
            <v>Continuo Fraccional</v>
          </cell>
          <cell r="W416">
            <v>1</v>
          </cell>
          <cell r="X416">
            <v>1</v>
          </cell>
          <cell r="Y416">
            <v>0.85</v>
          </cell>
          <cell r="Z416">
            <v>12</v>
          </cell>
          <cell r="AA416">
            <v>12</v>
          </cell>
          <cell r="AB416">
            <v>0.77629999999999999</v>
          </cell>
          <cell r="AC416" t="str">
            <v>ROJO</v>
          </cell>
          <cell r="AD416" t="str">
            <v>SI</v>
          </cell>
          <cell r="AE416" t="str">
            <v>SI</v>
          </cell>
          <cell r="AF416">
            <v>44943</v>
          </cell>
          <cell r="AG416">
            <v>2.12E-2</v>
          </cell>
          <cell r="AH416">
            <v>3.1E-2</v>
          </cell>
          <cell r="AI416">
            <v>5.2999999999999999E-2</v>
          </cell>
          <cell r="AJ416">
            <v>9.1000000000000004E-3</v>
          </cell>
          <cell r="AK416">
            <v>3.1E-2</v>
          </cell>
          <cell r="AL416">
            <v>9.6699999999999994E-2</v>
          </cell>
          <cell r="AM416">
            <v>0</v>
          </cell>
          <cell r="AN416">
            <v>0</v>
          </cell>
          <cell r="AO416">
            <v>0</v>
          </cell>
          <cell r="AP416">
            <v>5.8299999999999998E-2</v>
          </cell>
          <cell r="AQ416">
            <v>3.1E-2</v>
          </cell>
          <cell r="AR416">
            <v>0.24979999999999999</v>
          </cell>
          <cell r="AS416">
            <v>0.58109999999999995</v>
          </cell>
          <cell r="AT416">
            <v>1.18E-2</v>
          </cell>
          <cell r="AU416">
            <v>2.18E-2</v>
          </cell>
          <cell r="AV416">
            <v>5.0099999999999999E-2</v>
          </cell>
          <cell r="AW416">
            <v>5.7799999999999997E-2</v>
          </cell>
          <cell r="AX416">
            <v>5.8999999999999997E-2</v>
          </cell>
          <cell r="AY416">
            <v>0.10829999999999999</v>
          </cell>
          <cell r="AZ416">
            <v>0.1159</v>
          </cell>
          <cell r="BA416">
            <v>0.1278</v>
          </cell>
          <cell r="BB416">
            <v>0.22450000000000001</v>
          </cell>
          <cell r="BC416">
            <v>0.24929999999999999</v>
          </cell>
          <cell r="BD416">
            <v>0.26340000000000002</v>
          </cell>
          <cell r="BE416">
            <v>0.4511</v>
          </cell>
          <cell r="BF416">
            <v>0.14506666666666665</v>
          </cell>
          <cell r="BG416">
            <v>75</v>
          </cell>
          <cell r="BH416" t="str">
            <v>COORDINACIÓN EN LA FORMULACIÓN EJECUCIÓN SEGUIMIENTO Y EVALUACION DE LAS POLÍTICAS PÚBLICAS</v>
          </cell>
        </row>
        <row r="417">
          <cell r="P417" t="str">
            <v>Porcentaje de menores de 24 meses con nacimientos inscritos hasta 180 días posteriores a su nacimiento.</v>
          </cell>
          <cell r="Q417" t="str">
            <v>Por período</v>
          </cell>
          <cell r="R417" t="str">
            <v>SI</v>
          </cell>
          <cell r="T417" t="str">
            <v>Número de niños y niñas menores 24 meses de edad inscritos hasta 180 días después de su nacimiento en la Dirección General de Registro Civil, Identificación y Cedulación y en la Corporación Registro Civil de Guayaquil en el período / Número de niños y niñas menores de 24 meses de edad inscritos a nivel nacional en el período.</v>
          </cell>
          <cell r="U417" t="str">
            <v>C</v>
          </cell>
          <cell r="V417" t="str">
            <v>Continuo Fraccional</v>
          </cell>
          <cell r="W417">
            <v>1</v>
          </cell>
          <cell r="X417">
            <v>1</v>
          </cell>
          <cell r="Y417">
            <v>0.85</v>
          </cell>
          <cell r="Z417">
            <v>12</v>
          </cell>
          <cell r="AA417">
            <v>12</v>
          </cell>
          <cell r="AB417">
            <v>0.99370000000000003</v>
          </cell>
          <cell r="AC417" t="str">
            <v>AMARILLO</v>
          </cell>
          <cell r="AD417" t="str">
            <v>SI</v>
          </cell>
          <cell r="AE417" t="str">
            <v>SI</v>
          </cell>
          <cell r="AF417">
            <v>44941</v>
          </cell>
          <cell r="AG417">
            <v>0.88</v>
          </cell>
          <cell r="AH417">
            <v>4.0000000000000001E-3</v>
          </cell>
          <cell r="AI417">
            <v>7.0000000000000001E-3</v>
          </cell>
          <cell r="AJ417">
            <v>4.0000000000000001E-3</v>
          </cell>
          <cell r="AK417">
            <v>4.0000000000000001E-3</v>
          </cell>
          <cell r="AL417">
            <v>5.0000000000000001E-3</v>
          </cell>
          <cell r="AM417">
            <v>4.0000000000000001E-3</v>
          </cell>
          <cell r="AN417">
            <v>5.0000000000000001E-3</v>
          </cell>
          <cell r="AO417">
            <v>4.0000000000000001E-3</v>
          </cell>
          <cell r="AP417">
            <v>4.0000000000000001E-3</v>
          </cell>
          <cell r="AQ417">
            <v>1E-3</v>
          </cell>
          <cell r="AR417">
            <v>8.0000000000000002E-3</v>
          </cell>
          <cell r="AS417">
            <v>0.93</v>
          </cell>
          <cell r="AT417">
            <v>0.90463128837442297</v>
          </cell>
          <cell r="AU417">
            <v>0.90620998894887195</v>
          </cell>
          <cell r="AV417">
            <v>0.90933913858853999</v>
          </cell>
          <cell r="AW417">
            <v>0.91243333976546104</v>
          </cell>
          <cell r="AX417">
            <v>0.91521546797259201</v>
          </cell>
          <cell r="AY417">
            <v>0.91745570755158101</v>
          </cell>
          <cell r="AZ417">
            <v>0.91924915193482204</v>
          </cell>
          <cell r="BA417">
            <v>0.92072969843083496</v>
          </cell>
          <cell r="BB417">
            <v>0.92186365605267995</v>
          </cell>
          <cell r="BC417">
            <v>0.922721256519212</v>
          </cell>
          <cell r="BD417">
            <v>0.92343398624759798</v>
          </cell>
          <cell r="BE417">
            <v>0.92411312374974797</v>
          </cell>
          <cell r="BF417">
            <v>0.91982873148311195</v>
          </cell>
          <cell r="BG417" t="str">
            <v>20</v>
          </cell>
          <cell r="BH417" t="str">
            <v>REGISTRO E IDENTIFICACION CIUDADANA</v>
          </cell>
        </row>
        <row r="418">
          <cell r="P418" t="str">
            <v>Porcentaje de mipyme que utilizan las tecnologías de la información y comunicación (TIC)</v>
          </cell>
          <cell r="Q418" t="str">
            <v>Por período</v>
          </cell>
          <cell r="R418" t="str">
            <v>SI</v>
          </cell>
          <cell r="T418" t="str">
            <v>F= (% Avance físico/ % Total proyecto)</v>
          </cell>
          <cell r="U418" t="str">
            <v>C</v>
          </cell>
          <cell r="V418" t="str">
            <v>Discreto</v>
          </cell>
          <cell r="W418">
            <v>1</v>
          </cell>
          <cell r="X418">
            <v>1</v>
          </cell>
          <cell r="Y418">
            <v>0.85</v>
          </cell>
          <cell r="Z418">
            <v>1</v>
          </cell>
          <cell r="AA418">
            <v>1</v>
          </cell>
          <cell r="AB418">
            <v>2.7778</v>
          </cell>
          <cell r="AC418" t="str">
            <v>VERDE</v>
          </cell>
          <cell r="AD418" t="str">
            <v>SI</v>
          </cell>
          <cell r="AE418" t="str">
            <v>SI</v>
          </cell>
          <cell r="AF418">
            <v>44943</v>
          </cell>
          <cell r="AG418">
            <v>0.09</v>
          </cell>
          <cell r="AT418">
            <v>0.25</v>
          </cell>
          <cell r="BG418" t="str">
            <v>57</v>
          </cell>
          <cell r="BH418" t="str">
            <v>FOMENTO DE LA INDUSTRIA Y SERVICIOS DE TECNOLOGIAS DE LA INFORMACION Y COMUNICACION</v>
          </cell>
        </row>
        <row r="419">
          <cell r="P419" t="str">
            <v>Porcentaje de monitoreo realizado al módulo de registro de información del SIITH de las instituciones públicas.</v>
          </cell>
          <cell r="Q419" t="str">
            <v>Por período</v>
          </cell>
          <cell r="T419" t="str">
            <v>% avance SIITH=% vinculación*30%+% desvinculación*30%+% asignación puesto*40%</v>
          </cell>
          <cell r="U419" t="str">
            <v>C</v>
          </cell>
          <cell r="V419" t="str">
            <v>Continuo Fraccional</v>
          </cell>
          <cell r="W419">
            <v>1</v>
          </cell>
          <cell r="X419">
            <v>1</v>
          </cell>
          <cell r="Y419">
            <v>0.85</v>
          </cell>
          <cell r="Z419">
            <v>2</v>
          </cell>
          <cell r="AA419">
            <v>2</v>
          </cell>
          <cell r="AB419">
            <v>4</v>
          </cell>
          <cell r="AC419" t="str">
            <v>VERDE</v>
          </cell>
          <cell r="AD419" t="str">
            <v>SI</v>
          </cell>
          <cell r="AE419" t="str">
            <v>SI</v>
          </cell>
          <cell r="AF419">
            <v>44942</v>
          </cell>
          <cell r="AG419">
            <v>0.1</v>
          </cell>
          <cell r="AH419">
            <v>0.15</v>
          </cell>
          <cell r="AS419">
            <v>0.25</v>
          </cell>
          <cell r="AT419">
            <v>1</v>
          </cell>
          <cell r="AU419">
            <v>1</v>
          </cell>
          <cell r="BF419">
            <v>1</v>
          </cell>
          <cell r="BG419">
            <v>0</v>
          </cell>
          <cell r="BH419">
            <v>0</v>
          </cell>
        </row>
        <row r="420">
          <cell r="P420" t="str">
            <v>Porcentaje de muebles incautados subastados</v>
          </cell>
          <cell r="Q420" t="str">
            <v>Por período</v>
          </cell>
          <cell r="R420" t="str">
            <v>SI</v>
          </cell>
          <cell r="T420" t="str">
            <v>Total de bienes muebles y vehículos incautados adjudicados/Total de bienes muebles incautados ofertados</v>
          </cell>
          <cell r="U420" t="str">
            <v>C</v>
          </cell>
          <cell r="V420" t="str">
            <v>Discreto Fraccional</v>
          </cell>
          <cell r="W420">
            <v>1</v>
          </cell>
          <cell r="X420">
            <v>1</v>
          </cell>
          <cell r="Y420">
            <v>0.85</v>
          </cell>
          <cell r="Z420">
            <v>3</v>
          </cell>
          <cell r="AA420">
            <v>3</v>
          </cell>
          <cell r="AB420">
            <v>0.9284</v>
          </cell>
          <cell r="AC420" t="str">
            <v>AMARILLO</v>
          </cell>
          <cell r="AD420" t="str">
            <v>SI</v>
          </cell>
          <cell r="AE420" t="str">
            <v>SI</v>
          </cell>
          <cell r="AF420">
            <v>44943</v>
          </cell>
          <cell r="AG420">
            <v>0.67</v>
          </cell>
          <cell r="AH420">
            <v>0.67</v>
          </cell>
          <cell r="AI420">
            <v>0.67</v>
          </cell>
          <cell r="AT420">
            <v>0.65671641791044777</v>
          </cell>
          <cell r="AU420">
            <v>0.95833333333333337</v>
          </cell>
          <cell r="AV420">
            <v>0.62204724409448819</v>
          </cell>
          <cell r="BG420">
            <v>0</v>
          </cell>
          <cell r="BH420">
            <v>0</v>
          </cell>
        </row>
        <row r="421">
          <cell r="P421" t="str">
            <v>Porcentaje de naves de transporte de carga hacia Galápagos inspeccionadas.</v>
          </cell>
          <cell r="Q421" t="str">
            <v>Por período</v>
          </cell>
          <cell r="R421" t="str">
            <v>SI</v>
          </cell>
          <cell r="T421" t="str">
            <v>NTCG= (NCGI / NCZG) *100 PNTCG= Porcentaje de naves de transporte de carga hacia Galápagos inspeccionadas NCGI = Naves de carga hacia Galápagos inspeccionadas NCZG = Naves de carga que han zarpado hacia la provincia de Galápagos</v>
          </cell>
          <cell r="U421" t="str">
            <v>C</v>
          </cell>
          <cell r="V421" t="str">
            <v>Discreto Fraccional</v>
          </cell>
          <cell r="W421">
            <v>1</v>
          </cell>
          <cell r="X421">
            <v>1</v>
          </cell>
          <cell r="Y421">
            <v>0.85</v>
          </cell>
          <cell r="Z421">
            <v>4</v>
          </cell>
          <cell r="AA421">
            <v>4</v>
          </cell>
          <cell r="AB421">
            <v>1.25</v>
          </cell>
          <cell r="AC421" t="str">
            <v>VERDE</v>
          </cell>
          <cell r="AD421" t="str">
            <v>SI</v>
          </cell>
          <cell r="AE421" t="str">
            <v>SI</v>
          </cell>
          <cell r="AF421">
            <v>44939</v>
          </cell>
          <cell r="AG421">
            <v>0.8</v>
          </cell>
          <cell r="AH421">
            <v>0.8</v>
          </cell>
          <cell r="AI421">
            <v>0.8</v>
          </cell>
          <cell r="AJ421">
            <v>0.8</v>
          </cell>
          <cell r="AT421">
            <v>45019</v>
          </cell>
          <cell r="AU421">
            <v>45018</v>
          </cell>
          <cell r="AV421">
            <v>45020</v>
          </cell>
          <cell r="AW421">
            <v>45020</v>
          </cell>
          <cell r="BG421" t="str">
            <v xml:space="preserve">34
58
</v>
          </cell>
          <cell r="BH421" t="str">
            <v>PUERTOS Y AEROPUERTOS
INCREMENTO DE INFRAESTRUCTURA DE TRANSPORTE PORTUARIA Y AEROPORTUARIA</v>
          </cell>
        </row>
        <row r="422">
          <cell r="P422" t="str">
            <v>Porcentaje de nuevos perfiles de certificaciones por competencias laborales ofertadas</v>
          </cell>
          <cell r="Q422" t="str">
            <v>Por período</v>
          </cell>
          <cell r="R422" t="str">
            <v>SI</v>
          </cell>
          <cell r="T422" t="str">
            <v>(Número de nuevos perfiles por competencias laborales aprobados / Número total de perfiles por competencias planificados)*100</v>
          </cell>
          <cell r="U422" t="str">
            <v>C</v>
          </cell>
          <cell r="V422" t="str">
            <v>Discreto Fraccional</v>
          </cell>
          <cell r="W422">
            <v>1</v>
          </cell>
          <cell r="X422">
            <v>1</v>
          </cell>
          <cell r="Y422">
            <v>0.85</v>
          </cell>
          <cell r="Z422">
            <v>4</v>
          </cell>
          <cell r="AA422">
            <v>4</v>
          </cell>
          <cell r="AB422">
            <v>1</v>
          </cell>
          <cell r="AC422" t="str">
            <v>VERDE</v>
          </cell>
          <cell r="AD422" t="str">
            <v>SI</v>
          </cell>
          <cell r="AE422" t="str">
            <v>SI</v>
          </cell>
          <cell r="AF422">
            <v>44938</v>
          </cell>
          <cell r="AG422">
            <v>0.8</v>
          </cell>
          <cell r="AH422">
            <v>0.8</v>
          </cell>
          <cell r="AI422">
            <v>0.8</v>
          </cell>
          <cell r="AJ422">
            <v>0.8</v>
          </cell>
          <cell r="AT422" t="e">
            <v>#DIV/0!</v>
          </cell>
          <cell r="AU422">
            <v>45085</v>
          </cell>
          <cell r="AV422" t="e">
            <v>#DIV/0!</v>
          </cell>
          <cell r="AW422" t="e">
            <v>#DIV/0!</v>
          </cell>
          <cell r="BG422">
            <v>0</v>
          </cell>
          <cell r="BH422">
            <v>0</v>
          </cell>
        </row>
        <row r="423">
          <cell r="P423" t="str">
            <v>Porcentaje de nuevos productos</v>
          </cell>
          <cell r="Q423" t="str">
            <v>Por período</v>
          </cell>
          <cell r="R423" t="str">
            <v>SI</v>
          </cell>
          <cell r="T423" t="str">
            <v>Número de requerimientos de desarrollos nuevos entregados en el período / Total de requerimientos de desarrollos nuevos programados en el período</v>
          </cell>
          <cell r="U423" t="str">
            <v>C</v>
          </cell>
          <cell r="V423" t="str">
            <v>Discreto</v>
          </cell>
          <cell r="W423">
            <v>1</v>
          </cell>
          <cell r="X423">
            <v>1</v>
          </cell>
          <cell r="Y423">
            <v>0.9</v>
          </cell>
          <cell r="Z423">
            <v>2</v>
          </cell>
          <cell r="AA423">
            <v>2</v>
          </cell>
          <cell r="AB423">
            <v>1.1111</v>
          </cell>
          <cell r="AC423" t="str">
            <v>VERDE</v>
          </cell>
          <cell r="AD423" t="str">
            <v>SI</v>
          </cell>
          <cell r="AE423" t="str">
            <v>SI</v>
          </cell>
          <cell r="AF423">
            <v>44940</v>
          </cell>
          <cell r="AG423">
            <v>0.9</v>
          </cell>
          <cell r="AH423">
            <v>0.9</v>
          </cell>
          <cell r="AT423">
            <v>1</v>
          </cell>
          <cell r="AU423">
            <v>1</v>
          </cell>
          <cell r="BG423">
            <v>0</v>
          </cell>
          <cell r="BH423">
            <v>0</v>
          </cell>
        </row>
        <row r="424">
          <cell r="P424" t="str">
            <v>Porcentaje de ofertas de empleo que concluyeron con una contratación</v>
          </cell>
          <cell r="Q424" t="str">
            <v>Acumulado</v>
          </cell>
          <cell r="T424" t="str">
            <v>NUMERADOR: Número de ofertas postulantes que concluyeron con una contratación / DENOMINADOR: Total de ofertas de empleo publicadas</v>
          </cell>
          <cell r="U424" t="str">
            <v>C</v>
          </cell>
          <cell r="V424" t="str">
            <v>Continuo</v>
          </cell>
          <cell r="W424">
            <v>1</v>
          </cell>
          <cell r="X424">
            <v>1</v>
          </cell>
          <cell r="Y424">
            <v>0.9</v>
          </cell>
          <cell r="Z424">
            <v>2</v>
          </cell>
          <cell r="AA424">
            <v>2</v>
          </cell>
          <cell r="AB424">
            <v>1.2082999999999999</v>
          </cell>
          <cell r="AC424" t="str">
            <v>VERDE</v>
          </cell>
          <cell r="AD424" t="str">
            <v>SI</v>
          </cell>
          <cell r="AE424" t="str">
            <v>SI</v>
          </cell>
          <cell r="AF424">
            <v>44939</v>
          </cell>
          <cell r="AG424">
            <v>69.5</v>
          </cell>
          <cell r="AH424">
            <v>2.5</v>
          </cell>
          <cell r="AS424">
            <v>72</v>
          </cell>
          <cell r="AT424">
            <v>76</v>
          </cell>
          <cell r="AU424">
            <v>11</v>
          </cell>
          <cell r="BF424">
            <v>87</v>
          </cell>
          <cell r="BG424" t="str">
            <v>55</v>
          </cell>
          <cell r="BH424" t="str">
            <v>DESARROLLO SOCIAL Y PRODUCTIVO DE MANERA SUSTENTABLE EN LA PROVINCIA DE GALÁPAGOS</v>
          </cell>
        </row>
        <row r="425">
          <cell r="P425" t="str">
            <v>Porcentaje de operatividad del mantenimiento de pista en los aeropuertos nacionales e internacionales bajo la administración de la DGAC</v>
          </cell>
          <cell r="Q425" t="str">
            <v>Por período</v>
          </cell>
          <cell r="R425" t="str">
            <v>SI</v>
          </cell>
          <cell r="T425" t="str">
            <v>Horas efectivas de operación de los aeropuertos durante el mes / horas totales de operación al mes</v>
          </cell>
          <cell r="U425" t="str">
            <v>C</v>
          </cell>
          <cell r="V425" t="str">
            <v>Discreto Fraccional</v>
          </cell>
          <cell r="W425">
            <v>1</v>
          </cell>
          <cell r="X425">
            <v>1</v>
          </cell>
          <cell r="Y425">
            <v>0.85</v>
          </cell>
          <cell r="Z425">
            <v>12</v>
          </cell>
          <cell r="AA425">
            <v>8</v>
          </cell>
          <cell r="AB425">
            <v>1.097</v>
          </cell>
          <cell r="AC425" t="str">
            <v>VERDE</v>
          </cell>
          <cell r="AD425" t="str">
            <v>SI</v>
          </cell>
          <cell r="AE425" t="str">
            <v>SI</v>
          </cell>
          <cell r="AF425">
            <v>44853</v>
          </cell>
          <cell r="AG425">
            <v>0.91</v>
          </cell>
          <cell r="AH425">
            <v>0.91</v>
          </cell>
          <cell r="AI425">
            <v>0.91</v>
          </cell>
          <cell r="AJ425">
            <v>0.91</v>
          </cell>
          <cell r="AK425">
            <v>0.91</v>
          </cell>
          <cell r="AL425">
            <v>0.91</v>
          </cell>
          <cell r="AM425">
            <v>0.91</v>
          </cell>
          <cell r="AN425">
            <v>0.91</v>
          </cell>
          <cell r="AT425">
            <v>1</v>
          </cell>
          <cell r="AU425">
            <v>0.99964285714285706</v>
          </cell>
          <cell r="AV425">
            <v>0.99964285714285706</v>
          </cell>
          <cell r="AW425">
            <v>0.95077380952380997</v>
          </cell>
          <cell r="AX425">
            <v>0.93630952380952404</v>
          </cell>
          <cell r="AY425">
            <v>0.99940476190476202</v>
          </cell>
          <cell r="AZ425">
            <v>0.96974404761904798</v>
          </cell>
          <cell r="BA425">
            <v>0.99833333333333296</v>
          </cell>
          <cell r="BG425" t="str">
            <v>55</v>
          </cell>
          <cell r="BH425" t="str">
            <v>SEGURIDAD OPERACIONAL Y OPTIMIZACION DE SERVICIOS AERONAUTICOS Y AEROPORTUARIOS</v>
          </cell>
        </row>
        <row r="426">
          <cell r="P426" t="str">
            <v>Porcentaje de operatividad del mantenimiento de pista en los aeropuertos nacionales e internacionales bajo la administración de la DGAC.</v>
          </cell>
          <cell r="Q426" t="str">
            <v>Por período</v>
          </cell>
          <cell r="R426" t="str">
            <v>SI</v>
          </cell>
          <cell r="T426" t="str">
            <v>Horas efectivas de operación de los aeropuertos durante el mes / horas totales de operación al mes.</v>
          </cell>
          <cell r="U426" t="str">
            <v>C</v>
          </cell>
          <cell r="V426" t="str">
            <v>Discreto Fraccional</v>
          </cell>
          <cell r="W426">
            <v>1</v>
          </cell>
          <cell r="X426">
            <v>1</v>
          </cell>
          <cell r="Y426">
            <v>0.85</v>
          </cell>
          <cell r="Z426">
            <v>12</v>
          </cell>
          <cell r="AA426">
            <v>12</v>
          </cell>
          <cell r="AB426">
            <v>1.0824</v>
          </cell>
          <cell r="AC426" t="str">
            <v>VERDE</v>
          </cell>
          <cell r="AD426" t="str">
            <v>SI</v>
          </cell>
          <cell r="AE426" t="str">
            <v>SI</v>
          </cell>
          <cell r="AF426">
            <v>44936</v>
          </cell>
          <cell r="AO426">
            <v>0.91</v>
          </cell>
          <cell r="AP426">
            <v>0.91</v>
          </cell>
          <cell r="AQ426">
            <v>0.91</v>
          </cell>
          <cell r="AR426">
            <v>0.91</v>
          </cell>
          <cell r="BB426">
            <v>0.99952380952380904</v>
          </cell>
          <cell r="BC426">
            <v>0.92943095238095197</v>
          </cell>
          <cell r="BD426">
            <v>0.99988095238095198</v>
          </cell>
          <cell r="BE426">
            <v>0.98499999999999999</v>
          </cell>
          <cell r="BG426" t="str">
            <v>55</v>
          </cell>
          <cell r="BH426" t="str">
            <v>SEGURIDAD OPERACIONAL Y OPTIMIZACION DE SERVICIOS AERONAUTICOS Y AEROPORTUARIOS</v>
          </cell>
        </row>
        <row r="427">
          <cell r="P427" t="str">
            <v>Porcentaje de operativos de control de seguridad ejecutados</v>
          </cell>
          <cell r="Q427" t="str">
            <v>Por período</v>
          </cell>
          <cell r="T427" t="str">
            <v>NUMERADOR: Número de operativos de control de seguridad ejecutados / DENOMINADOR: Total de operativos de control de seguridad programados</v>
          </cell>
          <cell r="U427" t="str">
            <v>C</v>
          </cell>
          <cell r="V427" t="str">
            <v>Continuo</v>
          </cell>
          <cell r="W427">
            <v>1</v>
          </cell>
          <cell r="X427">
            <v>1</v>
          </cell>
          <cell r="Y427">
            <v>0.9</v>
          </cell>
          <cell r="Z427">
            <v>2</v>
          </cell>
          <cell r="AA427">
            <v>2</v>
          </cell>
          <cell r="AB427">
            <v>1</v>
          </cell>
          <cell r="AC427" t="str">
            <v>VERDE</v>
          </cell>
          <cell r="AD427" t="str">
            <v>SI</v>
          </cell>
          <cell r="AE427" t="str">
            <v>SI</v>
          </cell>
          <cell r="AF427">
            <v>44942</v>
          </cell>
          <cell r="AG427">
            <v>50</v>
          </cell>
          <cell r="AH427">
            <v>50</v>
          </cell>
          <cell r="AS427">
            <v>100</v>
          </cell>
          <cell r="AT427">
            <v>50</v>
          </cell>
          <cell r="AU427">
            <v>50</v>
          </cell>
          <cell r="BF427">
            <v>100</v>
          </cell>
          <cell r="BG427">
            <v>0</v>
          </cell>
          <cell r="BH427">
            <v>0</v>
          </cell>
        </row>
        <row r="428">
          <cell r="P428" t="str">
            <v>Porcentaje de pagos efectuados respecto a los pagos autorizados</v>
          </cell>
          <cell r="Q428" t="str">
            <v>Acumulado</v>
          </cell>
          <cell r="R428" t="str">
            <v>SI</v>
          </cell>
          <cell r="T428" t="str">
            <v>Pagos transferidos / Pagos solicitados y autorizados.</v>
          </cell>
          <cell r="U428" t="str">
            <v>C</v>
          </cell>
          <cell r="V428" t="str">
            <v>Continuo Fraccional</v>
          </cell>
          <cell r="W428">
            <v>1</v>
          </cell>
          <cell r="X428">
            <v>1</v>
          </cell>
          <cell r="Y428">
            <v>0.9</v>
          </cell>
          <cell r="Z428">
            <v>12</v>
          </cell>
          <cell r="AA428">
            <v>12</v>
          </cell>
          <cell r="AB428">
            <v>1.1314</v>
          </cell>
          <cell r="AC428" t="str">
            <v>VERDE</v>
          </cell>
          <cell r="AD428" t="str">
            <v>SI</v>
          </cell>
          <cell r="AE428" t="str">
            <v>SI</v>
          </cell>
          <cell r="AF428">
            <v>44943</v>
          </cell>
          <cell r="AG428">
            <v>0.91</v>
          </cell>
          <cell r="AH428">
            <v>0</v>
          </cell>
          <cell r="AI428">
            <v>0</v>
          </cell>
          <cell r="AJ428">
            <v>0</v>
          </cell>
          <cell r="AK428">
            <v>0.01</v>
          </cell>
          <cell r="AL428">
            <v>0</v>
          </cell>
          <cell r="AM428">
            <v>0</v>
          </cell>
          <cell r="AN428">
            <v>0</v>
          </cell>
          <cell r="AO428">
            <v>0.01</v>
          </cell>
          <cell r="AP428">
            <v>0</v>
          </cell>
          <cell r="AQ428">
            <v>0</v>
          </cell>
          <cell r="AR428">
            <v>-0.05</v>
          </cell>
          <cell r="AS428">
            <v>0.88</v>
          </cell>
          <cell r="AT428">
            <v>0.98949754521306565</v>
          </cell>
          <cell r="AU428">
            <v>0.97578526494229356</v>
          </cell>
          <cell r="AV428">
            <v>0.98984040437068721</v>
          </cell>
          <cell r="AW428">
            <v>0.99593510603342339</v>
          </cell>
          <cell r="AX428">
            <v>0.99586470364971991</v>
          </cell>
          <cell r="AY428">
            <v>0.99588802622988648</v>
          </cell>
          <cell r="AZ428">
            <v>0.99089276582259511</v>
          </cell>
          <cell r="BA428">
            <v>0.99087254904907252</v>
          </cell>
          <cell r="BB428">
            <v>0.99258980156447607</v>
          </cell>
          <cell r="BC428">
            <v>0.99238635763358374</v>
          </cell>
          <cell r="BD428">
            <v>0.98562478752481752</v>
          </cell>
          <cell r="BE428">
            <v>0.99564218700878315</v>
          </cell>
          <cell r="BF428">
            <v>0.99186746182631302</v>
          </cell>
          <cell r="BG428" t="str">
            <v>55</v>
          </cell>
          <cell r="BH428" t="str">
            <v>GESTIÓN PARA LA SOSTENIBILIDAD ESTABILIDAD Y CONSISTENCIA DE LAS FINANZAS PÚBLICAS (55)</v>
          </cell>
        </row>
        <row r="429">
          <cell r="P429" t="str">
            <v>Porcentaje de participación de las inversiones a plazo dentro de los portafolio del Seguro de Depósitos del Sector Financiero Privado, popular y solidario y fondo de seguros privados</v>
          </cell>
          <cell r="Q429" t="str">
            <v>Por período</v>
          </cell>
          <cell r="R429" t="str">
            <v>SI</v>
          </cell>
          <cell r="T429" t="str">
            <v>Monto total de Inversiones a plazo de los Fideicomisos / (Valor del portafolio del Seguro de Depósitos del Sector Financiero Privado + el sector financiero popular y solidario + el fondo de seguros privados - la recomendación de liquidez mínima de la CTRS menos las certificaciones de liquidez de cada Fideicomiso)</v>
          </cell>
          <cell r="U429" t="str">
            <v>C</v>
          </cell>
          <cell r="V429" t="str">
            <v>Discreto</v>
          </cell>
          <cell r="W429">
            <v>1</v>
          </cell>
          <cell r="X429">
            <v>1</v>
          </cell>
          <cell r="Y429">
            <v>0.85</v>
          </cell>
          <cell r="Z429">
            <v>4</v>
          </cell>
          <cell r="AA429">
            <v>4</v>
          </cell>
          <cell r="AB429">
            <v>1.0295000000000001</v>
          </cell>
          <cell r="AC429" t="str">
            <v>VERDE</v>
          </cell>
          <cell r="AD429" t="str">
            <v>SI</v>
          </cell>
          <cell r="AE429" t="str">
            <v>SI</v>
          </cell>
          <cell r="AF429">
            <v>44935</v>
          </cell>
          <cell r="AG429">
            <v>0.80810000000000004</v>
          </cell>
          <cell r="AH429">
            <v>0.80859999999999999</v>
          </cell>
          <cell r="AI429">
            <v>0.80910000000000004</v>
          </cell>
          <cell r="AJ429">
            <v>0.80959999999999999</v>
          </cell>
          <cell r="AT429">
            <v>0.80089999999999995</v>
          </cell>
          <cell r="AU429">
            <v>0.97319999999999995</v>
          </cell>
          <cell r="AV429">
            <v>0.96879999999999999</v>
          </cell>
          <cell r="AW429">
            <v>0.83350000000000002</v>
          </cell>
          <cell r="BG429">
            <v>0</v>
          </cell>
          <cell r="BH429">
            <v>0</v>
          </cell>
        </row>
        <row r="430">
          <cell r="P430" t="str">
            <v>Porcentaje de participantes capacitados</v>
          </cell>
          <cell r="Q430" t="str">
            <v>Acumulado</v>
          </cell>
          <cell r="R430" t="str">
            <v>SI</v>
          </cell>
          <cell r="T430" t="str">
            <v>(Número participantes capacitados/Número de capacitados planificados)*100</v>
          </cell>
          <cell r="U430" t="str">
            <v>C</v>
          </cell>
          <cell r="V430" t="str">
            <v>Continuo Fraccional</v>
          </cell>
          <cell r="W430">
            <v>1</v>
          </cell>
          <cell r="X430">
            <v>1</v>
          </cell>
          <cell r="Y430">
            <v>0.85</v>
          </cell>
          <cell r="Z430">
            <v>12</v>
          </cell>
          <cell r="AA430">
            <v>12</v>
          </cell>
          <cell r="AB430">
            <v>2.6901000000000002</v>
          </cell>
          <cell r="AC430" t="str">
            <v>VERDE</v>
          </cell>
          <cell r="AD430" t="str">
            <v>SI</v>
          </cell>
          <cell r="AE430" t="str">
            <v>SI</v>
          </cell>
          <cell r="AF430">
            <v>44938</v>
          </cell>
          <cell r="AG430">
            <v>2.5600000000000001E-2</v>
          </cell>
          <cell r="AH430">
            <v>3.2399999999999998E-2</v>
          </cell>
          <cell r="AI430">
            <v>8.6099999999999996E-2</v>
          </cell>
          <cell r="AJ430">
            <v>9.0899999999999995E-2</v>
          </cell>
          <cell r="AK430">
            <v>9.69E-2</v>
          </cell>
          <cell r="AL430">
            <v>0.1106</v>
          </cell>
          <cell r="AM430">
            <v>0.14280000000000001</v>
          </cell>
          <cell r="AN430">
            <v>0.11360000000000001</v>
          </cell>
          <cell r="AO430">
            <v>9.1300000000000006E-2</v>
          </cell>
          <cell r="AP430">
            <v>9.2799999999999994E-2</v>
          </cell>
          <cell r="AQ430">
            <v>8.48E-2</v>
          </cell>
          <cell r="AR430">
            <v>3.2199999999999999E-2</v>
          </cell>
          <cell r="AS430">
            <v>1</v>
          </cell>
          <cell r="AT430">
            <v>1.103086014445174E-2</v>
          </cell>
          <cell r="AU430">
            <v>4.0446487196323044E-2</v>
          </cell>
          <cell r="AV430">
            <v>0.1036112934996717</v>
          </cell>
          <cell r="AW430">
            <v>0.19409061063690086</v>
          </cell>
          <cell r="AX430">
            <v>0.3040709126723572</v>
          </cell>
          <cell r="AY430">
            <v>0.40492449113591594</v>
          </cell>
          <cell r="AZ430">
            <v>0.89632304661851614</v>
          </cell>
          <cell r="BA430">
            <v>1.271634931057124</v>
          </cell>
          <cell r="BB430">
            <v>1.5296782665791202</v>
          </cell>
          <cell r="BC430">
            <v>2.0306631648063034</v>
          </cell>
          <cell r="BD430">
            <v>2.5964543663821407</v>
          </cell>
          <cell r="BE430">
            <v>2.6900853578463559</v>
          </cell>
          <cell r="BF430">
            <v>1.0060844823812651</v>
          </cell>
          <cell r="BG430" t="str">
            <v>81</v>
          </cell>
          <cell r="BH430" t="str">
            <v>FORMACION Y CAPACITACION PROFESIONAL</v>
          </cell>
        </row>
        <row r="431">
          <cell r="P431" t="str">
            <v>Porcentaje de partículas de gases disueltas presentes en el aire (ppm)</v>
          </cell>
          <cell r="Q431" t="str">
            <v>Por período</v>
          </cell>
          <cell r="R431" t="str">
            <v>SI</v>
          </cell>
          <cell r="T431" t="str">
            <v>Resultado del monitoreo ambiental / 100 ug/m3 (Nivel máximo permisible)</v>
          </cell>
          <cell r="U431" t="str">
            <v>D</v>
          </cell>
          <cell r="V431" t="str">
            <v>Discreto Fraccional</v>
          </cell>
          <cell r="W431">
            <v>1</v>
          </cell>
          <cell r="X431">
            <v>1</v>
          </cell>
          <cell r="Y431">
            <v>1.1499999999999999</v>
          </cell>
          <cell r="Z431">
            <v>2</v>
          </cell>
          <cell r="AA431">
            <v>2</v>
          </cell>
          <cell r="AB431">
            <v>0.96</v>
          </cell>
          <cell r="AC431" t="str">
            <v>VERDE</v>
          </cell>
          <cell r="AD431" t="str">
            <v>SI</v>
          </cell>
          <cell r="AE431" t="str">
            <v>SI</v>
          </cell>
          <cell r="AF431">
            <v>44941</v>
          </cell>
          <cell r="AG431">
            <v>0.5</v>
          </cell>
          <cell r="AH431">
            <v>0.5</v>
          </cell>
          <cell r="AT431">
            <v>0.56999999999999995</v>
          </cell>
          <cell r="AU431">
            <v>0.48</v>
          </cell>
          <cell r="BG431">
            <v>0</v>
          </cell>
          <cell r="BH431">
            <v>0</v>
          </cell>
        </row>
        <row r="432">
          <cell r="P432" t="str">
            <v>Porcentaje de partículas de hidrocarburos disueltas en el agua (ppm)</v>
          </cell>
          <cell r="Q432" t="str">
            <v>Por período</v>
          </cell>
          <cell r="R432" t="str">
            <v>SI</v>
          </cell>
          <cell r="T432" t="str">
            <v>Resultado del monitoreo ambiental / 0.50 mg / litro (Nivel máximo permisible)</v>
          </cell>
          <cell r="U432" t="str">
            <v>D</v>
          </cell>
          <cell r="V432" t="str">
            <v>Discreto Fraccional</v>
          </cell>
          <cell r="W432">
            <v>1</v>
          </cell>
          <cell r="X432">
            <v>1</v>
          </cell>
          <cell r="Y432">
            <v>1.1499999999999999</v>
          </cell>
          <cell r="Z432">
            <v>2</v>
          </cell>
          <cell r="AA432">
            <v>2</v>
          </cell>
          <cell r="AB432">
            <v>1</v>
          </cell>
          <cell r="AC432" t="str">
            <v>VERDE</v>
          </cell>
          <cell r="AD432" t="str">
            <v>SI</v>
          </cell>
          <cell r="AE432" t="str">
            <v>SI</v>
          </cell>
          <cell r="AF432">
            <v>44939</v>
          </cell>
          <cell r="AG432">
            <v>0.28000000000000003</v>
          </cell>
          <cell r="AH432">
            <v>0.28000000000000003</v>
          </cell>
          <cell r="AT432">
            <v>0.28000000000000003</v>
          </cell>
          <cell r="AU432">
            <v>0.28000000000000003</v>
          </cell>
          <cell r="BG432">
            <v>0</v>
          </cell>
          <cell r="BH432">
            <v>0</v>
          </cell>
        </row>
        <row r="433">
          <cell r="P433" t="str">
            <v>Porcentaje de personal de seguridad de la aviación certificado y recertificado</v>
          </cell>
          <cell r="Q433" t="str">
            <v>Acumulado</v>
          </cell>
          <cell r="R433" t="str">
            <v>SI</v>
          </cell>
          <cell r="T433" t="str">
            <v>Número de personas certificadas o recertificadas / Número de personal AVSEC</v>
          </cell>
          <cell r="U433" t="str">
            <v>C</v>
          </cell>
          <cell r="V433" t="str">
            <v>Continuo Fraccional</v>
          </cell>
          <cell r="W433">
            <v>1</v>
          </cell>
          <cell r="X433">
            <v>1</v>
          </cell>
          <cell r="Y433">
            <v>0.85</v>
          </cell>
          <cell r="Z433">
            <v>4</v>
          </cell>
          <cell r="AA433">
            <v>4</v>
          </cell>
          <cell r="AB433">
            <v>1.4286000000000001</v>
          </cell>
          <cell r="AC433" t="str">
            <v>VERDE</v>
          </cell>
          <cell r="AD433" t="str">
            <v>SI</v>
          </cell>
          <cell r="AE433" t="str">
            <v>SI</v>
          </cell>
          <cell r="AF433">
            <v>44932</v>
          </cell>
          <cell r="AI433">
            <v>0.65</v>
          </cell>
          <cell r="AJ433">
            <v>0.05</v>
          </cell>
          <cell r="AS433">
            <v>0.7</v>
          </cell>
          <cell r="AV433">
            <v>0.86</v>
          </cell>
          <cell r="AW433">
            <v>1</v>
          </cell>
          <cell r="BF433">
            <v>0.949421965317919</v>
          </cell>
          <cell r="BG433">
            <v>0</v>
          </cell>
          <cell r="BH433">
            <v>0</v>
          </cell>
        </row>
        <row r="434">
          <cell r="P434" t="str">
            <v>Porcentaje de personal de seguridad de la aviación certificado y recertificado.</v>
          </cell>
          <cell r="Q434" t="str">
            <v>Acumulado</v>
          </cell>
          <cell r="R434" t="str">
            <v>SI</v>
          </cell>
          <cell r="T434" t="str">
            <v>Número de personas certificadas o recertificadas / Número de personal AVSEC</v>
          </cell>
          <cell r="U434" t="str">
            <v>C</v>
          </cell>
          <cell r="V434" t="str">
            <v>Continuo Fraccional</v>
          </cell>
          <cell r="W434">
            <v>1</v>
          </cell>
          <cell r="X434">
            <v>1</v>
          </cell>
          <cell r="Y434">
            <v>0.85</v>
          </cell>
          <cell r="Z434">
            <v>4</v>
          </cell>
          <cell r="AA434">
            <v>2</v>
          </cell>
          <cell r="AB434">
            <v>1.1517999999999999</v>
          </cell>
          <cell r="AC434" t="str">
            <v>VERDE</v>
          </cell>
          <cell r="AD434" t="str">
            <v>SI</v>
          </cell>
          <cell r="AE434" t="str">
            <v>SI</v>
          </cell>
          <cell r="AF434">
            <v>44875</v>
          </cell>
          <cell r="AG434">
            <v>0.55000000000000004</v>
          </cell>
          <cell r="AH434">
            <v>0.05</v>
          </cell>
          <cell r="AS434">
            <v>0.6</v>
          </cell>
          <cell r="AT434">
            <v>0.45714285714285702</v>
          </cell>
          <cell r="AU434">
            <v>0.691071428571429</v>
          </cell>
          <cell r="BF434">
            <v>0.57410714285714304</v>
          </cell>
          <cell r="BG434" t="str">
            <v>01</v>
          </cell>
          <cell r="BH434" t="str">
            <v>ADMINISTRACION CENTRAL</v>
          </cell>
        </row>
        <row r="435">
          <cell r="P435" t="str">
            <v>Porcentaje de personas beneficiarias que han cobrado el seguro de depósitos</v>
          </cell>
          <cell r="Q435" t="str">
            <v>Acumulado</v>
          </cell>
          <cell r="R435" t="str">
            <v>SI</v>
          </cell>
          <cell r="T435" t="str">
            <v>Número de beneficiarios que han cobrado el seguro por cada EFI en liquidación / número total de beneficiarios registrados en las bases de datos para esas mismas EFIs</v>
          </cell>
          <cell r="U435" t="str">
            <v>C</v>
          </cell>
          <cell r="V435" t="str">
            <v>Continuo Fraccional</v>
          </cell>
          <cell r="W435">
            <v>1</v>
          </cell>
          <cell r="X435">
            <v>1</v>
          </cell>
          <cell r="Y435">
            <v>0.85</v>
          </cell>
          <cell r="Z435">
            <v>4</v>
          </cell>
          <cell r="AA435">
            <v>4</v>
          </cell>
          <cell r="AB435">
            <v>1.1232</v>
          </cell>
          <cell r="AC435" t="str">
            <v>VERDE</v>
          </cell>
          <cell r="AD435" t="str">
            <v>SI</v>
          </cell>
          <cell r="AE435" t="str">
            <v>SI</v>
          </cell>
          <cell r="AF435">
            <v>44931</v>
          </cell>
          <cell r="AG435">
            <v>0.57999999999999996</v>
          </cell>
          <cell r="AH435">
            <v>5.0000000000000001E-3</v>
          </cell>
          <cell r="AI435">
            <v>5.0000000000000001E-3</v>
          </cell>
          <cell r="AJ435">
            <v>0.01</v>
          </cell>
          <cell r="AS435">
            <v>0.6</v>
          </cell>
          <cell r="AT435">
            <v>0.64226287987850506</v>
          </cell>
          <cell r="AU435">
            <v>0.64197006940693602</v>
          </cell>
          <cell r="AV435">
            <v>0.67368963569871199</v>
          </cell>
          <cell r="AW435">
            <v>0.67389580829134799</v>
          </cell>
          <cell r="BF435">
            <v>0.65800068536202305</v>
          </cell>
          <cell r="BG435" t="str">
            <v>55</v>
          </cell>
          <cell r="BH435" t="str">
            <v>ADMINISTRACIÓN Y PAGO DEL SEGURO DE DEPÓSITOS Y DEL SEGURO DE SEGUROS PRIVADOS</v>
          </cell>
        </row>
        <row r="436">
          <cell r="P436" t="str">
            <v>Porcentaje de personas certificadas por competencias laborales</v>
          </cell>
          <cell r="Q436" t="str">
            <v>Acumulado</v>
          </cell>
          <cell r="R436" t="str">
            <v>SI</v>
          </cell>
          <cell r="T436" t="str">
            <v>(Número de personas certificadas por competencias laborales / Número de personas certificadas por competencias laborales planificadas)*100</v>
          </cell>
          <cell r="U436" t="str">
            <v>C</v>
          </cell>
          <cell r="V436" t="str">
            <v>Continuo Fraccional</v>
          </cell>
          <cell r="W436">
            <v>1</v>
          </cell>
          <cell r="X436">
            <v>1</v>
          </cell>
          <cell r="Y436">
            <v>0.85</v>
          </cell>
          <cell r="Z436">
            <v>12</v>
          </cell>
          <cell r="AA436">
            <v>12</v>
          </cell>
          <cell r="AB436">
            <v>0.42459999999999998</v>
          </cell>
          <cell r="AC436" t="str">
            <v>ROJO</v>
          </cell>
          <cell r="AD436" t="str">
            <v>SI</v>
          </cell>
          <cell r="AE436" t="str">
            <v>SI</v>
          </cell>
          <cell r="AF436">
            <v>44938</v>
          </cell>
          <cell r="AG436">
            <v>0.02</v>
          </cell>
          <cell r="AH436">
            <v>2.1000000000000001E-2</v>
          </cell>
          <cell r="AI436">
            <v>6.0999999999999999E-2</v>
          </cell>
          <cell r="AJ436">
            <v>6.0999999999999999E-2</v>
          </cell>
          <cell r="AK436">
            <v>0.121</v>
          </cell>
          <cell r="AL436">
            <v>0.121</v>
          </cell>
          <cell r="AM436">
            <v>0.153</v>
          </cell>
          <cell r="AN436">
            <v>0.15</v>
          </cell>
          <cell r="AO436">
            <v>0.121</v>
          </cell>
          <cell r="AP436">
            <v>0.1</v>
          </cell>
          <cell r="AQ436">
            <v>0.05</v>
          </cell>
          <cell r="AR436">
            <v>2.1000000000000001E-2</v>
          </cell>
          <cell r="AS436">
            <v>1</v>
          </cell>
          <cell r="AT436">
            <v>1.9016122364613478E-2</v>
          </cell>
          <cell r="AU436">
            <v>4.6300124018189337E-2</v>
          </cell>
          <cell r="AV436">
            <v>0.12319140140553948</v>
          </cell>
          <cell r="AW436">
            <v>0.15957007027697395</v>
          </cell>
          <cell r="AX436">
            <v>0.19305498139727159</v>
          </cell>
          <cell r="AY436">
            <v>0.22529971062422488</v>
          </cell>
          <cell r="AZ436">
            <v>0.25671765192228191</v>
          </cell>
          <cell r="BA436">
            <v>0.28358825961140965</v>
          </cell>
          <cell r="BB436">
            <v>0.32120711037618849</v>
          </cell>
          <cell r="BC436">
            <v>0.33195535345183963</v>
          </cell>
          <cell r="BD436">
            <v>0.37164117403885905</v>
          </cell>
          <cell r="BE436">
            <v>0.42455560148821825</v>
          </cell>
          <cell r="BF436">
            <v>0.22967479674796748</v>
          </cell>
          <cell r="BG436">
            <v>0</v>
          </cell>
          <cell r="BH436">
            <v>0</v>
          </cell>
        </row>
        <row r="437">
          <cell r="P437" t="str">
            <v>Porcentaje de personas con competencias digitales avanzadas</v>
          </cell>
          <cell r="Q437" t="str">
            <v>Por período</v>
          </cell>
          <cell r="R437" t="str">
            <v>SI</v>
          </cell>
          <cell r="T437" t="str">
            <v>F= Unión Internacional de Telecomunicaciones - UIT</v>
          </cell>
          <cell r="U437" t="str">
            <v>C</v>
          </cell>
          <cell r="V437" t="str">
            <v>Discreto</v>
          </cell>
          <cell r="W437">
            <v>1</v>
          </cell>
          <cell r="X437">
            <v>1</v>
          </cell>
          <cell r="Y437">
            <v>0.85</v>
          </cell>
          <cell r="Z437">
            <v>1</v>
          </cell>
          <cell r="AA437">
            <v>1</v>
          </cell>
          <cell r="AB437">
            <v>1</v>
          </cell>
          <cell r="AC437" t="str">
            <v>VERDE</v>
          </cell>
          <cell r="AD437" t="str">
            <v>SI</v>
          </cell>
          <cell r="AE437" t="str">
            <v>SI</v>
          </cell>
          <cell r="AF437">
            <v>44943</v>
          </cell>
          <cell r="AG437">
            <v>0.06</v>
          </cell>
          <cell r="AT437">
            <v>0.06</v>
          </cell>
          <cell r="BG437" t="str">
            <v>57</v>
          </cell>
          <cell r="BH437" t="str">
            <v>FOMENTO DE LA INDUSTRIA Y SERVICIOS DE TECNOLOGIAS DE LA INFORMACION Y COMUNICACION</v>
          </cell>
        </row>
        <row r="438">
          <cell r="P438" t="str">
            <v>Porcentaje de personas con competencias digitales básicas</v>
          </cell>
          <cell r="Q438" t="str">
            <v>Por período</v>
          </cell>
          <cell r="R438" t="str">
            <v>SI</v>
          </cell>
          <cell r="T438" t="str">
            <v>F= Unión Internacional de Telecomunicaciones - UIT</v>
          </cell>
          <cell r="U438" t="str">
            <v>C</v>
          </cell>
          <cell r="V438" t="str">
            <v>Discreto</v>
          </cell>
          <cell r="W438">
            <v>1</v>
          </cell>
          <cell r="X438">
            <v>1</v>
          </cell>
          <cell r="Y438">
            <v>0.85</v>
          </cell>
          <cell r="Z438">
            <v>1</v>
          </cell>
          <cell r="AA438">
            <v>1</v>
          </cell>
          <cell r="AB438">
            <v>1.3029999999999999</v>
          </cell>
          <cell r="AC438" t="str">
            <v>VERDE</v>
          </cell>
          <cell r="AD438" t="str">
            <v>SI</v>
          </cell>
          <cell r="AE438" t="str">
            <v>SI</v>
          </cell>
          <cell r="AF438">
            <v>44942</v>
          </cell>
          <cell r="AG438">
            <v>0.33</v>
          </cell>
          <cell r="AT438">
            <v>0.43</v>
          </cell>
          <cell r="BG438" t="str">
            <v>57</v>
          </cell>
          <cell r="BH438" t="str">
            <v>FOMENTO DE LA INDUSTRIA Y SERVICIOS DE TECNOLOGIAS DE LA INFORMACION Y COMUNICACION</v>
          </cell>
        </row>
        <row r="439">
          <cell r="P439" t="str">
            <v>Porcentaje de personas con competencias digitales medias</v>
          </cell>
          <cell r="Q439" t="str">
            <v>Por período</v>
          </cell>
          <cell r="R439" t="str">
            <v>SI</v>
          </cell>
          <cell r="T439" t="str">
            <v>F= Unión Internacional de Telecomunicaciones - UIT</v>
          </cell>
          <cell r="U439" t="str">
            <v>C</v>
          </cell>
          <cell r="V439" t="str">
            <v>Discreto</v>
          </cell>
          <cell r="W439">
            <v>1</v>
          </cell>
          <cell r="X439">
            <v>1</v>
          </cell>
          <cell r="Y439">
            <v>0.85</v>
          </cell>
          <cell r="Z439">
            <v>1</v>
          </cell>
          <cell r="AA439">
            <v>1</v>
          </cell>
          <cell r="AB439">
            <v>1.125</v>
          </cell>
          <cell r="AC439" t="str">
            <v>VERDE</v>
          </cell>
          <cell r="AD439" t="str">
            <v>SI</v>
          </cell>
          <cell r="AE439" t="str">
            <v>SI</v>
          </cell>
          <cell r="AF439">
            <v>44943</v>
          </cell>
          <cell r="AG439">
            <v>0.24</v>
          </cell>
          <cell r="AT439">
            <v>0.27</v>
          </cell>
          <cell r="BG439" t="str">
            <v>57</v>
          </cell>
          <cell r="BH439" t="str">
            <v>FOMENTO DE LA INDUSTRIA Y SERVICIOS DE TECNOLOGIAS DE LA INFORMACION Y COMUNICACION</v>
          </cell>
        </row>
        <row r="440">
          <cell r="P440" t="str">
            <v>Porcentaje de personas en estado irregular notificadas con inicio de proceso administrativo</v>
          </cell>
          <cell r="Q440" t="str">
            <v>Acumulado</v>
          </cell>
          <cell r="T440" t="str">
            <v>NUMERADOR: Número de personas en estado irregular con inicio de proceso administrativo / DENOMINADOR: Total de personas en estado irregular identificadas</v>
          </cell>
          <cell r="U440" t="str">
            <v>C</v>
          </cell>
          <cell r="V440" t="str">
            <v>Continuo</v>
          </cell>
          <cell r="W440">
            <v>1</v>
          </cell>
          <cell r="X440">
            <v>1</v>
          </cell>
          <cell r="Y440">
            <v>0.9</v>
          </cell>
          <cell r="Z440">
            <v>2</v>
          </cell>
          <cell r="AA440">
            <v>2</v>
          </cell>
          <cell r="AB440">
            <v>0.67930000000000001</v>
          </cell>
          <cell r="AC440" t="str">
            <v>ROJO</v>
          </cell>
          <cell r="AD440" t="str">
            <v>SI</v>
          </cell>
          <cell r="AE440" t="str">
            <v>SI</v>
          </cell>
          <cell r="AF440">
            <v>44939</v>
          </cell>
          <cell r="AG440">
            <v>86</v>
          </cell>
          <cell r="AH440">
            <v>2</v>
          </cell>
          <cell r="AS440">
            <v>88</v>
          </cell>
          <cell r="AT440">
            <v>83.08</v>
          </cell>
          <cell r="AU440">
            <v>-23.3</v>
          </cell>
          <cell r="BF440">
            <v>59.78</v>
          </cell>
          <cell r="BG440">
            <v>0</v>
          </cell>
          <cell r="BH440">
            <v>0</v>
          </cell>
        </row>
        <row r="441">
          <cell r="P441" t="str">
            <v>Porcentaje de planes de acción cantonal y micro planificación generados en las mesas intersectoriales cantonales</v>
          </cell>
          <cell r="Q441" t="str">
            <v>Acumulado</v>
          </cell>
          <cell r="T441" t="str">
            <v>Número de planes de acción realizados/Número de planes de acción planificados</v>
          </cell>
          <cell r="U441" t="str">
            <v>C</v>
          </cell>
          <cell r="V441" t="str">
            <v>Continuo Fraccional</v>
          </cell>
          <cell r="W441">
            <v>1</v>
          </cell>
          <cell r="X441">
            <v>1</v>
          </cell>
          <cell r="Y441">
            <v>0.85</v>
          </cell>
          <cell r="Z441">
            <v>12</v>
          </cell>
          <cell r="AA441">
            <v>12</v>
          </cell>
          <cell r="AB441">
            <v>1.0436000000000001</v>
          </cell>
          <cell r="AC441" t="str">
            <v>VERDE</v>
          </cell>
          <cell r="AD441" t="str">
            <v>SI</v>
          </cell>
          <cell r="AE441" t="str">
            <v>SI</v>
          </cell>
          <cell r="AF441">
            <v>44937</v>
          </cell>
          <cell r="AG441">
            <v>3.4599999999999999E-2</v>
          </cell>
          <cell r="AH441">
            <v>1.7299999999999999E-2</v>
          </cell>
          <cell r="AI441">
            <v>1.7299999999999999E-2</v>
          </cell>
          <cell r="AJ441">
            <v>1.7299999999999999E-2</v>
          </cell>
          <cell r="AK441">
            <v>1.7299999999999999E-2</v>
          </cell>
          <cell r="AL441">
            <v>1.7399999999999999E-2</v>
          </cell>
          <cell r="AM441">
            <v>1.7299999999999999E-2</v>
          </cell>
          <cell r="AN441">
            <v>1.7299999999999999E-2</v>
          </cell>
          <cell r="AO441">
            <v>1.7299999999999999E-2</v>
          </cell>
          <cell r="AP441">
            <v>1.7299999999999999E-2</v>
          </cell>
          <cell r="AQ441">
            <v>1.7299999999999999E-2</v>
          </cell>
          <cell r="AR441">
            <v>1.7299999999999999E-2</v>
          </cell>
          <cell r="AS441">
            <v>0.22500000000000001</v>
          </cell>
          <cell r="AT441">
            <v>3.0891054646710756E-2</v>
          </cell>
          <cell r="AU441">
            <v>4.7076226940480331E-2</v>
          </cell>
          <cell r="AV441">
            <v>6.4479638009049781E-2</v>
          </cell>
          <cell r="AW441">
            <v>8.2666202575704839E-2</v>
          </cell>
          <cell r="AX441">
            <v>0.10163592064044552</v>
          </cell>
          <cell r="AY441">
            <v>0.12008353637312913</v>
          </cell>
          <cell r="AZ441">
            <v>0.13896623738252697</v>
          </cell>
          <cell r="BA441">
            <v>0.15802297250261052</v>
          </cell>
          <cell r="BB441">
            <v>0.1771667246780369</v>
          </cell>
          <cell r="BC441">
            <v>0.19631047685346328</v>
          </cell>
          <cell r="BD441">
            <v>0.2155412460842325</v>
          </cell>
          <cell r="BE441">
            <v>0.23477201531500175</v>
          </cell>
          <cell r="BF441">
            <v>0.13063435433344936</v>
          </cell>
          <cell r="BG441">
            <v>75</v>
          </cell>
          <cell r="BH441" t="str">
            <v>COORDINACIÓN EN LA FORMULACIÓN EJECUCIÓN SEGUIMIENTO Y EVALUACION DE LAS POLÍTICAS PÚBLICAS</v>
          </cell>
        </row>
        <row r="442">
          <cell r="P442" t="str">
            <v>Porcentaje de Planes de Mejora controlados en su implementación por los GADM.</v>
          </cell>
          <cell r="Q442" t="str">
            <v>Acumulado</v>
          </cell>
          <cell r="R442" t="str">
            <v>SI</v>
          </cell>
          <cell r="T442" t="str">
            <v>Planes de mejora controlados / Planes de mejora aprobados</v>
          </cell>
          <cell r="U442" t="str">
            <v>C</v>
          </cell>
          <cell r="V442" t="str">
            <v>Continuo</v>
          </cell>
          <cell r="W442">
            <v>1</v>
          </cell>
          <cell r="X442">
            <v>1</v>
          </cell>
          <cell r="Y442">
            <v>0.85</v>
          </cell>
          <cell r="Z442">
            <v>2</v>
          </cell>
          <cell r="AA442">
            <v>2</v>
          </cell>
          <cell r="AB442">
            <v>0.78890000000000005</v>
          </cell>
          <cell r="AC442" t="str">
            <v>ROJO</v>
          </cell>
          <cell r="AD442" t="str">
            <v>SI</v>
          </cell>
          <cell r="AE442" t="str">
            <v>SI</v>
          </cell>
          <cell r="AF442">
            <v>44939</v>
          </cell>
          <cell r="AH442">
            <v>0.9</v>
          </cell>
          <cell r="AS442">
            <v>0.9</v>
          </cell>
          <cell r="AU442">
            <v>0.71</v>
          </cell>
          <cell r="BF442">
            <v>0.71</v>
          </cell>
          <cell r="BG442" t="e">
            <v>#N/A</v>
          </cell>
          <cell r="BH442" t="e">
            <v>#N/A</v>
          </cell>
        </row>
        <row r="443">
          <cell r="P443" t="str">
            <v>Porcentaje de posicionamiento de la imagen institucional en medios masivos</v>
          </cell>
          <cell r="Q443" t="str">
            <v>Por período</v>
          </cell>
          <cell r="T443" t="str">
            <v>NÚMERO DE NOTICIAS CALIFICADAS COMO POSITIVAS/ (TOTAL DE NOTICIAS - NÚMERO DE NOTICIAS NEUTRALES)</v>
          </cell>
          <cell r="U443" t="str">
            <v>C</v>
          </cell>
          <cell r="V443" t="str">
            <v>Continuo Fraccional</v>
          </cell>
          <cell r="W443">
            <v>1</v>
          </cell>
          <cell r="X443">
            <v>1</v>
          </cell>
          <cell r="Y443">
            <v>0.85</v>
          </cell>
          <cell r="Z443">
            <v>12</v>
          </cell>
          <cell r="AA443">
            <v>12</v>
          </cell>
          <cell r="AB443">
            <v>1.0044</v>
          </cell>
          <cell r="AC443" t="str">
            <v>VERDE</v>
          </cell>
          <cell r="AD443" t="str">
            <v>SI</v>
          </cell>
          <cell r="AE443" t="str">
            <v>SI</v>
          </cell>
          <cell r="AF443">
            <v>44935</v>
          </cell>
          <cell r="AG443">
            <v>0.94730000000000003</v>
          </cell>
          <cell r="AH443">
            <v>0</v>
          </cell>
          <cell r="AI443">
            <v>0</v>
          </cell>
          <cell r="AJ443">
            <v>0</v>
          </cell>
          <cell r="AK443">
            <v>0</v>
          </cell>
          <cell r="AL443">
            <v>0</v>
          </cell>
          <cell r="AM443">
            <v>0</v>
          </cell>
          <cell r="AN443">
            <v>0</v>
          </cell>
          <cell r="AO443">
            <v>0</v>
          </cell>
          <cell r="AP443">
            <v>0</v>
          </cell>
          <cell r="AQ443">
            <v>0</v>
          </cell>
          <cell r="AR443">
            <v>0</v>
          </cell>
          <cell r="AS443">
            <v>0.94730000000000003</v>
          </cell>
          <cell r="AT443">
            <v>0.98187311178247705</v>
          </cell>
          <cell r="AU443">
            <v>0.98390342052313895</v>
          </cell>
          <cell r="AV443">
            <v>0.95923566878980904</v>
          </cell>
          <cell r="AW443">
            <v>0.92456479690522198</v>
          </cell>
          <cell r="AX443">
            <v>0.92644757433489799</v>
          </cell>
          <cell r="AY443">
            <v>0.93680781758957699</v>
          </cell>
          <cell r="AZ443">
            <v>0.94192477876106195</v>
          </cell>
          <cell r="BA443">
            <v>0.94438976377952799</v>
          </cell>
          <cell r="BB443">
            <v>0.94561243144424101</v>
          </cell>
          <cell r="BC443">
            <v>0.94671781756180695</v>
          </cell>
          <cell r="BD443">
            <v>0.94933228593872698</v>
          </cell>
          <cell r="BE443">
            <v>0.95154677599701798</v>
          </cell>
          <cell r="BF443">
            <v>0.94565388448827603</v>
          </cell>
        </row>
        <row r="444">
          <cell r="P444" t="str">
            <v>Porcentaje de prestación de servicios en movilidad humana</v>
          </cell>
          <cell r="Q444" t="str">
            <v>Por período</v>
          </cell>
          <cell r="R444" t="str">
            <v>SI</v>
          </cell>
          <cell r="T444" t="str">
            <v>NUMERADOR: Sumatoria de Servicios prestados en movilidad humana. DENOMINADOR: Sumatoria de Servicios solicitados en movilidad humana.</v>
          </cell>
          <cell r="U444" t="str">
            <v>C</v>
          </cell>
          <cell r="V444" t="str">
            <v>Discreto Fraccional</v>
          </cell>
          <cell r="W444">
            <v>1</v>
          </cell>
          <cell r="X444">
            <v>1</v>
          </cell>
          <cell r="Y444">
            <v>0.85</v>
          </cell>
          <cell r="Z444">
            <v>1</v>
          </cell>
          <cell r="AA444">
            <v>1</v>
          </cell>
          <cell r="AB444">
            <v>1.0903</v>
          </cell>
          <cell r="AC444" t="str">
            <v>VERDE</v>
          </cell>
          <cell r="AD444" t="str">
            <v>SI</v>
          </cell>
          <cell r="AE444" t="str">
            <v>SI</v>
          </cell>
          <cell r="AF444">
            <v>44943</v>
          </cell>
          <cell r="AG444">
            <v>0.90559999999999996</v>
          </cell>
          <cell r="AT444">
            <v>0.98735640082208387</v>
          </cell>
          <cell r="BG444" t="str">
            <v>64</v>
          </cell>
          <cell r="BH444" t="str">
            <v>Garantía de Derechos de las Personas en Movilidad Humana</v>
          </cell>
        </row>
        <row r="445">
          <cell r="P445" t="str">
            <v>Porcentaje de procedimientos publicados en el Catálogo Dinámico Inclusivo en relación a los planificados</v>
          </cell>
          <cell r="Q445" t="str">
            <v>Por período</v>
          </cell>
          <cell r="R445" t="str">
            <v>SI</v>
          </cell>
          <cell r="T445" t="str">
            <v>Numerador: sumatoria de procedimientos Publicados / Denominador: sumatoria de procedimientos planificados</v>
          </cell>
          <cell r="U445" t="str">
            <v>C</v>
          </cell>
          <cell r="V445" t="str">
            <v>Discreto Fraccional</v>
          </cell>
          <cell r="W445">
            <v>1</v>
          </cell>
          <cell r="X445">
            <v>1</v>
          </cell>
          <cell r="Y445">
            <v>0.85</v>
          </cell>
          <cell r="Z445">
            <v>2</v>
          </cell>
          <cell r="AA445">
            <v>2</v>
          </cell>
          <cell r="AB445">
            <v>0</v>
          </cell>
          <cell r="AC445" t="str">
            <v>ROJO</v>
          </cell>
          <cell r="AD445" t="str">
            <v>SI</v>
          </cell>
          <cell r="AE445" t="str">
            <v>SI</v>
          </cell>
          <cell r="AF445">
            <v>44941</v>
          </cell>
          <cell r="AG445">
            <v>1</v>
          </cell>
          <cell r="AH445">
            <v>1</v>
          </cell>
          <cell r="AT445">
            <v>44959</v>
          </cell>
          <cell r="AU445">
            <v>0</v>
          </cell>
          <cell r="BG445" t="str">
            <v>57</v>
          </cell>
          <cell r="BH445" t="str">
            <v>ESTANDARIZACIÓN DE BIENES Y SERVICIOS DE SISTEMA NACIONAL DE CONTRATACIÓN PÚBLICA</v>
          </cell>
        </row>
        <row r="446">
          <cell r="P446" t="str">
            <v>Porcentaje de procedimientos publicados en el Catalogo Electrónico General en relación a los planificados.</v>
          </cell>
          <cell r="Q446" t="str">
            <v>Por período</v>
          </cell>
          <cell r="R446" t="str">
            <v>SI</v>
          </cell>
          <cell r="T446" t="str">
            <v>Numerador: sumatoria de procedimientos publicados / Denominador: sumatoria de los procedimientos planificados.</v>
          </cell>
          <cell r="U446" t="str">
            <v>C</v>
          </cell>
          <cell r="V446" t="str">
            <v>Discreto Fraccional</v>
          </cell>
          <cell r="W446">
            <v>1</v>
          </cell>
          <cell r="X446">
            <v>1</v>
          </cell>
          <cell r="Y446">
            <v>0.85</v>
          </cell>
          <cell r="Z446">
            <v>2</v>
          </cell>
          <cell r="AA446">
            <v>2</v>
          </cell>
          <cell r="AB446">
            <v>1</v>
          </cell>
          <cell r="AC446" t="str">
            <v>VERDE</v>
          </cell>
          <cell r="AD446" t="str">
            <v>SI</v>
          </cell>
          <cell r="AE446" t="str">
            <v>SI</v>
          </cell>
          <cell r="AF446">
            <v>44941</v>
          </cell>
          <cell r="AG446">
            <v>1</v>
          </cell>
          <cell r="AH446">
            <v>1</v>
          </cell>
          <cell r="AT446">
            <v>44988</v>
          </cell>
          <cell r="AU446">
            <v>44988</v>
          </cell>
          <cell r="BG446" t="str">
            <v>57</v>
          </cell>
          <cell r="BH446" t="str">
            <v>ESTANDARIZACIÓN DE BIENES Y SERVICIOS DE SISTEMA NACIONAL DE CONTRATACIÓN PÚBLICA</v>
          </cell>
        </row>
        <row r="447">
          <cell r="P447" t="str">
            <v>Porcentaje de producción científica</v>
          </cell>
          <cell r="Q447" t="str">
            <v>Por período</v>
          </cell>
          <cell r="R447" t="str">
            <v>SI</v>
          </cell>
          <cell r="T447" t="str">
            <v>(Número de publicaciones realizadas / Número de publicaciones planificadas) * 100</v>
          </cell>
          <cell r="U447" t="str">
            <v>C</v>
          </cell>
          <cell r="V447" t="str">
            <v>Discreto</v>
          </cell>
          <cell r="W447">
            <v>1</v>
          </cell>
          <cell r="X447">
            <v>1</v>
          </cell>
          <cell r="Y447">
            <v>0.85</v>
          </cell>
          <cell r="Z447">
            <v>2</v>
          </cell>
          <cell r="AA447">
            <v>2</v>
          </cell>
          <cell r="AB447">
            <v>1</v>
          </cell>
          <cell r="AC447" t="str">
            <v>VERDE</v>
          </cell>
          <cell r="AD447" t="str">
            <v>SI</v>
          </cell>
          <cell r="AE447" t="str">
            <v>SI</v>
          </cell>
          <cell r="AF447">
            <v>44938</v>
          </cell>
          <cell r="AG447">
            <v>1</v>
          </cell>
          <cell r="AH447">
            <v>1</v>
          </cell>
          <cell r="AT447">
            <v>1</v>
          </cell>
          <cell r="AU447">
            <v>1</v>
          </cell>
          <cell r="BG447" t="str">
            <v>55</v>
          </cell>
          <cell r="BH447" t="str">
            <v>ADMINISTRACION TECNICA Y COMERCIAL DEL SISTEMA NACIONAL INTERCONECTADO E INTERCONEXIONES INTERNACIONALES</v>
          </cell>
        </row>
        <row r="448">
          <cell r="P448" t="str">
            <v>Porcentaje de Productos geográficos elaborados y disponibles</v>
          </cell>
          <cell r="Q448" t="str">
            <v>Acumulado</v>
          </cell>
          <cell r="R448" t="str">
            <v>SI</v>
          </cell>
          <cell r="T448" t="str">
            <v>Número de productos geográficos elaborados y disponibles/número de productos geográficos planificados</v>
          </cell>
          <cell r="U448" t="str">
            <v>C</v>
          </cell>
          <cell r="V448" t="str">
            <v>Continuo Fraccional</v>
          </cell>
          <cell r="W448">
            <v>1</v>
          </cell>
          <cell r="X448">
            <v>1</v>
          </cell>
          <cell r="Y448">
            <v>0.85</v>
          </cell>
          <cell r="Z448">
            <v>4</v>
          </cell>
          <cell r="AA448">
            <v>4</v>
          </cell>
          <cell r="AB448">
            <v>1</v>
          </cell>
          <cell r="AC448" t="str">
            <v>VERDE</v>
          </cell>
          <cell r="AD448" t="str">
            <v>SI</v>
          </cell>
          <cell r="AE448" t="str">
            <v>SI</v>
          </cell>
          <cell r="AF448">
            <v>44922</v>
          </cell>
          <cell r="AG448">
            <v>0.05</v>
          </cell>
          <cell r="AH448">
            <v>0.05</v>
          </cell>
          <cell r="AI448">
            <v>0.05</v>
          </cell>
          <cell r="AJ448">
            <v>0.1</v>
          </cell>
          <cell r="AS448">
            <v>0.25</v>
          </cell>
          <cell r="AT448">
            <v>0.05</v>
          </cell>
          <cell r="AU448">
            <v>0.1</v>
          </cell>
          <cell r="AV448">
            <v>0.15</v>
          </cell>
          <cell r="AW448">
            <v>0.25</v>
          </cell>
          <cell r="BF448">
            <v>0.13750000000000001</v>
          </cell>
          <cell r="BG448" t="str">
            <v>86</v>
          </cell>
          <cell r="BH448" t="str">
            <v>INVESTIGACION DESARROLLO INNOVACION Y O TRANSFERENCIA TECNOLOGICA</v>
          </cell>
        </row>
        <row r="449">
          <cell r="P449" t="str">
            <v>Porcentaje de propuestas de política económica en los sectores estratégicos, real y externo, presentadas.</v>
          </cell>
          <cell r="Q449" t="str">
            <v>Por período</v>
          </cell>
          <cell r="T449" t="str">
            <v>Número de propuestas de política económica en los sectores estratégicos, real y externo/Total de propuestas planificadas</v>
          </cell>
          <cell r="U449" t="str">
            <v>C</v>
          </cell>
          <cell r="V449" t="str">
            <v>Discreto Fraccional</v>
          </cell>
          <cell r="W449">
            <v>1</v>
          </cell>
          <cell r="X449">
            <v>1</v>
          </cell>
          <cell r="Y449">
            <v>0.9</v>
          </cell>
          <cell r="Z449">
            <v>2</v>
          </cell>
          <cell r="AA449">
            <v>2</v>
          </cell>
          <cell r="AB449">
            <v>1</v>
          </cell>
          <cell r="AC449" t="str">
            <v>VERDE</v>
          </cell>
          <cell r="AD449" t="str">
            <v>SI</v>
          </cell>
          <cell r="AE449" t="str">
            <v>SI</v>
          </cell>
          <cell r="AF449">
            <v>44936</v>
          </cell>
          <cell r="AG449">
            <v>1</v>
          </cell>
          <cell r="AH449">
            <v>1</v>
          </cell>
          <cell r="AT449">
            <v>1</v>
          </cell>
          <cell r="AU449">
            <v>1</v>
          </cell>
          <cell r="BG449" t="str">
            <v>75</v>
          </cell>
          <cell r="BH449" t="str">
            <v>COORDINACIÓN, FORMULACIÓN, EJECUCIÓN, SEGUIMIENTO Y EVALUACIÓN DE LAS POLÍTICAS PÚBLICAS (75)</v>
          </cell>
        </row>
        <row r="450">
          <cell r="P450" t="str">
            <v>Porcentaje de proyectos financiados por el FIASA para promover acciones de validación, difusión y capacitación de tecnologías en campo con agricultores</v>
          </cell>
          <cell r="Q450" t="str">
            <v>Acumulado</v>
          </cell>
          <cell r="R450" t="str">
            <v>SI</v>
          </cell>
          <cell r="T450" t="str">
            <v>Proyectos financiados / Proyectos presentados</v>
          </cell>
          <cell r="U450" t="str">
            <v>C</v>
          </cell>
          <cell r="V450" t="str">
            <v>Continuo</v>
          </cell>
          <cell r="W450">
            <v>1</v>
          </cell>
          <cell r="X450">
            <v>1</v>
          </cell>
          <cell r="Y450">
            <v>0.85</v>
          </cell>
          <cell r="Z450">
            <v>2</v>
          </cell>
          <cell r="AA450">
            <v>2</v>
          </cell>
          <cell r="AB450">
            <v>4.8582999999999998</v>
          </cell>
          <cell r="AC450" t="str">
            <v>VERDE</v>
          </cell>
          <cell r="AD450" t="str">
            <v>SI</v>
          </cell>
          <cell r="AE450" t="str">
            <v>SI</v>
          </cell>
          <cell r="AF450">
            <v>44935</v>
          </cell>
          <cell r="AG450">
            <v>0.06</v>
          </cell>
          <cell r="AH450">
            <v>0.06</v>
          </cell>
          <cell r="AS450">
            <v>0.12</v>
          </cell>
          <cell r="AT450">
            <v>0.58299999999999996</v>
          </cell>
          <cell r="AU450">
            <v>0</v>
          </cell>
          <cell r="BF450">
            <v>0.58299999999999996</v>
          </cell>
          <cell r="BG450" t="str">
            <v>86</v>
          </cell>
          <cell r="BH450" t="str">
            <v>INVESTIGACION DESARROLLO  INNOVACION Y O TRANSFERENCIA TECNOLOGICA</v>
          </cell>
        </row>
        <row r="451">
          <cell r="P451" t="str">
            <v>Porcentaje de realización de estudios energéticos asociados a las transferencias internacionales de electricidad</v>
          </cell>
          <cell r="Q451" t="str">
            <v>Por período</v>
          </cell>
          <cell r="R451" t="str">
            <v>SI</v>
          </cell>
          <cell r="T451" t="str">
            <v>[(Número de solicitudes atendidas)/(Número de solicitudes ingresadas)]*100</v>
          </cell>
          <cell r="U451" t="str">
            <v>C</v>
          </cell>
          <cell r="V451" t="str">
            <v>Discreto</v>
          </cell>
          <cell r="W451">
            <v>1</v>
          </cell>
          <cell r="X451">
            <v>1</v>
          </cell>
          <cell r="Y451">
            <v>0.85</v>
          </cell>
          <cell r="Z451">
            <v>4</v>
          </cell>
          <cell r="AA451">
            <v>4</v>
          </cell>
          <cell r="AB451">
            <v>1.0308999999999999</v>
          </cell>
          <cell r="AC451" t="str">
            <v>VERDE</v>
          </cell>
          <cell r="AD451" t="str">
            <v>SI</v>
          </cell>
          <cell r="AE451" t="str">
            <v>SI</v>
          </cell>
          <cell r="AF451">
            <v>44941</v>
          </cell>
          <cell r="AG451">
            <v>0.97</v>
          </cell>
          <cell r="AH451">
            <v>0.97</v>
          </cell>
          <cell r="AI451">
            <v>0.97</v>
          </cell>
          <cell r="AJ451">
            <v>0.97</v>
          </cell>
          <cell r="AT451">
            <v>1</v>
          </cell>
          <cell r="AU451">
            <v>1</v>
          </cell>
          <cell r="AV451">
            <v>1</v>
          </cell>
          <cell r="AW451">
            <v>1</v>
          </cell>
          <cell r="BG451">
            <v>0</v>
          </cell>
          <cell r="BH451">
            <v>0</v>
          </cell>
        </row>
        <row r="452">
          <cell r="P452" t="str">
            <v>Porcentaje de recuperación de cartera de sobrevuelos</v>
          </cell>
          <cell r="Q452" t="str">
            <v>Por período</v>
          </cell>
          <cell r="R452" t="str">
            <v>SI</v>
          </cell>
          <cell r="T452" t="str">
            <v>Valor de cartera recuperada sobrevuelos/valor total de cartera sobrevuelos</v>
          </cell>
          <cell r="U452" t="str">
            <v>C</v>
          </cell>
          <cell r="V452" t="str">
            <v>Discreto Fraccional</v>
          </cell>
          <cell r="W452">
            <v>1</v>
          </cell>
          <cell r="X452">
            <v>1</v>
          </cell>
          <cell r="Y452">
            <v>0.85</v>
          </cell>
          <cell r="Z452">
            <v>4</v>
          </cell>
          <cell r="AA452">
            <v>4</v>
          </cell>
          <cell r="AB452">
            <v>1.0782</v>
          </cell>
          <cell r="AC452" t="str">
            <v>VERDE</v>
          </cell>
          <cell r="AD452" t="str">
            <v>SI</v>
          </cell>
          <cell r="AE452" t="str">
            <v>SI</v>
          </cell>
          <cell r="AF452">
            <v>44932</v>
          </cell>
          <cell r="AG452">
            <v>0.9</v>
          </cell>
          <cell r="AH452">
            <v>0.90300000000000002</v>
          </cell>
          <cell r="AI452">
            <v>0.90500000000000003</v>
          </cell>
          <cell r="AJ452">
            <v>0.91</v>
          </cell>
          <cell r="AT452">
            <v>0.94381786173207904</v>
          </cell>
          <cell r="AU452">
            <v>0.95579751158984105</v>
          </cell>
          <cell r="AV452">
            <v>0.97594538456508395</v>
          </cell>
          <cell r="AW452">
            <v>0.98121643521142399</v>
          </cell>
          <cell r="BG452">
            <v>0</v>
          </cell>
          <cell r="BH452">
            <v>0</v>
          </cell>
        </row>
        <row r="453">
          <cell r="P453" t="str">
            <v>Porcentaje de reducción de la brecha de cumplimiento de los principios básicos de seguros de depósitos eficaces en lo aplicable al mandato de la COSEDE</v>
          </cell>
          <cell r="Q453" t="str">
            <v>Por período</v>
          </cell>
          <cell r="R453" t="str">
            <v>SI</v>
          </cell>
          <cell r="T453" t="str">
            <v>Porcentaje de criterios esenciales por cumplir /Porcentaje de criterios esenciales por cumplir de línea base</v>
          </cell>
          <cell r="U453" t="str">
            <v>D</v>
          </cell>
          <cell r="V453" t="str">
            <v>Discreto Fraccional</v>
          </cell>
          <cell r="W453">
            <v>1</v>
          </cell>
          <cell r="X453">
            <v>1</v>
          </cell>
          <cell r="Y453">
            <v>1.1499999999999999</v>
          </cell>
          <cell r="Z453">
            <v>2</v>
          </cell>
          <cell r="AA453">
            <v>2</v>
          </cell>
          <cell r="AB453">
            <v>1.1000000000000001</v>
          </cell>
          <cell r="AC453" t="str">
            <v>AMARILLO</v>
          </cell>
          <cell r="AD453" t="str">
            <v>SI</v>
          </cell>
          <cell r="AE453" t="str">
            <v>SI</v>
          </cell>
          <cell r="AF453">
            <v>44932</v>
          </cell>
          <cell r="AG453">
            <v>0.68799999999999994</v>
          </cell>
          <cell r="AH453">
            <v>0.625</v>
          </cell>
          <cell r="AT453">
            <v>0.6875</v>
          </cell>
          <cell r="AU453">
            <v>0.6875</v>
          </cell>
          <cell r="BG453">
            <v>0</v>
          </cell>
          <cell r="BH453">
            <v>0</v>
          </cell>
        </row>
        <row r="454">
          <cell r="P454" t="str">
            <v>Porcentaje de reglamentos técnicos formulados con base a BPR.</v>
          </cell>
          <cell r="Q454" t="str">
            <v>Acumulado</v>
          </cell>
          <cell r="R454" t="str">
            <v>SI</v>
          </cell>
          <cell r="T454" t="str">
            <v>Número de informes o Reglamentos Técnicos Ecuatorianos INEN gestionados / Número de informes o Reglamentos Técnicos Ecuatorianos INEN planificados</v>
          </cell>
          <cell r="U454" t="str">
            <v>C</v>
          </cell>
          <cell r="V454" t="str">
            <v>Continuo Fraccional</v>
          </cell>
          <cell r="W454">
            <v>1</v>
          </cell>
          <cell r="X454">
            <v>1</v>
          </cell>
          <cell r="Y454">
            <v>0.85</v>
          </cell>
          <cell r="Z454">
            <v>4</v>
          </cell>
          <cell r="AA454">
            <v>4</v>
          </cell>
          <cell r="AB454">
            <v>1.0308999999999999</v>
          </cell>
          <cell r="AC454" t="str">
            <v>VERDE</v>
          </cell>
          <cell r="AD454" t="str">
            <v>SI</v>
          </cell>
          <cell r="AE454" t="str">
            <v>SI</v>
          </cell>
          <cell r="AF454">
            <v>44943</v>
          </cell>
          <cell r="AG454">
            <v>0.96250000000000002</v>
          </cell>
          <cell r="AH454">
            <v>2.5000000000000001E-3</v>
          </cell>
          <cell r="AI454">
            <v>2.5000000000000001E-3</v>
          </cell>
          <cell r="AJ454">
            <v>2.5000000000000001E-3</v>
          </cell>
          <cell r="AS454">
            <v>0.97</v>
          </cell>
          <cell r="AT454">
            <v>1</v>
          </cell>
          <cell r="AU454">
            <v>1</v>
          </cell>
          <cell r="AV454">
            <v>1</v>
          </cell>
          <cell r="AW454">
            <v>1</v>
          </cell>
          <cell r="BF454">
            <v>1</v>
          </cell>
          <cell r="BG454" t="str">
            <v>55</v>
          </cell>
          <cell r="BH454" t="str">
            <v>NORMALIZACION Y EVALUACION DE LA CONFORMIDAD Y METROLOGIA</v>
          </cell>
        </row>
        <row r="455">
          <cell r="P455" t="str">
            <v>Porcentaje de regulaciones técnicas y exenciones a las RDAC emitidas</v>
          </cell>
          <cell r="Q455" t="str">
            <v>Por período</v>
          </cell>
          <cell r="R455" t="str">
            <v>SI</v>
          </cell>
          <cell r="T455" t="str">
            <v>Número de resoluciones emitidas sobre RDAC o Exenciones / Número de requerimientos de RDAC o exenciones recibidas</v>
          </cell>
          <cell r="U455" t="str">
            <v>C</v>
          </cell>
          <cell r="V455" t="str">
            <v>Discreto Fraccional</v>
          </cell>
          <cell r="W455">
            <v>1</v>
          </cell>
          <cell r="X455">
            <v>1</v>
          </cell>
          <cell r="Y455">
            <v>0.85</v>
          </cell>
          <cell r="Z455">
            <v>2</v>
          </cell>
          <cell r="AA455">
            <v>1</v>
          </cell>
          <cell r="AB455">
            <v>0.91569999999999996</v>
          </cell>
          <cell r="AC455" t="str">
            <v>AMARILLO</v>
          </cell>
          <cell r="AD455" t="str">
            <v>SI</v>
          </cell>
          <cell r="AE455" t="str">
            <v>SI</v>
          </cell>
          <cell r="AF455">
            <v>44853</v>
          </cell>
          <cell r="AG455">
            <v>0.91</v>
          </cell>
          <cell r="AT455">
            <v>0.83333333333333304</v>
          </cell>
          <cell r="BG455">
            <v>0</v>
          </cell>
          <cell r="BH455">
            <v>0</v>
          </cell>
        </row>
        <row r="456">
          <cell r="P456" t="str">
            <v>Porcentaje de regulaciones técnicas y exenciones a las RDAC emitidas</v>
          </cell>
          <cell r="Q456" t="str">
            <v>Por período</v>
          </cell>
          <cell r="R456" t="str">
            <v>SI</v>
          </cell>
          <cell r="T456" t="str">
            <v>(Número de resoluciones emitidas sobre RDAC o Exenciones) / Número de requerimientos de RDAC o exenciones recibidas</v>
          </cell>
          <cell r="U456" t="str">
            <v>C</v>
          </cell>
          <cell r="V456" t="str">
            <v>Discreto Fraccional</v>
          </cell>
          <cell r="W456">
            <v>1</v>
          </cell>
          <cell r="X456">
            <v>1</v>
          </cell>
          <cell r="Y456">
            <v>0.85</v>
          </cell>
          <cell r="Z456">
            <v>2</v>
          </cell>
          <cell r="AA456">
            <v>2</v>
          </cell>
          <cell r="AB456">
            <v>0.90580000000000005</v>
          </cell>
          <cell r="AC456" t="str">
            <v>AMARILLO</v>
          </cell>
          <cell r="AD456" t="str">
            <v>SI</v>
          </cell>
          <cell r="AE456" t="str">
            <v>SI</v>
          </cell>
          <cell r="AF456">
            <v>44932</v>
          </cell>
          <cell r="AH456">
            <v>0.92</v>
          </cell>
          <cell r="AU456">
            <v>0.83333333333333304</v>
          </cell>
          <cell r="BG456">
            <v>0</v>
          </cell>
          <cell r="BH456">
            <v>0</v>
          </cell>
        </row>
        <row r="457">
          <cell r="P457" t="str">
            <v>Porcentaje de rendimiento ponderado del portafolio de los 3 fideicomisos</v>
          </cell>
          <cell r="Q457" t="str">
            <v>Por período</v>
          </cell>
          <cell r="R457" t="str">
            <v>SI</v>
          </cell>
          <cell r="T457" t="str">
            <v>Sumatoria del rendimiento ponderado de los 3 fideicomisos</v>
          </cell>
          <cell r="U457" t="str">
            <v>C</v>
          </cell>
          <cell r="V457" t="str">
            <v>Discreto</v>
          </cell>
          <cell r="W457">
            <v>1</v>
          </cell>
          <cell r="X457">
            <v>1</v>
          </cell>
          <cell r="Y457">
            <v>0.85</v>
          </cell>
          <cell r="Z457">
            <v>4</v>
          </cell>
          <cell r="AA457">
            <v>4</v>
          </cell>
          <cell r="AB457">
            <v>1.5745</v>
          </cell>
          <cell r="AC457" t="str">
            <v>VERDE</v>
          </cell>
          <cell r="AD457" t="str">
            <v>SI</v>
          </cell>
          <cell r="AE457" t="str">
            <v>SI</v>
          </cell>
          <cell r="AF457">
            <v>44932</v>
          </cell>
          <cell r="AG457">
            <v>2.3099999999999999E-2</v>
          </cell>
          <cell r="AH457">
            <v>2.3199999999999998E-2</v>
          </cell>
          <cell r="AI457">
            <v>2.3400000000000001E-2</v>
          </cell>
          <cell r="AJ457">
            <v>2.35E-2</v>
          </cell>
          <cell r="AT457">
            <v>2.3800000000000002E-2</v>
          </cell>
          <cell r="AU457">
            <v>2.7E-2</v>
          </cell>
          <cell r="AV457">
            <v>3.2500000000000001E-2</v>
          </cell>
          <cell r="AW457">
            <v>3.6999999999999998E-2</v>
          </cell>
          <cell r="BG457">
            <v>0</v>
          </cell>
          <cell r="BH457">
            <v>0</v>
          </cell>
        </row>
        <row r="458">
          <cell r="P458" t="str">
            <v>Porcentaje de requerimientos atendidos de sucesiones intestadas</v>
          </cell>
          <cell r="Q458" t="str">
            <v>Por período</v>
          </cell>
          <cell r="R458" t="str">
            <v>SI</v>
          </cell>
          <cell r="T458" t="str">
            <v>Número de requerimientos atendidos / total de solicitudes ingresadas</v>
          </cell>
          <cell r="U458" t="str">
            <v>C</v>
          </cell>
          <cell r="V458" t="str">
            <v>Discreto Fraccional</v>
          </cell>
          <cell r="W458">
            <v>1</v>
          </cell>
          <cell r="X458">
            <v>1</v>
          </cell>
          <cell r="Y458">
            <v>0.85</v>
          </cell>
          <cell r="Z458">
            <v>4</v>
          </cell>
          <cell r="AA458">
            <v>4</v>
          </cell>
          <cell r="AB458">
            <v>1</v>
          </cell>
          <cell r="AC458" t="str">
            <v>VERDE</v>
          </cell>
          <cell r="AD458" t="str">
            <v>SI</v>
          </cell>
          <cell r="AE458" t="str">
            <v>SI</v>
          </cell>
          <cell r="AF458">
            <v>44939</v>
          </cell>
          <cell r="AG458">
            <v>1</v>
          </cell>
          <cell r="AH458">
            <v>1</v>
          </cell>
          <cell r="AI458">
            <v>1</v>
          </cell>
          <cell r="AJ458">
            <v>1</v>
          </cell>
          <cell r="AT458">
            <v>45209</v>
          </cell>
          <cell r="AU458">
            <v>1</v>
          </cell>
          <cell r="AV458">
            <v>45209</v>
          </cell>
          <cell r="AW458">
            <v>1</v>
          </cell>
          <cell r="BG458">
            <v>0</v>
          </cell>
          <cell r="BH458">
            <v>0</v>
          </cell>
        </row>
        <row r="459">
          <cell r="P459" t="str">
            <v>Porcentaje de resoluciones de permisos en aviación menor emitidas</v>
          </cell>
          <cell r="Q459" t="str">
            <v>Por período</v>
          </cell>
          <cell r="R459" t="str">
            <v>SI</v>
          </cell>
          <cell r="T459" t="str">
            <v>Número de resoluciones emitidas / Número de requerimientos recibidos</v>
          </cell>
          <cell r="U459" t="str">
            <v>C</v>
          </cell>
          <cell r="V459" t="str">
            <v>Discreto Fraccional</v>
          </cell>
          <cell r="W459">
            <v>1</v>
          </cell>
          <cell r="X459">
            <v>1</v>
          </cell>
          <cell r="Y459">
            <v>0.85</v>
          </cell>
          <cell r="Z459">
            <v>4</v>
          </cell>
          <cell r="AA459">
            <v>2</v>
          </cell>
          <cell r="AB459">
            <v>0.91579999999999995</v>
          </cell>
          <cell r="AC459" t="str">
            <v>AMARILLO</v>
          </cell>
          <cell r="AD459" t="str">
            <v>SI</v>
          </cell>
          <cell r="AE459" t="str">
            <v>SI</v>
          </cell>
          <cell r="AF459">
            <v>44853</v>
          </cell>
          <cell r="AG459">
            <v>0.76</v>
          </cell>
          <cell r="AH459">
            <v>0.78</v>
          </cell>
          <cell r="AT459">
            <v>0.6875</v>
          </cell>
          <cell r="AU459">
            <v>0.71428571428571397</v>
          </cell>
          <cell r="BG459">
            <v>0</v>
          </cell>
          <cell r="BH459">
            <v>0</v>
          </cell>
        </row>
        <row r="460">
          <cell r="P460" t="str">
            <v>Porcentaje de resoluciones de permisos en aviación menor emitidas</v>
          </cell>
          <cell r="Q460" t="str">
            <v>Por período</v>
          </cell>
          <cell r="R460" t="str">
            <v>SI</v>
          </cell>
          <cell r="T460" t="str">
            <v>Número de resoluciones emitidas / Número de requerimientos recibidos.</v>
          </cell>
          <cell r="U460" t="str">
            <v>C</v>
          </cell>
          <cell r="V460" t="str">
            <v>Discreto Fraccional</v>
          </cell>
          <cell r="W460">
            <v>1</v>
          </cell>
          <cell r="X460">
            <v>1</v>
          </cell>
          <cell r="Y460">
            <v>0.85</v>
          </cell>
          <cell r="Z460">
            <v>4</v>
          </cell>
          <cell r="AA460">
            <v>4</v>
          </cell>
          <cell r="AB460">
            <v>1.0416000000000001</v>
          </cell>
          <cell r="AC460" t="str">
            <v>VERDE</v>
          </cell>
          <cell r="AD460" t="str">
            <v>SI</v>
          </cell>
          <cell r="AE460" t="str">
            <v>SI</v>
          </cell>
          <cell r="AF460">
            <v>44932</v>
          </cell>
          <cell r="AI460">
            <v>0.79</v>
          </cell>
          <cell r="AJ460">
            <v>0.8</v>
          </cell>
          <cell r="AV460">
            <v>0.75</v>
          </cell>
          <cell r="AW460">
            <v>0.83333333333333304</v>
          </cell>
          <cell r="BG460">
            <v>0</v>
          </cell>
          <cell r="BH460">
            <v>0</v>
          </cell>
        </row>
        <row r="461">
          <cell r="P461" t="str">
            <v>Porcentaje de satisfacción de la calidad de tejido implantado</v>
          </cell>
          <cell r="Q461" t="str">
            <v>Por período</v>
          </cell>
          <cell r="R461" t="str">
            <v>SI</v>
          </cell>
          <cell r="T461" t="str">
            <v>Calificación obtenida (implantólogo) / Calificación esperada</v>
          </cell>
          <cell r="U461" t="str">
            <v>C</v>
          </cell>
          <cell r="V461" t="str">
            <v>Discreto Fraccional</v>
          </cell>
          <cell r="W461">
            <v>1</v>
          </cell>
          <cell r="X461">
            <v>1</v>
          </cell>
          <cell r="Y461">
            <v>0.85</v>
          </cell>
          <cell r="Z461">
            <v>12</v>
          </cell>
          <cell r="AA461">
            <v>12</v>
          </cell>
          <cell r="AB461">
            <v>1.0396000000000001</v>
          </cell>
          <cell r="AC461" t="str">
            <v>VERDE</v>
          </cell>
          <cell r="AD461" t="str">
            <v>SI</v>
          </cell>
          <cell r="AE461" t="str">
            <v>SI</v>
          </cell>
          <cell r="AF461">
            <v>44939</v>
          </cell>
          <cell r="AG461">
            <v>1</v>
          </cell>
          <cell r="AH461">
            <v>1</v>
          </cell>
          <cell r="AI461">
            <v>1</v>
          </cell>
          <cell r="AJ461">
            <v>1</v>
          </cell>
          <cell r="AK461">
            <v>1</v>
          </cell>
          <cell r="AL461">
            <v>1</v>
          </cell>
          <cell r="AM461">
            <v>1</v>
          </cell>
          <cell r="AN461">
            <v>1</v>
          </cell>
          <cell r="AO461">
            <v>1</v>
          </cell>
          <cell r="AP461">
            <v>1</v>
          </cell>
          <cell r="AQ461">
            <v>1</v>
          </cell>
          <cell r="AR461">
            <v>1</v>
          </cell>
          <cell r="AT461">
            <v>1.0364583333333333</v>
          </cell>
          <cell r="AU461">
            <v>1.0416666666666667</v>
          </cell>
          <cell r="AV461">
            <v>1.0375000000000001</v>
          </cell>
          <cell r="AW461">
            <v>1.0416666666666667</v>
          </cell>
          <cell r="AX461">
            <v>1.0375000000000001</v>
          </cell>
          <cell r="AY461">
            <v>1.0416666666666667</v>
          </cell>
          <cell r="AZ461">
            <v>1.0416666666666667</v>
          </cell>
          <cell r="BA461">
            <v>1.0395833333333335</v>
          </cell>
          <cell r="BB461">
            <v>1.0354166666666667</v>
          </cell>
          <cell r="BC461">
            <v>1.0395833333333335</v>
          </cell>
          <cell r="BD461">
            <v>1.0395833333333335</v>
          </cell>
          <cell r="BE461">
            <v>1.0395833333333335</v>
          </cell>
          <cell r="BG461">
            <v>0</v>
          </cell>
          <cell r="BH461">
            <v>0</v>
          </cell>
        </row>
        <row r="462">
          <cell r="P462" t="str">
            <v>Porcentaje de satisfacción de la percepción de la calidad del servicio de escuelas de conducción profesionales y no profesionales</v>
          </cell>
          <cell r="Q462" t="str">
            <v>Por período</v>
          </cell>
          <cell r="R462" t="str">
            <v>SI</v>
          </cell>
          <cell r="T462" t="str">
            <v>No. de respuestas positivas / Número de estudiantes contestados</v>
          </cell>
          <cell r="U462" t="str">
            <v>C</v>
          </cell>
          <cell r="V462" t="str">
            <v>Discreto Fraccional</v>
          </cell>
          <cell r="W462">
            <v>1</v>
          </cell>
          <cell r="X462">
            <v>1</v>
          </cell>
          <cell r="Y462">
            <v>0.85</v>
          </cell>
          <cell r="Z462">
            <v>6</v>
          </cell>
          <cell r="AA462">
            <v>6</v>
          </cell>
          <cell r="AB462">
            <v>0.98340000000000005</v>
          </cell>
          <cell r="AC462" t="str">
            <v>AMARILLO</v>
          </cell>
          <cell r="AD462" t="str">
            <v>SI</v>
          </cell>
          <cell r="AE462" t="str">
            <v>SI</v>
          </cell>
          <cell r="AF462">
            <v>44943</v>
          </cell>
          <cell r="AG462">
            <v>0.89159999999999995</v>
          </cell>
          <cell r="AH462">
            <v>0.89329999999999998</v>
          </cell>
          <cell r="AI462">
            <v>0.89500000000000002</v>
          </cell>
          <cell r="AJ462">
            <v>0.89659999999999995</v>
          </cell>
          <cell r="AK462">
            <v>0.89829999999999999</v>
          </cell>
          <cell r="AL462">
            <v>0.9</v>
          </cell>
          <cell r="AT462">
            <v>0.83308270676691698</v>
          </cell>
          <cell r="AU462">
            <v>0.85757575757575799</v>
          </cell>
          <cell r="AV462">
            <v>0.83937499999999998</v>
          </cell>
          <cell r="AW462">
            <v>0.88311688311688297</v>
          </cell>
          <cell r="AX462">
            <v>0.88241106719367601</v>
          </cell>
          <cell r="AY462">
            <v>0.88511535812672204</v>
          </cell>
          <cell r="BG462">
            <v>0</v>
          </cell>
          <cell r="BH462">
            <v>0</v>
          </cell>
        </row>
        <row r="463">
          <cell r="P463" t="str">
            <v>Porcentaje de satisfacción de la percepción de la calidad del servicio de transporte terrestre público</v>
          </cell>
          <cell r="Q463" t="str">
            <v>Por período</v>
          </cell>
          <cell r="R463" t="str">
            <v>SI</v>
          </cell>
          <cell r="T463" t="str">
            <v>No. de respuestas positivas / Número de encuestas realizadas</v>
          </cell>
          <cell r="U463" t="str">
            <v>C</v>
          </cell>
          <cell r="V463" t="str">
            <v>Discreto Fraccional</v>
          </cell>
          <cell r="W463">
            <v>1</v>
          </cell>
          <cell r="X463">
            <v>1</v>
          </cell>
          <cell r="Y463">
            <v>0.85</v>
          </cell>
          <cell r="Z463">
            <v>6</v>
          </cell>
          <cell r="AA463">
            <v>6</v>
          </cell>
          <cell r="AB463">
            <v>0.93959999999999999</v>
          </cell>
          <cell r="AC463" t="str">
            <v>AMARILLO</v>
          </cell>
          <cell r="AD463" t="str">
            <v>SI</v>
          </cell>
          <cell r="AE463" t="str">
            <v>SI</v>
          </cell>
          <cell r="AF463">
            <v>44943</v>
          </cell>
          <cell r="AG463">
            <v>0.80559999999999998</v>
          </cell>
          <cell r="AH463">
            <v>0.8145</v>
          </cell>
          <cell r="AI463">
            <v>0.82340000000000002</v>
          </cell>
          <cell r="AJ463">
            <v>0.83230000000000004</v>
          </cell>
          <cell r="AK463">
            <v>0.84119999999999995</v>
          </cell>
          <cell r="AL463">
            <v>0.85</v>
          </cell>
          <cell r="AT463">
            <v>0.81126412429378503</v>
          </cell>
          <cell r="AU463">
            <v>0.81579862096362299</v>
          </cell>
          <cell r="AV463">
            <v>0.81793624639564</v>
          </cell>
          <cell r="AW463">
            <v>0.80887461009377404</v>
          </cell>
          <cell r="AX463">
            <v>0.806786783673762</v>
          </cell>
          <cell r="AY463">
            <v>0.79871546145781902</v>
          </cell>
          <cell r="BG463">
            <v>0</v>
          </cell>
          <cell r="BH463">
            <v>0</v>
          </cell>
        </row>
        <row r="464">
          <cell r="P464" t="str">
            <v>Porcentaje de satisfacción de los servicios recibidos por la aduana</v>
          </cell>
          <cell r="Q464" t="str">
            <v>Por período</v>
          </cell>
          <cell r="R464" t="str">
            <v>SI</v>
          </cell>
          <cell r="T464" t="str">
            <v>Promedio de resultados obtenidos</v>
          </cell>
          <cell r="U464" t="str">
            <v>C</v>
          </cell>
          <cell r="V464" t="str">
            <v>Discreto</v>
          </cell>
          <cell r="W464">
            <v>1</v>
          </cell>
          <cell r="X464">
            <v>1</v>
          </cell>
          <cell r="Y464">
            <v>0.85</v>
          </cell>
          <cell r="Z464">
            <v>2</v>
          </cell>
          <cell r="AA464">
            <v>2</v>
          </cell>
          <cell r="AB464">
            <v>1.2549999999999999</v>
          </cell>
          <cell r="AC464" t="str">
            <v>VERDE</v>
          </cell>
          <cell r="AD464" t="str">
            <v>SI</v>
          </cell>
          <cell r="AE464" t="str">
            <v>SI</v>
          </cell>
          <cell r="AF464">
            <v>44943</v>
          </cell>
          <cell r="AH464">
            <v>0.6</v>
          </cell>
          <cell r="AU464">
            <v>0.753</v>
          </cell>
          <cell r="BG464" t="str">
            <v>55</v>
          </cell>
          <cell r="BH464" t="str">
            <v>FORTALECIMIENTO DE LOS PROCESOS DEL COMERCIO EXTERIOR</v>
          </cell>
        </row>
        <row r="465">
          <cell r="P465" t="str">
            <v>Porcentaje de satisfacción de los usuarios de los servicios de certificación por competencias laborales</v>
          </cell>
          <cell r="Q465" t="str">
            <v>Por período</v>
          </cell>
          <cell r="R465" t="str">
            <v>SI</v>
          </cell>
          <cell r="T465" t="str">
            <v>[(Sumatoria de calificación de preguntas / número de preguntas) / 5]*100</v>
          </cell>
          <cell r="U465" t="str">
            <v>C</v>
          </cell>
          <cell r="V465" t="str">
            <v>Discreto Fraccional</v>
          </cell>
          <cell r="W465">
            <v>1</v>
          </cell>
          <cell r="X465">
            <v>1</v>
          </cell>
          <cell r="Y465">
            <v>0.85</v>
          </cell>
          <cell r="Z465">
            <v>2</v>
          </cell>
          <cell r="AA465">
            <v>2</v>
          </cell>
          <cell r="AB465">
            <v>1.0017</v>
          </cell>
          <cell r="AC465" t="str">
            <v>VERDE</v>
          </cell>
          <cell r="AD465" t="str">
            <v>SI</v>
          </cell>
          <cell r="AE465" t="str">
            <v>SI</v>
          </cell>
          <cell r="AF465">
            <v>44938</v>
          </cell>
          <cell r="AG465">
            <v>0.99229999999999996</v>
          </cell>
          <cell r="AH465">
            <v>0.99229999999999996</v>
          </cell>
          <cell r="AT465">
            <v>0.99</v>
          </cell>
          <cell r="AU465">
            <v>0.99399999999999999</v>
          </cell>
          <cell r="BG465">
            <v>0</v>
          </cell>
          <cell r="BH465">
            <v>0</v>
          </cell>
        </row>
        <row r="466">
          <cell r="P466" t="str">
            <v>Porcentaje de satisfacción de los usuarios del servicio de capacitación</v>
          </cell>
          <cell r="Q466" t="str">
            <v>Por período</v>
          </cell>
          <cell r="R466" t="str">
            <v>SI</v>
          </cell>
          <cell r="T466" t="str">
            <v>[(Sumatoria de calificación de preguntas / número de preguntas) / 5]*100</v>
          </cell>
          <cell r="U466" t="str">
            <v>C</v>
          </cell>
          <cell r="V466" t="str">
            <v>Discreto Fraccional</v>
          </cell>
          <cell r="W466">
            <v>1</v>
          </cell>
          <cell r="X466">
            <v>1</v>
          </cell>
          <cell r="Y466">
            <v>0.85</v>
          </cell>
          <cell r="Z466">
            <v>2</v>
          </cell>
          <cell r="AA466">
            <v>2</v>
          </cell>
          <cell r="AB466">
            <v>1.0226999999999999</v>
          </cell>
          <cell r="AC466" t="str">
            <v>VERDE</v>
          </cell>
          <cell r="AD466" t="str">
            <v>SI</v>
          </cell>
          <cell r="AE466" t="str">
            <v>SI</v>
          </cell>
          <cell r="AF466">
            <v>44938</v>
          </cell>
          <cell r="AG466">
            <v>0.88</v>
          </cell>
          <cell r="AH466">
            <v>0.88</v>
          </cell>
          <cell r="AT466">
            <v>0.89399999999999991</v>
          </cell>
          <cell r="AU466">
            <v>0.9</v>
          </cell>
          <cell r="BG466" t="str">
            <v>81</v>
          </cell>
          <cell r="BH466" t="str">
            <v>FORMACION Y CAPACITACION PROFESIONAL</v>
          </cell>
        </row>
        <row r="467">
          <cell r="P467" t="str">
            <v>Porcentaje de satisfacción del usuario externo</v>
          </cell>
          <cell r="Q467" t="str">
            <v>Por período</v>
          </cell>
          <cell r="T467" t="str">
            <v>NUMERADOR: E Calificación de preguntas / DENOMINADOR: Número de preguntas</v>
          </cell>
          <cell r="U467" t="str">
            <v>C</v>
          </cell>
          <cell r="V467" t="str">
            <v>Continuo</v>
          </cell>
          <cell r="W467">
            <v>1</v>
          </cell>
          <cell r="X467">
            <v>1</v>
          </cell>
          <cell r="Y467">
            <v>0.9</v>
          </cell>
          <cell r="Z467">
            <v>2</v>
          </cell>
          <cell r="AA467">
            <v>2</v>
          </cell>
          <cell r="AB467">
            <v>0.96489999999999998</v>
          </cell>
          <cell r="AC467" t="str">
            <v>AMARILLO</v>
          </cell>
          <cell r="AD467" t="str">
            <v>SI</v>
          </cell>
          <cell r="AE467" t="str">
            <v>SI</v>
          </cell>
          <cell r="AF467">
            <v>44939</v>
          </cell>
          <cell r="AG467">
            <v>40</v>
          </cell>
          <cell r="AH467">
            <v>50</v>
          </cell>
          <cell r="AS467">
            <v>90</v>
          </cell>
          <cell r="AT467">
            <v>43.16</v>
          </cell>
          <cell r="AU467">
            <v>43.68</v>
          </cell>
          <cell r="BF467">
            <v>86.84</v>
          </cell>
          <cell r="BG467" t="str">
            <v>56</v>
          </cell>
          <cell r="BH467" t="str">
            <v>PARTICIPACIÓN EN EL MODELO DE EQUIDAD TERRITORIAL</v>
          </cell>
        </row>
        <row r="468">
          <cell r="P468" t="str">
            <v>Porcentaje de satisfacción del usuario externo</v>
          </cell>
          <cell r="Q468" t="str">
            <v>Por período</v>
          </cell>
          <cell r="T468" t="str">
            <v>Satisfacción total del servicio de los ciudadanos atendidos + percepción global del servicio de los ciudadanos atendidos parcialmente.</v>
          </cell>
          <cell r="U468" t="str">
            <v>C</v>
          </cell>
          <cell r="V468" t="str">
            <v>Discreto</v>
          </cell>
          <cell r="W468">
            <v>1</v>
          </cell>
          <cell r="X468">
            <v>1</v>
          </cell>
          <cell r="Y468">
            <v>0.85</v>
          </cell>
          <cell r="Z468">
            <v>2</v>
          </cell>
          <cell r="AA468">
            <v>2</v>
          </cell>
          <cell r="AB468">
            <v>1.0411999999999999</v>
          </cell>
          <cell r="AC468" t="str">
            <v>VERDE</v>
          </cell>
          <cell r="AD468" t="str">
            <v>SI</v>
          </cell>
          <cell r="AE468" t="str">
            <v>SI</v>
          </cell>
          <cell r="AF468">
            <v>44939</v>
          </cell>
          <cell r="AG468">
            <v>0.8</v>
          </cell>
          <cell r="AH468">
            <v>0.8</v>
          </cell>
          <cell r="AT468">
            <v>0.83899999999999997</v>
          </cell>
          <cell r="AU468">
            <v>0.83299999999999996</v>
          </cell>
          <cell r="BG468" t="str">
            <v>56</v>
          </cell>
          <cell r="BH468" t="str">
            <v>PARTICIPACIÓN EN EL MODELO DE EQUIDAD TERRITORIAL</v>
          </cell>
        </row>
        <row r="469">
          <cell r="P469" t="str">
            <v>Porcentaje de satisfacción del usuario externo</v>
          </cell>
          <cell r="Q469" t="str">
            <v>Por período</v>
          </cell>
          <cell r="R469" t="str">
            <v>SI</v>
          </cell>
          <cell r="T469" t="str">
            <v>F= (Sumatoria de calificación de preguntas / número de preguntas) x10/100</v>
          </cell>
          <cell r="U469" t="str">
            <v>C</v>
          </cell>
          <cell r="V469" t="str">
            <v>Discreto</v>
          </cell>
          <cell r="W469">
            <v>1</v>
          </cell>
          <cell r="X469">
            <v>1</v>
          </cell>
          <cell r="Y469">
            <v>0.85</v>
          </cell>
          <cell r="Z469">
            <v>2</v>
          </cell>
          <cell r="AA469">
            <v>2</v>
          </cell>
          <cell r="AB469">
            <v>1.052</v>
          </cell>
          <cell r="AC469" t="str">
            <v>VERDE</v>
          </cell>
          <cell r="AD469" t="str">
            <v>SI</v>
          </cell>
          <cell r="AE469" t="str">
            <v>SI</v>
          </cell>
          <cell r="AF469">
            <v>44936</v>
          </cell>
          <cell r="AG469">
            <v>0.86499999999999999</v>
          </cell>
          <cell r="AH469">
            <v>0.86499999999999999</v>
          </cell>
          <cell r="AT469">
            <v>0.874</v>
          </cell>
          <cell r="AU469">
            <v>0.91</v>
          </cell>
          <cell r="BG469" t="str">
            <v>56</v>
          </cell>
          <cell r="BH469" t="str">
            <v>PARTICIPACIÓN EN EL MODELO DE EQUIDAD TERRITORIAL</v>
          </cell>
        </row>
        <row r="470">
          <cell r="P470" t="str">
            <v>Porcentaje de seguimiento y control a las operaciones de producción de Hidrocarburos.</v>
          </cell>
          <cell r="Q470" t="str">
            <v>Por período</v>
          </cell>
          <cell r="T470" t="str">
            <v>Número de operaciones de producción ejecutadas / Número de operaciones de producción realizadas por los sujetos de control</v>
          </cell>
          <cell r="U470" t="str">
            <v>C</v>
          </cell>
          <cell r="V470" t="str">
            <v>Discreto Fraccional</v>
          </cell>
          <cell r="W470">
            <v>1</v>
          </cell>
          <cell r="X470">
            <v>1</v>
          </cell>
          <cell r="Y470">
            <v>0.85</v>
          </cell>
          <cell r="Z470">
            <v>2</v>
          </cell>
          <cell r="AA470">
            <v>2</v>
          </cell>
          <cell r="AB470">
            <v>1</v>
          </cell>
          <cell r="AC470" t="str">
            <v>VERDE</v>
          </cell>
          <cell r="AD470" t="str">
            <v>SI</v>
          </cell>
          <cell r="AE470" t="str">
            <v>SI</v>
          </cell>
          <cell r="AF470">
            <v>44939</v>
          </cell>
          <cell r="AG470">
            <v>1</v>
          </cell>
          <cell r="AH470">
            <v>1</v>
          </cell>
          <cell r="AT470">
            <v>1</v>
          </cell>
          <cell r="AU470">
            <v>1</v>
          </cell>
          <cell r="BG470" t="str">
            <v>55</v>
          </cell>
          <cell r="BH470" t="str">
            <v>REGULACIÓN Y CONTROL DE ENERGÍA Y RECURSOS NATURALES NO RENOVABLES</v>
          </cell>
        </row>
        <row r="471">
          <cell r="P471" t="str">
            <v>Porcentaje de simplificación y digitalización de los servicios críticos de las entidades de la Administración Pública Central</v>
          </cell>
          <cell r="Q471" t="str">
            <v>Por período</v>
          </cell>
          <cell r="R471" t="str">
            <v>SI</v>
          </cell>
          <cell r="T471" t="str">
            <v>F= (Número de servicios críticos 100% en línea / Número de servicios críticos de las entidades de la APC)</v>
          </cell>
          <cell r="U471" t="str">
            <v>C</v>
          </cell>
          <cell r="V471" t="str">
            <v>Discreto</v>
          </cell>
          <cell r="W471">
            <v>1</v>
          </cell>
          <cell r="X471">
            <v>1</v>
          </cell>
          <cell r="Y471">
            <v>0.85</v>
          </cell>
          <cell r="Z471">
            <v>1</v>
          </cell>
          <cell r="AA471">
            <v>1</v>
          </cell>
          <cell r="AB471">
            <v>0.97430000000000005</v>
          </cell>
          <cell r="AC471" t="str">
            <v>AMARILLO</v>
          </cell>
          <cell r="AD471" t="str">
            <v>SI</v>
          </cell>
          <cell r="AE471" t="str">
            <v>SI</v>
          </cell>
          <cell r="AF471">
            <v>44943</v>
          </cell>
          <cell r="AG471">
            <v>0.35</v>
          </cell>
          <cell r="AT471">
            <v>0.34100000000000003</v>
          </cell>
          <cell r="BG471" t="str">
            <v>56</v>
          </cell>
          <cell r="BH471" t="str">
            <v>GOBIERNO DIGITAL</v>
          </cell>
        </row>
        <row r="472">
          <cell r="P472" t="str">
            <v>Porcentaje de solicitudes de calibración atendidas.</v>
          </cell>
          <cell r="Q472" t="str">
            <v>Acumulado</v>
          </cell>
          <cell r="R472" t="str">
            <v>SI</v>
          </cell>
          <cell r="T472" t="str">
            <v>Número de calibraciones atendidas / Número total de calibraciones proyectadas</v>
          </cell>
          <cell r="U472" t="str">
            <v>C</v>
          </cell>
          <cell r="V472" t="str">
            <v>Continuo Fraccional</v>
          </cell>
          <cell r="W472">
            <v>1</v>
          </cell>
          <cell r="X472">
            <v>1</v>
          </cell>
          <cell r="Y472">
            <v>0.85</v>
          </cell>
          <cell r="Z472">
            <v>4</v>
          </cell>
          <cell r="AA472">
            <v>4</v>
          </cell>
          <cell r="AB472">
            <v>1.3116000000000001</v>
          </cell>
          <cell r="AC472" t="str">
            <v>VERDE</v>
          </cell>
          <cell r="AD472" t="str">
            <v>SI</v>
          </cell>
          <cell r="AE472" t="str">
            <v>SI</v>
          </cell>
          <cell r="AF472">
            <v>44937</v>
          </cell>
          <cell r="AG472">
            <v>0.66</v>
          </cell>
          <cell r="AH472">
            <v>0.01</v>
          </cell>
          <cell r="AI472">
            <v>0.01</v>
          </cell>
          <cell r="AJ472">
            <v>0.02</v>
          </cell>
          <cell r="AS472">
            <v>0.7</v>
          </cell>
          <cell r="AT472">
            <v>0.61729910714285718</v>
          </cell>
          <cell r="AU472">
            <v>0.70837053571428577</v>
          </cell>
          <cell r="AV472">
            <v>0.84609374999999998</v>
          </cell>
          <cell r="AW472">
            <v>0.91808035714285718</v>
          </cell>
          <cell r="BF472">
            <v>0.7724609375</v>
          </cell>
          <cell r="BG472">
            <v>0</v>
          </cell>
          <cell r="BH472">
            <v>0</v>
          </cell>
        </row>
        <row r="473">
          <cell r="P473" t="str">
            <v>Porcentaje de solicitudes de registros de impedimentos y habilitaciones gestionadas.</v>
          </cell>
          <cell r="Q473" t="str">
            <v>Por período</v>
          </cell>
          <cell r="T473" t="str">
            <v>(Número de solicitudes de impedimentos y habilitaciones atendidas en el plazo establecido / Número total de solicitudes de impedimentos yhabilitaciones ingresadas.) x100</v>
          </cell>
          <cell r="U473" t="str">
            <v>C</v>
          </cell>
          <cell r="V473" t="str">
            <v>Continuo Fraccional</v>
          </cell>
          <cell r="W473">
            <v>1</v>
          </cell>
          <cell r="X473">
            <v>1</v>
          </cell>
          <cell r="Y473">
            <v>0.85</v>
          </cell>
          <cell r="Z473">
            <v>2</v>
          </cell>
          <cell r="AA473">
            <v>2</v>
          </cell>
          <cell r="AB473">
            <v>3.9571999999999998</v>
          </cell>
          <cell r="AC473" t="str">
            <v>VERDE</v>
          </cell>
          <cell r="AD473" t="str">
            <v>SI</v>
          </cell>
          <cell r="AE473" t="str">
            <v>SI</v>
          </cell>
          <cell r="AF473">
            <v>44942</v>
          </cell>
          <cell r="AG473">
            <v>0.1</v>
          </cell>
          <cell r="AH473">
            <v>0.15</v>
          </cell>
          <cell r="AS473">
            <v>0.25</v>
          </cell>
          <cell r="AT473">
            <v>0.99959546925566345</v>
          </cell>
          <cell r="AU473">
            <v>0.98927973199329988</v>
          </cell>
          <cell r="BF473">
            <v>0.9919819151566529</v>
          </cell>
          <cell r="BG473">
            <v>0</v>
          </cell>
          <cell r="BH473">
            <v>0</v>
          </cell>
        </row>
        <row r="474">
          <cell r="P474" t="str">
            <v>Porcentaje de superficie cubierta con cartografía escala 1:25.000 a nivel nacional</v>
          </cell>
          <cell r="Q474" t="str">
            <v>Acumulado</v>
          </cell>
          <cell r="R474" t="str">
            <v>SI</v>
          </cell>
          <cell r="T474" t="str">
            <v>(Número de kilómetros cuadrados cubiertos con cartografía a escala 1:25000 durante el período)*100/257217,07 kilómetros cuadrados</v>
          </cell>
          <cell r="U474" t="str">
            <v>C</v>
          </cell>
          <cell r="V474" t="str">
            <v>Continuo Fraccional</v>
          </cell>
          <cell r="W474">
            <v>1</v>
          </cell>
          <cell r="X474">
            <v>1</v>
          </cell>
          <cell r="Y474">
            <v>0.85</v>
          </cell>
          <cell r="Z474">
            <v>4</v>
          </cell>
          <cell r="AA474">
            <v>4</v>
          </cell>
          <cell r="AB474">
            <v>1.0419</v>
          </cell>
          <cell r="AC474" t="str">
            <v>VERDE</v>
          </cell>
          <cell r="AD474" t="str">
            <v>SI</v>
          </cell>
          <cell r="AE474" t="str">
            <v>SI</v>
          </cell>
          <cell r="AF474">
            <v>44924</v>
          </cell>
          <cell r="AG474">
            <v>0.89500000000000002</v>
          </cell>
          <cell r="AH474">
            <v>1.05</v>
          </cell>
          <cell r="AI474">
            <v>0.89500000000000002</v>
          </cell>
          <cell r="AJ474">
            <v>1.05</v>
          </cell>
          <cell r="AS474">
            <v>3.89</v>
          </cell>
          <cell r="AT474">
            <v>0.94356101638199985</v>
          </cell>
          <cell r="AU474">
            <v>2.1279999807166763</v>
          </cell>
          <cell r="AV474">
            <v>3.2719999881811885</v>
          </cell>
          <cell r="AW474">
            <v>4.0530000205662864</v>
          </cell>
          <cell r="BF474">
            <v>2.5991402514615376</v>
          </cell>
          <cell r="BG474" t="str">
            <v>86</v>
          </cell>
          <cell r="BH474" t="str">
            <v>INVESTIGACION DESARROLLO INNOVACION Y O TRANSFERENCIA TECNOLOGICA</v>
          </cell>
        </row>
        <row r="475">
          <cell r="P475" t="str">
            <v>Porcentaje de supervisión de obra pública estatal en construcción coejecutada</v>
          </cell>
          <cell r="Q475" t="str">
            <v>Por período</v>
          </cell>
          <cell r="R475" t="str">
            <v>SI</v>
          </cell>
          <cell r="T475" t="str">
            <v>% Informes de Sup = (Nro. Inf SOPECFE / Nro. Inf SOPECFA) * 100 % Informes de Sup =Porcentaje de Informes de Supervisión. SOPECFE=Supervisión de obra pública estatal en construcción co-ejecutada fiscalizada ejecutado SOPECFA= Supervisión de obra pública estatal en construcción co-ejecutada fiscalizada asignada</v>
          </cell>
          <cell r="U475" t="str">
            <v>C</v>
          </cell>
          <cell r="V475" t="str">
            <v>Discreto Fraccional</v>
          </cell>
          <cell r="W475">
            <v>1</v>
          </cell>
          <cell r="X475">
            <v>1</v>
          </cell>
          <cell r="Y475">
            <v>0.85</v>
          </cell>
          <cell r="Z475">
            <v>4</v>
          </cell>
          <cell r="AA475">
            <v>4</v>
          </cell>
          <cell r="AB475">
            <v>1</v>
          </cell>
          <cell r="AC475" t="str">
            <v>VERDE</v>
          </cell>
          <cell r="AD475" t="str">
            <v>SI</v>
          </cell>
          <cell r="AE475" t="str">
            <v>SI</v>
          </cell>
          <cell r="AF475">
            <v>44938</v>
          </cell>
          <cell r="AG475">
            <v>1</v>
          </cell>
          <cell r="AH475">
            <v>1</v>
          </cell>
          <cell r="AI475">
            <v>1</v>
          </cell>
          <cell r="AJ475">
            <v>1</v>
          </cell>
          <cell r="AT475">
            <v>44927</v>
          </cell>
          <cell r="AU475">
            <v>44988</v>
          </cell>
          <cell r="AV475">
            <v>44959</v>
          </cell>
          <cell r="AW475">
            <v>44959</v>
          </cell>
          <cell r="BG475" t="str">
            <v>55
97</v>
          </cell>
          <cell r="BH475" t="str">
            <v>MEJORAMIENTO Y MANTENIMIENTO DE LA INFRAESTRUCTURA DE PUERTOS Y AEROPUERTOS
RECONSTRUCCION Y REACTIVACION PRODUCTIVA DE LAS ZONAS AFECTADAS POR EL TERREMOTO DE ABRIL DE 2016</v>
          </cell>
        </row>
        <row r="476">
          <cell r="P476" t="str">
            <v>Porcentaje de supervisión para el control y cumplimiento de los contratos de delegación al sector privado</v>
          </cell>
          <cell r="Q476" t="str">
            <v>Por período</v>
          </cell>
          <cell r="R476" t="str">
            <v>SI</v>
          </cell>
          <cell r="T476" t="str">
            <v>PSCCDSP = (# ISCCCDSP/# ISP) x 100 Donde: PSCCDSP= Porcentaje de supervisión para el control y cumplimiento de los contratos de delegación al sector privado. # ISCCCDSP= Número de informes de Control y Cumplimiento de los Contratos de Delegación al Sector Privado. # ISP= Número de Informes de supervisión programados.</v>
          </cell>
          <cell r="U476" t="str">
            <v>C</v>
          </cell>
          <cell r="V476" t="str">
            <v>Discreto Fraccional</v>
          </cell>
          <cell r="W476">
            <v>1</v>
          </cell>
          <cell r="X476">
            <v>1</v>
          </cell>
          <cell r="Y476">
            <v>0.85</v>
          </cell>
          <cell r="Z476">
            <v>4</v>
          </cell>
          <cell r="AA476">
            <v>4</v>
          </cell>
          <cell r="AB476">
            <v>1</v>
          </cell>
          <cell r="AC476" t="str">
            <v>VERDE</v>
          </cell>
          <cell r="AD476" t="str">
            <v>SI</v>
          </cell>
          <cell r="AE476" t="str">
            <v>SI</v>
          </cell>
          <cell r="AF476">
            <v>44938</v>
          </cell>
          <cell r="AG476">
            <v>1</v>
          </cell>
          <cell r="AH476">
            <v>1</v>
          </cell>
          <cell r="AI476">
            <v>1</v>
          </cell>
          <cell r="AJ476">
            <v>1</v>
          </cell>
          <cell r="AT476">
            <v>44927</v>
          </cell>
          <cell r="AU476">
            <v>44927</v>
          </cell>
          <cell r="AV476">
            <v>44927</v>
          </cell>
          <cell r="AW476">
            <v>44927</v>
          </cell>
          <cell r="BG476">
            <v>59</v>
          </cell>
          <cell r="BH476" t="str">
            <v>DELEGACIONES DE LA INFRAESTRUCTURA DEL TRANSPORTE</v>
          </cell>
        </row>
        <row r="477">
          <cell r="P477" t="str">
            <v>Porcentaje de supervisiones a los proyectos de construcción</v>
          </cell>
          <cell r="Q477" t="str">
            <v>Por período</v>
          </cell>
          <cell r="R477" t="str">
            <v>SI</v>
          </cell>
          <cell r="T477" t="str">
            <v>%SupPC = (No.T VTPS / No.T VTPP )*100 Donde: %Sup PC= Porcentaje de supervisiones a los proyectos de construcción No.T VTPS= Número total de visitas técnicas a proyectos supervisados No.T VTPP= Número total de visitas técnicas a proyectos programados</v>
          </cell>
          <cell r="U477" t="str">
            <v>C</v>
          </cell>
          <cell r="V477" t="str">
            <v>Discreto Fraccional</v>
          </cell>
          <cell r="W477">
            <v>1</v>
          </cell>
          <cell r="X477">
            <v>1</v>
          </cell>
          <cell r="Y477">
            <v>0.85</v>
          </cell>
          <cell r="Z477">
            <v>4</v>
          </cell>
          <cell r="AA477">
            <v>4</v>
          </cell>
          <cell r="AB477">
            <v>0.4</v>
          </cell>
          <cell r="AC477" t="str">
            <v>ROJO</v>
          </cell>
          <cell r="AD477" t="str">
            <v>SI</v>
          </cell>
          <cell r="AE477" t="str">
            <v>SI</v>
          </cell>
          <cell r="AF477">
            <v>44938</v>
          </cell>
          <cell r="AG477">
            <v>1</v>
          </cell>
          <cell r="AH477">
            <v>1</v>
          </cell>
          <cell r="AI477">
            <v>1</v>
          </cell>
          <cell r="AJ477">
            <v>1</v>
          </cell>
          <cell r="AT477">
            <v>45117</v>
          </cell>
          <cell r="AU477">
            <v>45082</v>
          </cell>
          <cell r="AV477">
            <v>45019</v>
          </cell>
          <cell r="AW477">
            <v>45203</v>
          </cell>
          <cell r="BG477" t="str">
            <v>23
24
28
30
33
35</v>
          </cell>
          <cell r="BH477" t="str">
            <v xml:space="preserve">PROGRAMA CONSTRUCCIONES VIALES
DESARROLLO VIAL
EMERGENCIA VIAL FASES I II III
CONSTRUCCIONES VIALES
PLAN DE CONSTRUCCION DE PUENTES GRUPO 1
PLAN RELAMPAGO
</v>
          </cell>
        </row>
        <row r="478">
          <cell r="P478" t="str">
            <v>Porcentaje de trámites atendidos de actos administrativos de organizaciones sociales y religiosas.</v>
          </cell>
          <cell r="Q478" t="str">
            <v>Acumulado</v>
          </cell>
          <cell r="T478" t="str">
            <v>Número de trámites atendidos de actos administrativos de organizaciones sociales y religiosas/ Número de trámites solicitados de actos administrativos de organizaciones sociales y religiosas</v>
          </cell>
          <cell r="U478" t="str">
            <v>C</v>
          </cell>
          <cell r="V478" t="str">
            <v>Continuo</v>
          </cell>
          <cell r="W478">
            <v>1</v>
          </cell>
          <cell r="X478">
            <v>1</v>
          </cell>
          <cell r="Y478">
            <v>0.85</v>
          </cell>
          <cell r="Z478">
            <v>2</v>
          </cell>
          <cell r="AA478">
            <v>2</v>
          </cell>
          <cell r="AB478">
            <v>1</v>
          </cell>
          <cell r="AC478" t="str">
            <v>VERDE</v>
          </cell>
          <cell r="AD478" t="str">
            <v>SI</v>
          </cell>
          <cell r="AE478" t="str">
            <v>SI</v>
          </cell>
          <cell r="AF478">
            <v>44935</v>
          </cell>
          <cell r="AG478">
            <v>0.37</v>
          </cell>
          <cell r="AH478">
            <v>0.38</v>
          </cell>
          <cell r="AS478">
            <v>0.75</v>
          </cell>
          <cell r="AT478">
            <v>0.97</v>
          </cell>
          <cell r="AU478">
            <v>-0.22</v>
          </cell>
          <cell r="BF478">
            <v>0.75</v>
          </cell>
          <cell r="BG478">
            <v>55</v>
          </cell>
          <cell r="BH478" t="str">
            <v>ACCESO CIUDADANO A LA JUSTICIA</v>
          </cell>
        </row>
        <row r="479">
          <cell r="P479" t="str">
            <v>Porcentaje de trámites de fortalecimiento institucional gestionados.</v>
          </cell>
          <cell r="Q479" t="str">
            <v>Por período</v>
          </cell>
          <cell r="T479" t="str">
            <v>(Número de trámites de fortalecimiento institucional gestionados / Número de trámites de fortalecimiento institucional ingresados en el periodo) x 100</v>
          </cell>
          <cell r="U479" t="str">
            <v>C</v>
          </cell>
          <cell r="V479" t="str">
            <v>Continuo Fraccional</v>
          </cell>
          <cell r="W479">
            <v>1</v>
          </cell>
          <cell r="X479">
            <v>1</v>
          </cell>
          <cell r="Y479">
            <v>0.85</v>
          </cell>
          <cell r="Z479">
            <v>2</v>
          </cell>
          <cell r="AA479">
            <v>2</v>
          </cell>
          <cell r="AB479">
            <v>4</v>
          </cell>
          <cell r="AC479" t="str">
            <v>VERDE</v>
          </cell>
          <cell r="AD479" t="str">
            <v>SI</v>
          </cell>
          <cell r="AE479" t="str">
            <v>SI</v>
          </cell>
          <cell r="AF479">
            <v>44942</v>
          </cell>
          <cell r="AG479">
            <v>0.1</v>
          </cell>
          <cell r="AH479">
            <v>0.15</v>
          </cell>
          <cell r="AS479">
            <v>0.25</v>
          </cell>
          <cell r="AT479">
            <v>1</v>
          </cell>
          <cell r="AU479">
            <v>1</v>
          </cell>
          <cell r="BF479">
            <v>1</v>
          </cell>
          <cell r="BG479">
            <v>0</v>
          </cell>
          <cell r="BH479">
            <v>0</v>
          </cell>
        </row>
        <row r="480">
          <cell r="P480" t="str">
            <v>Porcentaje de trámites de planificación del talento humano gestionados.</v>
          </cell>
          <cell r="Q480" t="str">
            <v>Por período</v>
          </cell>
          <cell r="T480" t="str">
            <v>(Número de trámites de planificación del talento humano gestionados / Número de trámites de planificación del talento humano ingresados en el periodo) x 100</v>
          </cell>
          <cell r="U480" t="str">
            <v>C</v>
          </cell>
          <cell r="V480" t="str">
            <v>Continuo Fraccional</v>
          </cell>
          <cell r="W480">
            <v>1</v>
          </cell>
          <cell r="X480">
            <v>1</v>
          </cell>
          <cell r="Y480">
            <v>0.85</v>
          </cell>
          <cell r="Z480">
            <v>2</v>
          </cell>
          <cell r="AA480">
            <v>2</v>
          </cell>
          <cell r="AB480">
            <v>4</v>
          </cell>
          <cell r="AC480" t="str">
            <v>VERDE</v>
          </cell>
          <cell r="AD480" t="str">
            <v>SI</v>
          </cell>
          <cell r="AE480" t="str">
            <v>SI</v>
          </cell>
          <cell r="AF480">
            <v>44942</v>
          </cell>
          <cell r="AG480">
            <v>0.1</v>
          </cell>
          <cell r="AH480">
            <v>0.15</v>
          </cell>
          <cell r="AS480">
            <v>0.25</v>
          </cell>
          <cell r="AT480">
            <v>1</v>
          </cell>
          <cell r="AU480">
            <v>1</v>
          </cell>
          <cell r="BF480">
            <v>1</v>
          </cell>
          <cell r="BG480">
            <v>0</v>
          </cell>
          <cell r="BH480">
            <v>0</v>
          </cell>
        </row>
        <row r="481">
          <cell r="P481" t="str">
            <v>Porcentaje de usuarios controlados por la ARCA que han implementado aparatos de medición de flujo de agua cruda, a nivel nacional</v>
          </cell>
          <cell r="Q481" t="str">
            <v>Acumulado</v>
          </cell>
          <cell r="R481" t="str">
            <v>SI</v>
          </cell>
          <cell r="T481" t="str">
            <v>El cálculo se establece a través de la división entre el número total de usuarios controlados por la ARCA que han implementado aparatos de medición de flujo de agua cruda en el año evaluado, para el número total de usuarios que cuenten con la autorización de uso y/o aprovechamiento del agua y que han sido controlados por la ARCA, de acuerdo a la última base de datos actualizada con la que cuente la Autoridad Única del Agua para el año evaluado.</v>
          </cell>
          <cell r="U481" t="str">
            <v>C</v>
          </cell>
          <cell r="V481" t="str">
            <v>Continuo Fraccional</v>
          </cell>
          <cell r="W481">
            <v>1</v>
          </cell>
          <cell r="X481">
            <v>1</v>
          </cell>
          <cell r="Y481">
            <v>0.85</v>
          </cell>
          <cell r="Z481">
            <v>2</v>
          </cell>
          <cell r="AA481">
            <v>2</v>
          </cell>
          <cell r="AB481">
            <v>1</v>
          </cell>
          <cell r="AC481" t="str">
            <v>VERDE</v>
          </cell>
          <cell r="AD481" t="str">
            <v>SI</v>
          </cell>
          <cell r="AE481" t="str">
            <v>SI</v>
          </cell>
          <cell r="AF481">
            <v>44939</v>
          </cell>
          <cell r="AG481">
            <v>0.1</v>
          </cell>
          <cell r="AH481">
            <v>0.05</v>
          </cell>
          <cell r="AS481">
            <v>0.15</v>
          </cell>
          <cell r="AT481">
            <v>0</v>
          </cell>
          <cell r="AU481">
            <v>0</v>
          </cell>
          <cell r="BF481">
            <v>0</v>
          </cell>
          <cell r="BG481" t="e">
            <v>#N/A</v>
          </cell>
          <cell r="BH481" t="e">
            <v>#N/A</v>
          </cell>
        </row>
        <row r="482">
          <cell r="P482" t="str">
            <v>Porcentaje de usuarios de riego productivo que han iniciado el proceso de regularización.</v>
          </cell>
          <cell r="Q482" t="str">
            <v>Por período</v>
          </cell>
          <cell r="R482" t="str">
            <v>SI</v>
          </cell>
          <cell r="T482" t="str">
            <v>Número de usuarios de riego productivo controlados que han iniciado su regularizaron / Número total de usuarios de riego productivo controlados</v>
          </cell>
          <cell r="U482" t="str">
            <v>C</v>
          </cell>
          <cell r="V482" t="str">
            <v>Continuo</v>
          </cell>
          <cell r="W482">
            <v>1</v>
          </cell>
          <cell r="X482">
            <v>1</v>
          </cell>
          <cell r="Y482">
            <v>0.85</v>
          </cell>
          <cell r="Z482">
            <v>4</v>
          </cell>
          <cell r="AA482">
            <v>4</v>
          </cell>
          <cell r="AB482">
            <v>1.175</v>
          </cell>
          <cell r="AC482" t="str">
            <v>VERDE</v>
          </cell>
          <cell r="AD482" t="str">
            <v>SI</v>
          </cell>
          <cell r="AE482" t="str">
            <v>SI</v>
          </cell>
          <cell r="AF482">
            <v>44939</v>
          </cell>
          <cell r="AG482">
            <v>0.39200000000000002</v>
          </cell>
          <cell r="AH482">
            <v>3.0000000000000001E-3</v>
          </cell>
          <cell r="AI482">
            <v>2E-3</v>
          </cell>
          <cell r="AJ482">
            <v>3.0000000000000001E-3</v>
          </cell>
          <cell r="AS482">
            <v>0.4</v>
          </cell>
          <cell r="AT482">
            <v>0.39200000000000002</v>
          </cell>
          <cell r="AU482">
            <v>3.0000000000000001E-3</v>
          </cell>
          <cell r="AV482">
            <v>7.4999999999999997E-2</v>
          </cell>
          <cell r="AW482">
            <v>0</v>
          </cell>
          <cell r="BF482">
            <v>0.47</v>
          </cell>
          <cell r="BG482" t="e">
            <v>#N/A</v>
          </cell>
          <cell r="BH482" t="e">
            <v>#N/A</v>
          </cell>
        </row>
        <row r="483">
          <cell r="P483" t="str">
            <v>Porcentaje de usuarios del Sistema Portuario Nacional atendidos en el Programa de Concientización Ambiental para enfrentar el cambio climático.</v>
          </cell>
          <cell r="Q483" t="str">
            <v>Por período</v>
          </cell>
          <cell r="R483" t="str">
            <v>SI</v>
          </cell>
          <cell r="T483" t="str">
            <v>PUPCA= # UAPCA / # UIPCA *100 PNTCGI= Porcentaje de usuarios atendidos en el Programa de Concientización Ambiental. #UAPCA= Número de usuarios atendidos en el Programa de Concientización Ambiental. #UIPCA= Número de usuarios ingresados al Programa de Concientización Ambiental.</v>
          </cell>
          <cell r="U483" t="str">
            <v>C</v>
          </cell>
          <cell r="V483" t="str">
            <v>Discreto Fraccional</v>
          </cell>
          <cell r="W483">
            <v>1</v>
          </cell>
          <cell r="X483">
            <v>1</v>
          </cell>
          <cell r="Y483">
            <v>0.85</v>
          </cell>
          <cell r="Z483">
            <v>12</v>
          </cell>
          <cell r="AA483">
            <v>12</v>
          </cell>
          <cell r="AB483">
            <v>1</v>
          </cell>
          <cell r="AC483" t="str">
            <v>VERDE</v>
          </cell>
          <cell r="AD483" t="str">
            <v>SI</v>
          </cell>
          <cell r="AE483" t="str">
            <v>SI</v>
          </cell>
          <cell r="AF483">
            <v>44937</v>
          </cell>
          <cell r="AG483">
            <v>1</v>
          </cell>
          <cell r="AH483">
            <v>1</v>
          </cell>
          <cell r="AI483">
            <v>1</v>
          </cell>
          <cell r="AJ483">
            <v>1</v>
          </cell>
          <cell r="AK483">
            <v>1</v>
          </cell>
          <cell r="AL483">
            <v>1</v>
          </cell>
          <cell r="AM483">
            <v>1</v>
          </cell>
          <cell r="AN483">
            <v>1</v>
          </cell>
          <cell r="AO483">
            <v>1</v>
          </cell>
          <cell r="AP483">
            <v>1</v>
          </cell>
          <cell r="AQ483">
            <v>1</v>
          </cell>
          <cell r="AR483">
            <v>1</v>
          </cell>
          <cell r="AT483">
            <v>44927</v>
          </cell>
          <cell r="AU483">
            <v>44927</v>
          </cell>
          <cell r="AV483">
            <v>44959</v>
          </cell>
          <cell r="AW483">
            <v>44988</v>
          </cell>
          <cell r="AX483">
            <v>45020</v>
          </cell>
          <cell r="AY483">
            <v>44959</v>
          </cell>
          <cell r="AZ483">
            <v>44927</v>
          </cell>
          <cell r="BA483">
            <v>44927</v>
          </cell>
          <cell r="BB483">
            <v>1</v>
          </cell>
          <cell r="BC483">
            <v>44959</v>
          </cell>
          <cell r="BD483">
            <v>44959</v>
          </cell>
          <cell r="BE483">
            <v>44959</v>
          </cell>
          <cell r="BG483" t="str">
            <v>34</v>
          </cell>
          <cell r="BH483" t="str">
            <v>PUERTOS Y AEROPUERTOS</v>
          </cell>
        </row>
        <row r="484">
          <cell r="P484" t="str">
            <v>Porcentaje de verificaciones del contenido neto en los productos empacados o envasados.</v>
          </cell>
          <cell r="Q484" t="str">
            <v>Por período</v>
          </cell>
          <cell r="R484" t="str">
            <v>SI</v>
          </cell>
          <cell r="T484" t="str">
            <v>Número de informes de verificaciones del contenido neto en los productos empacados o envasados realizadas / Número de verificaciones del contenido neto en los productos empacados o envasados planificadas</v>
          </cell>
          <cell r="U484" t="str">
            <v>C</v>
          </cell>
          <cell r="V484" t="str">
            <v>Discreto Fraccional</v>
          </cell>
          <cell r="W484">
            <v>1</v>
          </cell>
          <cell r="X484">
            <v>1</v>
          </cell>
          <cell r="Y484">
            <v>0.85</v>
          </cell>
          <cell r="Z484">
            <v>4</v>
          </cell>
          <cell r="AA484">
            <v>4</v>
          </cell>
          <cell r="AB484">
            <v>1</v>
          </cell>
          <cell r="AC484" t="str">
            <v>VERDE</v>
          </cell>
          <cell r="AD484" t="str">
            <v>SI</v>
          </cell>
          <cell r="AE484" t="str">
            <v>SI</v>
          </cell>
          <cell r="AF484">
            <v>44937</v>
          </cell>
          <cell r="AG484">
            <v>1</v>
          </cell>
          <cell r="AH484">
            <v>1</v>
          </cell>
          <cell r="AI484">
            <v>1</v>
          </cell>
          <cell r="AJ484">
            <v>1</v>
          </cell>
          <cell r="AT484">
            <v>1</v>
          </cell>
          <cell r="AU484">
            <v>1</v>
          </cell>
          <cell r="AV484">
            <v>1</v>
          </cell>
          <cell r="AW484">
            <v>1</v>
          </cell>
          <cell r="BG484">
            <v>0</v>
          </cell>
          <cell r="BH484">
            <v>0</v>
          </cell>
        </row>
        <row r="485">
          <cell r="P485" t="str">
            <v>Porcentaje de visitas de control a los establecimientos de salud acreditados</v>
          </cell>
          <cell r="Q485" t="str">
            <v>Por período</v>
          </cell>
          <cell r="R485" t="str">
            <v>SI</v>
          </cell>
          <cell r="T485" t="str">
            <v>Número de visitas de control realizadas a los establecimientos de salud acreditados/ Número de visitas de control programadas</v>
          </cell>
          <cell r="U485" t="str">
            <v>C</v>
          </cell>
          <cell r="V485" t="str">
            <v>Discreto Fraccional</v>
          </cell>
          <cell r="W485">
            <v>1</v>
          </cell>
          <cell r="X485">
            <v>1</v>
          </cell>
          <cell r="Y485">
            <v>0.85</v>
          </cell>
          <cell r="Z485">
            <v>4</v>
          </cell>
          <cell r="AA485">
            <v>4</v>
          </cell>
          <cell r="AB485">
            <v>1</v>
          </cell>
          <cell r="AC485" t="str">
            <v>VERDE</v>
          </cell>
          <cell r="AD485" t="str">
            <v>SI</v>
          </cell>
          <cell r="AE485" t="str">
            <v>SI</v>
          </cell>
          <cell r="AF485">
            <v>44939</v>
          </cell>
          <cell r="AG485">
            <v>1</v>
          </cell>
          <cell r="AH485">
            <v>1</v>
          </cell>
          <cell r="AI485">
            <v>1</v>
          </cell>
          <cell r="AJ485">
            <v>1</v>
          </cell>
          <cell r="AT485">
            <v>44927</v>
          </cell>
          <cell r="AU485">
            <v>44927</v>
          </cell>
          <cell r="AV485">
            <v>44927</v>
          </cell>
          <cell r="AW485">
            <v>44927</v>
          </cell>
          <cell r="BG485">
            <v>0</v>
          </cell>
          <cell r="BH485">
            <v>0</v>
          </cell>
        </row>
        <row r="486">
          <cell r="P486" t="str">
            <v>Porcentaje de visitas sorpresa in situ de operativos de donación y trasplante</v>
          </cell>
          <cell r="Q486" t="str">
            <v>Por período</v>
          </cell>
          <cell r="R486" t="str">
            <v>SI</v>
          </cell>
          <cell r="T486" t="str">
            <v>Informe de visitas sorpresa in situ planificados / Informe de visitas sorpresa in situ ejecutados</v>
          </cell>
          <cell r="U486" t="str">
            <v>C</v>
          </cell>
          <cell r="V486" t="str">
            <v>Discreto Fraccional</v>
          </cell>
          <cell r="W486">
            <v>1</v>
          </cell>
          <cell r="X486">
            <v>1</v>
          </cell>
          <cell r="Y486">
            <v>0.85</v>
          </cell>
          <cell r="Z486">
            <v>3</v>
          </cell>
          <cell r="AA486">
            <v>3</v>
          </cell>
          <cell r="AB486">
            <v>1</v>
          </cell>
          <cell r="AC486" t="str">
            <v>VERDE</v>
          </cell>
          <cell r="AD486" t="str">
            <v>SI</v>
          </cell>
          <cell r="AE486" t="str">
            <v>SI</v>
          </cell>
          <cell r="AF486">
            <v>44939</v>
          </cell>
          <cell r="AG486">
            <v>1</v>
          </cell>
          <cell r="AH486">
            <v>1</v>
          </cell>
          <cell r="AI486">
            <v>1</v>
          </cell>
          <cell r="AT486" t="e">
            <v>#DIV/0!</v>
          </cell>
          <cell r="AU486">
            <v>0</v>
          </cell>
          <cell r="AV486">
            <v>44927</v>
          </cell>
          <cell r="BG486">
            <v>0</v>
          </cell>
          <cell r="BH486">
            <v>0</v>
          </cell>
        </row>
        <row r="487">
          <cell r="P487" t="str">
            <v>Porcentaje de zona de estudio con cartografía geológica a escala 1:100 000</v>
          </cell>
          <cell r="Q487" t="str">
            <v>Acumulado</v>
          </cell>
          <cell r="R487" t="str">
            <v>SI</v>
          </cell>
          <cell r="T487" t="str">
            <v>(Numerador: Hojas levantadas en año en curso + Hojas de línea base/Denominador: hojas planificadas)*100 Donde, para calcular el número de hojas levantadas en el año en curso durante el primer semestre, se deberá multiplicar el número de hojas que han terminado la fase 1 por el 33%; mientras que para calcular el número de hojas levantadas en el año en curso durante el segundo semestre, se multiplicará el número de hojas que han terminado la fase 2 por el 67%. En ambos casos el resultado final se aproximará al inmediato superior en caso de ser mayor a 0,5 y a su inmediato inferior en caso contrario.</v>
          </cell>
          <cell r="U487" t="str">
            <v>C</v>
          </cell>
          <cell r="V487" t="str">
            <v>Continuo Fraccional</v>
          </cell>
          <cell r="W487">
            <v>1</v>
          </cell>
          <cell r="X487">
            <v>1</v>
          </cell>
          <cell r="Y487">
            <v>0.85</v>
          </cell>
          <cell r="Z487">
            <v>2</v>
          </cell>
          <cell r="AA487">
            <v>2</v>
          </cell>
          <cell r="AB487">
            <v>1.0185</v>
          </cell>
          <cell r="AC487" t="str">
            <v>VERDE</v>
          </cell>
          <cell r="AD487" t="str">
            <v>SI</v>
          </cell>
          <cell r="AE487" t="str">
            <v>SI</v>
          </cell>
          <cell r="AF487">
            <v>44943</v>
          </cell>
          <cell r="AG487">
            <v>0.35099999999999998</v>
          </cell>
          <cell r="AH487">
            <v>6.6E-3</v>
          </cell>
          <cell r="AS487">
            <v>0.35759999999999997</v>
          </cell>
          <cell r="AT487">
            <v>0.35099337748344372</v>
          </cell>
          <cell r="AU487">
            <v>0.36423841059602646</v>
          </cell>
          <cell r="BF487">
            <v>0.35761589403973509</v>
          </cell>
          <cell r="BG487" t="str">
            <v>57</v>
          </cell>
          <cell r="BH487" t="str">
            <v>INFORMACIÓN GEOLÓGICA Y ENERGÉTICA DISPONIBLE</v>
          </cell>
        </row>
        <row r="488">
          <cell r="P488" t="str">
            <v>Porcentaje del territorio nacional evaluado en cuanto a la disponibilidad de recursos minerales en áreas no exploradas a escala 1:50.000 - 1:100.000</v>
          </cell>
          <cell r="Q488" t="str">
            <v>Acumulado</v>
          </cell>
          <cell r="R488" t="str">
            <v>SI</v>
          </cell>
          <cell r="T488" t="str">
            <v>(NUMERADOR: Superficie investigada para identificar nuevas ocurrencias minerales/DENOMINADOR: Superficie del territorio nacional sin investigación de ocurrencias minerales)*100 Donde: Superficie investigada para identificar nuevas ocurrencias minerales.- Representa el área en km2 en donde se ha realizado el levantamiento geológico, geoquímico y prospección de ocurrencias minerales. El área en km2 se tomará de las áreas que cubren las Hojas Geológicas y de ocurrencias minerales que se realicen a escala 1:50.000 y/o 1:100.000. Superficie del territorio nacional sin investigación de ocurrencias minerales.- Representa la superficie de referencia en km2 del territorio nacional, el cual corresponde a 140933 km2.</v>
          </cell>
          <cell r="U488" t="str">
            <v>C</v>
          </cell>
          <cell r="V488" t="str">
            <v>Continuo Fraccional</v>
          </cell>
          <cell r="W488">
            <v>1</v>
          </cell>
          <cell r="X488">
            <v>1</v>
          </cell>
          <cell r="Y488">
            <v>0.85</v>
          </cell>
          <cell r="Z488">
            <v>2</v>
          </cell>
          <cell r="AA488">
            <v>2</v>
          </cell>
          <cell r="AB488">
            <v>1</v>
          </cell>
          <cell r="AC488" t="str">
            <v>VERDE</v>
          </cell>
          <cell r="AD488" t="str">
            <v>SI</v>
          </cell>
          <cell r="AE488" t="str">
            <v>SI</v>
          </cell>
          <cell r="AF488">
            <v>44943</v>
          </cell>
          <cell r="AG488">
            <v>0.58120000000000005</v>
          </cell>
          <cell r="AH488">
            <v>1.8800000000000001E-2</v>
          </cell>
          <cell r="AS488">
            <v>0.6</v>
          </cell>
          <cell r="AT488">
            <v>0.58301767506545654</v>
          </cell>
          <cell r="AU488">
            <v>0.60000141911404714</v>
          </cell>
          <cell r="BF488">
            <v>0.5915095470897519</v>
          </cell>
          <cell r="BG488" t="str">
            <v>57</v>
          </cell>
          <cell r="BH488" t="str">
            <v>INFORMACIÓN GEOLÓGICA Y ENERGÉTICA DISPONIBLE</v>
          </cell>
        </row>
        <row r="489">
          <cell r="P489" t="str">
            <v>Porcentaje ejecución del proyecto de inversión Infancia con Futuro</v>
          </cell>
          <cell r="Q489" t="str">
            <v>Acumulado</v>
          </cell>
          <cell r="T489" t="str">
            <v>Monto devengado/Monto planificado del proyecto</v>
          </cell>
          <cell r="U489" t="str">
            <v>C</v>
          </cell>
          <cell r="V489" t="str">
            <v>Continuo Fraccional</v>
          </cell>
          <cell r="W489">
            <v>1</v>
          </cell>
          <cell r="X489">
            <v>1</v>
          </cell>
          <cell r="Y489">
            <v>0.85</v>
          </cell>
          <cell r="Z489">
            <v>12</v>
          </cell>
          <cell r="AA489">
            <v>12</v>
          </cell>
          <cell r="AB489">
            <v>0.51629999999999998</v>
          </cell>
          <cell r="AC489" t="str">
            <v>ROJO</v>
          </cell>
          <cell r="AD489" t="str">
            <v>SI</v>
          </cell>
          <cell r="AE489" t="str">
            <v>SI</v>
          </cell>
          <cell r="AF489">
            <v>44937</v>
          </cell>
          <cell r="AG489">
            <v>4.6100000000000002E-2</v>
          </cell>
          <cell r="AH489">
            <v>4.6100000000000002E-2</v>
          </cell>
          <cell r="AI489">
            <v>4.6100000000000002E-2</v>
          </cell>
          <cell r="AJ489">
            <v>4.6100000000000002E-2</v>
          </cell>
          <cell r="AK489">
            <v>4.6100000000000002E-2</v>
          </cell>
          <cell r="AL489">
            <v>7.2300000000000003E-2</v>
          </cell>
          <cell r="AM489">
            <v>1.9900000000000001E-2</v>
          </cell>
          <cell r="AN489">
            <v>4.6100000000000002E-2</v>
          </cell>
          <cell r="AO489">
            <v>4.5999999999999999E-2</v>
          </cell>
          <cell r="AP489">
            <v>4.5999999999999999E-2</v>
          </cell>
          <cell r="AQ489">
            <v>4.5999999999999999E-2</v>
          </cell>
          <cell r="AR489">
            <v>4.5999999999999999E-2</v>
          </cell>
          <cell r="AS489">
            <v>0.55279999999999996</v>
          </cell>
          <cell r="AT489">
            <v>6.9539292376104931E-3</v>
          </cell>
          <cell r="AU489">
            <v>1.7467275710973691E-2</v>
          </cell>
          <cell r="AV489">
            <v>2.7122979999383547E-2</v>
          </cell>
          <cell r="AW489">
            <v>3.7011806721588027E-2</v>
          </cell>
          <cell r="AX489">
            <v>4.9450315446789038E-2</v>
          </cell>
          <cell r="AY489">
            <v>6.0908714724214059E-2</v>
          </cell>
          <cell r="AZ489">
            <v>7.0851988317115561E-2</v>
          </cell>
          <cell r="BA489">
            <v>0.106062815384814</v>
          </cell>
          <cell r="BB489">
            <v>0.14725781122377196</v>
          </cell>
          <cell r="BC489">
            <v>0.13027097983870287</v>
          </cell>
          <cell r="BD489">
            <v>0.17896238357209807</v>
          </cell>
          <cell r="BE489">
            <v>0.28538865395773733</v>
          </cell>
          <cell r="BF489">
            <v>0.10655244851798178</v>
          </cell>
          <cell r="BG489">
            <v>75</v>
          </cell>
          <cell r="BH489" t="str">
            <v>COORDINACIÓN EN LA FORMULACIÓN EJECUCIÓN SEGUIMIENTO Y EVALUACION DE LAS POLÍTICAS PÚBLICAS</v>
          </cell>
        </row>
        <row r="490">
          <cell r="P490" t="str">
            <v>Porcentaje en la eficiencia en la respuesta a requerimientos de partidas íntegras</v>
          </cell>
          <cell r="Q490" t="str">
            <v>Acumulado</v>
          </cell>
          <cell r="R490" t="str">
            <v>SI</v>
          </cell>
          <cell r="T490" t="str">
            <v>Número de requerimientos atendidos dentro del plazo establecido / Total de requerimientos ingresados en el sistema</v>
          </cell>
          <cell r="U490" t="str">
            <v>C</v>
          </cell>
          <cell r="V490" t="str">
            <v>Continuo Fraccional</v>
          </cell>
          <cell r="W490">
            <v>1</v>
          </cell>
          <cell r="X490">
            <v>1</v>
          </cell>
          <cell r="Y490">
            <v>0.85</v>
          </cell>
          <cell r="Z490">
            <v>12</v>
          </cell>
          <cell r="AA490">
            <v>12</v>
          </cell>
          <cell r="AB490">
            <v>0.96889999999999998</v>
          </cell>
          <cell r="AC490" t="str">
            <v>AMARILLO</v>
          </cell>
          <cell r="AD490" t="str">
            <v>SI</v>
          </cell>
          <cell r="AE490" t="str">
            <v>SI</v>
          </cell>
          <cell r="AF490">
            <v>44942</v>
          </cell>
          <cell r="AG490">
            <v>0.92689999999999995</v>
          </cell>
          <cell r="AH490">
            <v>2.5000000000000001E-3</v>
          </cell>
          <cell r="AI490">
            <v>2.5000000000000001E-3</v>
          </cell>
          <cell r="AJ490">
            <v>2.3999999999999998E-3</v>
          </cell>
          <cell r="AK490">
            <v>2.5000000000000001E-3</v>
          </cell>
          <cell r="AL490">
            <v>2.5000000000000001E-3</v>
          </cell>
          <cell r="AM490">
            <v>2.5000000000000001E-3</v>
          </cell>
          <cell r="AN490">
            <v>1.4E-3</v>
          </cell>
          <cell r="AO490">
            <v>1.5E-3</v>
          </cell>
          <cell r="AP490">
            <v>1.4E-3</v>
          </cell>
          <cell r="AQ490">
            <v>1.5E-3</v>
          </cell>
          <cell r="AR490">
            <v>1.4E-3</v>
          </cell>
          <cell r="AS490">
            <v>0.94899999999999995</v>
          </cell>
          <cell r="AT490">
            <v>0.96681645856814602</v>
          </cell>
          <cell r="AU490">
            <v>0.93405996195767005</v>
          </cell>
          <cell r="AV490">
            <v>0.98189311179433503</v>
          </cell>
          <cell r="AW490">
            <v>0.98653714319053698</v>
          </cell>
          <cell r="AX490">
            <v>0.98379164847955802</v>
          </cell>
          <cell r="AY490">
            <v>0.97002099186565205</v>
          </cell>
          <cell r="AZ490">
            <v>0.94786218115017296</v>
          </cell>
          <cell r="BA490">
            <v>0.93181117305183203</v>
          </cell>
          <cell r="BB490">
            <v>0.95446051348716299</v>
          </cell>
          <cell r="BC490">
            <v>0.96650541281968105</v>
          </cell>
          <cell r="BD490">
            <v>0.97680436047401797</v>
          </cell>
          <cell r="BE490">
            <v>0.91954711229655395</v>
          </cell>
          <cell r="BF490">
            <v>0.96017447098216702</v>
          </cell>
          <cell r="BG490">
            <v>0</v>
          </cell>
          <cell r="BH490">
            <v>0</v>
          </cell>
        </row>
        <row r="491">
          <cell r="P491" t="str">
            <v>Porcentaje Mensual de Disponibilidad del Sistema de Administración de Energía</v>
          </cell>
          <cell r="Q491" t="str">
            <v>Por período</v>
          </cell>
          <cell r="R491" t="str">
            <v>SI</v>
          </cell>
          <cell r="T491" t="str">
            <v>[(Horas de disponibilidad del sistema)/(Horas del mes)*100]</v>
          </cell>
          <cell r="U491" t="str">
            <v>C</v>
          </cell>
          <cell r="V491" t="str">
            <v>Discreto</v>
          </cell>
          <cell r="W491">
            <v>1</v>
          </cell>
          <cell r="X491">
            <v>1</v>
          </cell>
          <cell r="Y491">
            <v>0.85</v>
          </cell>
          <cell r="Z491">
            <v>12</v>
          </cell>
          <cell r="AA491">
            <v>12</v>
          </cell>
          <cell r="AB491">
            <v>1.0031000000000001</v>
          </cell>
          <cell r="AC491" t="str">
            <v>VERDE</v>
          </cell>
          <cell r="AD491" t="str">
            <v>SI</v>
          </cell>
          <cell r="AE491" t="str">
            <v>SI</v>
          </cell>
          <cell r="AF491">
            <v>44938</v>
          </cell>
          <cell r="AG491">
            <v>0.99519999999999997</v>
          </cell>
          <cell r="AH491">
            <v>0.99519999999999997</v>
          </cell>
          <cell r="AI491">
            <v>0.99519999999999997</v>
          </cell>
          <cell r="AJ491">
            <v>0.99519999999999997</v>
          </cell>
          <cell r="AK491">
            <v>0.99519999999999997</v>
          </cell>
          <cell r="AL491">
            <v>0.99519999999999997</v>
          </cell>
          <cell r="AM491">
            <v>0.99519999999999997</v>
          </cell>
          <cell r="AN491">
            <v>0.99519999999999997</v>
          </cell>
          <cell r="AO491">
            <v>0.99519999999999997</v>
          </cell>
          <cell r="AP491">
            <v>0.99519999999999997</v>
          </cell>
          <cell r="AQ491">
            <v>0.99519999999999997</v>
          </cell>
          <cell r="AR491">
            <v>0.99519999999999997</v>
          </cell>
          <cell r="AT491">
            <v>0.99770000000000003</v>
          </cell>
          <cell r="AU491">
            <v>0.99760000000000004</v>
          </cell>
          <cell r="AV491">
            <v>0.99729999999999996</v>
          </cell>
          <cell r="AW491">
            <v>0.99780000000000002</v>
          </cell>
          <cell r="AX491">
            <v>0.99780000000000002</v>
          </cell>
          <cell r="AY491">
            <v>0.99890000000000001</v>
          </cell>
          <cell r="AZ491">
            <v>0.99590000000000001</v>
          </cell>
          <cell r="BA491">
            <v>0.99570000000000003</v>
          </cell>
          <cell r="BB491">
            <v>0.99709999999999999</v>
          </cell>
          <cell r="BC491">
            <v>0.99780000000000002</v>
          </cell>
          <cell r="BD491">
            <v>0.998</v>
          </cell>
          <cell r="BE491">
            <v>0.99829999999999997</v>
          </cell>
          <cell r="BG491" t="str">
            <v>55</v>
          </cell>
          <cell r="BH491" t="str">
            <v>ADMINISTRACION TECNICA Y COMERCIAL DEL SISTEMA NACIONAL INTERCONECTADO E INTERCONEXIONES INTERNACIONALES</v>
          </cell>
        </row>
        <row r="492">
          <cell r="P492" t="str">
            <v>Porcentaje satisfacción de los usuarios en los edificios, parques e infraestructuras pesqueras</v>
          </cell>
          <cell r="Q492" t="str">
            <v>Por período</v>
          </cell>
          <cell r="R492" t="str">
            <v>SI</v>
          </cell>
          <cell r="T492" t="str">
            <v>Número de usuarios satisfechos a nivel nacional / Número de usuarios encuestados a nivel nacional</v>
          </cell>
          <cell r="U492" t="str">
            <v>C</v>
          </cell>
          <cell r="V492" t="str">
            <v>Discreto Fraccional</v>
          </cell>
          <cell r="W492">
            <v>1</v>
          </cell>
          <cell r="X492">
            <v>1</v>
          </cell>
          <cell r="Y492">
            <v>0.85</v>
          </cell>
          <cell r="Z492">
            <v>4</v>
          </cell>
          <cell r="AA492">
            <v>4</v>
          </cell>
          <cell r="AB492">
            <v>1.0694999999999999</v>
          </cell>
          <cell r="AC492" t="str">
            <v>VERDE</v>
          </cell>
          <cell r="AD492" t="str">
            <v>SI</v>
          </cell>
          <cell r="AE492" t="str">
            <v>SI</v>
          </cell>
          <cell r="AF492">
            <v>44943</v>
          </cell>
          <cell r="AG492">
            <v>0.85</v>
          </cell>
          <cell r="AH492">
            <v>0.85</v>
          </cell>
          <cell r="AI492">
            <v>0.85</v>
          </cell>
          <cell r="AJ492">
            <v>0.85</v>
          </cell>
          <cell r="AT492">
            <v>0.96197718631178708</v>
          </cell>
          <cell r="AU492">
            <v>0.90125673249551164</v>
          </cell>
          <cell r="AV492">
            <v>0.90991471215351816</v>
          </cell>
          <cell r="AW492">
            <v>0.90909090909090906</v>
          </cell>
          <cell r="BG492">
            <v>0</v>
          </cell>
          <cell r="BH492">
            <v>0</v>
          </cell>
        </row>
        <row r="493">
          <cell r="P493" t="str">
            <v>Porcentaje semestral de abastecimiento continuo de la demanda de energía eléctrica del Sistema Nacional Interconectado</v>
          </cell>
          <cell r="Q493" t="str">
            <v>Por período</v>
          </cell>
          <cell r="R493" t="str">
            <v>SI</v>
          </cell>
          <cell r="T493" t="str">
            <v>[(Energía suministrada)/(Energía demandada en el sistema)]*100</v>
          </cell>
          <cell r="U493" t="str">
            <v>C</v>
          </cell>
          <cell r="V493" t="str">
            <v>Discreto</v>
          </cell>
          <cell r="W493">
            <v>1</v>
          </cell>
          <cell r="X493">
            <v>1</v>
          </cell>
          <cell r="Y493">
            <v>0.85</v>
          </cell>
          <cell r="Z493">
            <v>2</v>
          </cell>
          <cell r="AA493">
            <v>2</v>
          </cell>
          <cell r="AB493">
            <v>1</v>
          </cell>
          <cell r="AC493" t="str">
            <v>VERDE</v>
          </cell>
          <cell r="AD493" t="str">
            <v>SI</v>
          </cell>
          <cell r="AE493" t="str">
            <v>SI</v>
          </cell>
          <cell r="AF493">
            <v>44938</v>
          </cell>
          <cell r="AG493">
            <v>0.99939999999999996</v>
          </cell>
          <cell r="AH493">
            <v>0.99939999999999996</v>
          </cell>
          <cell r="AT493">
            <v>0.99950000000000006</v>
          </cell>
          <cell r="AU493">
            <v>0.99939999999999996</v>
          </cell>
          <cell r="BG493" t="str">
            <v>55</v>
          </cell>
          <cell r="BH493" t="str">
            <v>ADMINISTRACION TECNICA Y COMERCIAL DEL SISTEMA NACIONAL INTERCONECTADO E INTERCONEXIONES INTERNACIONALES</v>
          </cell>
        </row>
        <row r="494">
          <cell r="P494" t="str">
            <v>Productividad de Carga por TEU</v>
          </cell>
          <cell r="Q494" t="str">
            <v>Por período</v>
          </cell>
          <cell r="R494" t="str">
            <v>SI</v>
          </cell>
          <cell r="T494" t="str">
            <v>Contenedor/hora/grúa</v>
          </cell>
          <cell r="U494" t="str">
            <v>C</v>
          </cell>
          <cell r="V494" t="str">
            <v>Discreto Fraccional</v>
          </cell>
          <cell r="W494">
            <v>1</v>
          </cell>
          <cell r="X494">
            <v>1</v>
          </cell>
          <cell r="Y494">
            <v>0.85</v>
          </cell>
          <cell r="Z494">
            <v>12</v>
          </cell>
          <cell r="AA494">
            <v>12</v>
          </cell>
          <cell r="AB494">
            <v>4.8808999999999996</v>
          </cell>
          <cell r="AC494" t="str">
            <v>VERDE</v>
          </cell>
          <cell r="AD494" t="str">
            <v>SI</v>
          </cell>
          <cell r="AE494" t="str">
            <v>SI</v>
          </cell>
          <cell r="AF494">
            <v>44941</v>
          </cell>
          <cell r="AG494">
            <v>13</v>
          </cell>
          <cell r="AH494">
            <v>13</v>
          </cell>
          <cell r="AI494">
            <v>14</v>
          </cell>
          <cell r="AJ494">
            <v>12</v>
          </cell>
          <cell r="AK494">
            <v>13</v>
          </cell>
          <cell r="AL494">
            <v>14</v>
          </cell>
          <cell r="AM494">
            <v>13</v>
          </cell>
          <cell r="AN494">
            <v>15</v>
          </cell>
          <cell r="AO494">
            <v>15</v>
          </cell>
          <cell r="AP494">
            <v>14</v>
          </cell>
          <cell r="AQ494">
            <v>15</v>
          </cell>
          <cell r="AR494">
            <v>14</v>
          </cell>
          <cell r="AT494">
            <v>17.873804971319299</v>
          </cell>
          <cell r="AU494">
            <v>20</v>
          </cell>
          <cell r="AV494">
            <v>23.221910112359598</v>
          </cell>
          <cell r="AW494">
            <v>27.0071942446043</v>
          </cell>
          <cell r="AX494">
            <v>16.6666666666667</v>
          </cell>
          <cell r="AY494">
            <v>14.375</v>
          </cell>
          <cell r="AZ494">
            <v>14.695652173913</v>
          </cell>
          <cell r="BA494">
            <v>59.125</v>
          </cell>
          <cell r="BB494">
            <v>52.8888888888889</v>
          </cell>
          <cell r="BC494">
            <v>14.025</v>
          </cell>
          <cell r="BD494">
            <v>56.375</v>
          </cell>
          <cell r="BE494">
            <v>68.3333333333333</v>
          </cell>
          <cell r="BG494">
            <v>0</v>
          </cell>
          <cell r="BH494">
            <v>0</v>
          </cell>
        </row>
        <row r="495">
          <cell r="P495" t="str">
            <v>Productividad media de buque atracado</v>
          </cell>
          <cell r="Q495" t="str">
            <v>Por período</v>
          </cell>
          <cell r="R495" t="str">
            <v>SI</v>
          </cell>
          <cell r="T495" t="str">
            <v>Total de toneladas de carga transferida / Total de horas en muelles de los buques</v>
          </cell>
          <cell r="U495" t="str">
            <v>C</v>
          </cell>
          <cell r="V495" t="str">
            <v>Discreto Fraccional</v>
          </cell>
          <cell r="W495">
            <v>1</v>
          </cell>
          <cell r="X495">
            <v>1</v>
          </cell>
          <cell r="Y495">
            <v>0.85</v>
          </cell>
          <cell r="Z495">
            <v>12</v>
          </cell>
          <cell r="AA495">
            <v>12</v>
          </cell>
          <cell r="AB495">
            <v>1.9795</v>
          </cell>
          <cell r="AC495" t="str">
            <v>VERDE</v>
          </cell>
          <cell r="AD495" t="str">
            <v>SI</v>
          </cell>
          <cell r="AE495" t="str">
            <v>SI</v>
          </cell>
          <cell r="AF495">
            <v>44939</v>
          </cell>
          <cell r="AG495">
            <v>88.31</v>
          </cell>
          <cell r="AH495">
            <v>88.73</v>
          </cell>
          <cell r="AI495">
            <v>88.98</v>
          </cell>
          <cell r="AJ495">
            <v>89.04</v>
          </cell>
          <cell r="AK495">
            <v>89.33</v>
          </cell>
          <cell r="AL495">
            <v>89.78</v>
          </cell>
          <cell r="AM495">
            <v>89.96</v>
          </cell>
          <cell r="AN495">
            <v>90.04</v>
          </cell>
          <cell r="AO495">
            <v>90.22</v>
          </cell>
          <cell r="AP495">
            <v>90.55</v>
          </cell>
          <cell r="AQ495">
            <v>91.12</v>
          </cell>
          <cell r="AR495">
            <v>91.42</v>
          </cell>
          <cell r="AT495">
            <v>128.21880341880299</v>
          </cell>
          <cell r="AU495">
            <v>174.78112286411701</v>
          </cell>
          <cell r="AV495">
            <v>141.10445580715901</v>
          </cell>
          <cell r="AW495">
            <v>158.273431994362</v>
          </cell>
          <cell r="AX495">
            <v>132.886806596702</v>
          </cell>
          <cell r="AY495">
            <v>173.135062611807</v>
          </cell>
          <cell r="AZ495">
            <v>126.188715953307</v>
          </cell>
          <cell r="BA495">
            <v>110.843220338983</v>
          </cell>
          <cell r="BB495">
            <v>192.298611111111</v>
          </cell>
          <cell r="BC495">
            <v>113.16844207723</v>
          </cell>
          <cell r="BD495">
            <v>113.894163424125</v>
          </cell>
          <cell r="BE495">
            <v>180.96789423984899</v>
          </cell>
          <cell r="BG495" t="str">
            <v>77</v>
          </cell>
          <cell r="BH495" t="str">
            <v>DESARROLLO Y SERVICIOS PORTUARIOS</v>
          </cell>
        </row>
        <row r="496">
          <cell r="P496" t="str">
            <v>Promedio ponderado de cumplimiento de las entidades financieras del sector financiero privado, asegurador y COACs del segmento 1, 2,3 que contribuyen a tiempo</v>
          </cell>
          <cell r="Q496" t="str">
            <v>Por período</v>
          </cell>
          <cell r="R496" t="str">
            <v>SI</v>
          </cell>
          <cell r="T496" t="str">
            <v>Sumatoria de cada sector que interviene en el indicador: (Entidades que contribuyeron en el periodo / Entidades obligadas a contribuir) x peso relativo del sector por contribución. El peso relativo para la línea base es: el SFP es del 70%, Aseguradoras 5,22%, Mutualistas 2,05%, Segmento 1 18,32%, Segmento 2 3,37%, y Segmento 3 0,67%. Es importante indicar que para cada medición se realizará el ajuste correspondiente de los pesos.</v>
          </cell>
          <cell r="U496" t="str">
            <v>C</v>
          </cell>
          <cell r="V496" t="str">
            <v>Discreto</v>
          </cell>
          <cell r="W496">
            <v>1</v>
          </cell>
          <cell r="X496">
            <v>1</v>
          </cell>
          <cell r="Y496">
            <v>0.85</v>
          </cell>
          <cell r="Z496">
            <v>4</v>
          </cell>
          <cell r="AA496">
            <v>4</v>
          </cell>
          <cell r="AB496">
            <v>0.93669999999999998</v>
          </cell>
          <cell r="AC496" t="str">
            <v>AMARILLO</v>
          </cell>
          <cell r="AD496" t="str">
            <v>SI</v>
          </cell>
          <cell r="AE496" t="str">
            <v>SI</v>
          </cell>
          <cell r="AF496">
            <v>44935</v>
          </cell>
          <cell r="AG496">
            <v>0.99770000000000003</v>
          </cell>
          <cell r="AH496">
            <v>0.99770000000000003</v>
          </cell>
          <cell r="AI496">
            <v>0.99770000000000003</v>
          </cell>
          <cell r="AJ496">
            <v>0.99770000000000003</v>
          </cell>
          <cell r="AT496">
            <v>0.99790000000000001</v>
          </cell>
          <cell r="AU496">
            <v>0.99880000000000002</v>
          </cell>
          <cell r="AV496">
            <v>0.99970000000000003</v>
          </cell>
          <cell r="AW496">
            <v>0.9345</v>
          </cell>
          <cell r="BG496">
            <v>0</v>
          </cell>
          <cell r="BH496">
            <v>0</v>
          </cell>
        </row>
        <row r="497">
          <cell r="P497" t="str">
            <v>Satisfacción del Cliente Externo</v>
          </cell>
          <cell r="Q497" t="str">
            <v>Por período</v>
          </cell>
          <cell r="R497" t="str">
            <v>SI</v>
          </cell>
          <cell r="T497" t="str">
            <v>(Sumatoria de calificación de preguntas / número de preguntas) x10/100</v>
          </cell>
          <cell r="U497" t="str">
            <v>C</v>
          </cell>
          <cell r="V497" t="str">
            <v>Discreto</v>
          </cell>
          <cell r="W497">
            <v>1</v>
          </cell>
          <cell r="X497">
            <v>1</v>
          </cell>
          <cell r="Y497">
            <v>0.9</v>
          </cell>
          <cell r="Z497">
            <v>2</v>
          </cell>
          <cell r="AA497">
            <v>2</v>
          </cell>
          <cell r="AB497">
            <v>1.0652999999999999</v>
          </cell>
          <cell r="AC497" t="str">
            <v>VERDE</v>
          </cell>
          <cell r="AD497" t="str">
            <v>SI</v>
          </cell>
          <cell r="AE497" t="str">
            <v>SI</v>
          </cell>
          <cell r="AF497">
            <v>44938</v>
          </cell>
          <cell r="AG497">
            <v>0.83</v>
          </cell>
          <cell r="AH497">
            <v>0.83</v>
          </cell>
          <cell r="AT497">
            <v>0.86899999999999999</v>
          </cell>
          <cell r="AU497">
            <v>0.88419999999999999</v>
          </cell>
          <cell r="BG497" t="str">
            <v>56</v>
          </cell>
          <cell r="BH497" t="str">
            <v>ADMINISTRACION DE LA ACTIVIDAD REGISTRAL</v>
          </cell>
        </row>
        <row r="498">
          <cell r="P498" t="str">
            <v>Subíndice de impacto de datos abiertos regional</v>
          </cell>
          <cell r="Q498" t="str">
            <v>Por período</v>
          </cell>
          <cell r="R498" t="str">
            <v>SI</v>
          </cell>
          <cell r="T498" t="str">
            <v>F= Índice calculado por la entidad responsable</v>
          </cell>
          <cell r="U498" t="str">
            <v>C</v>
          </cell>
          <cell r="V498" t="str">
            <v>Discreto</v>
          </cell>
          <cell r="W498">
            <v>1</v>
          </cell>
          <cell r="X498">
            <v>1</v>
          </cell>
          <cell r="Y498">
            <v>0.85</v>
          </cell>
          <cell r="Z498">
            <v>1</v>
          </cell>
          <cell r="AA498">
            <v>1</v>
          </cell>
          <cell r="AB498">
            <v>2.5286</v>
          </cell>
          <cell r="AC498" t="str">
            <v>VERDE</v>
          </cell>
          <cell r="AD498" t="str">
            <v>SI</v>
          </cell>
          <cell r="AE498" t="str">
            <v>SI</v>
          </cell>
          <cell r="AF498">
            <v>44943</v>
          </cell>
          <cell r="AG498">
            <v>7</v>
          </cell>
          <cell r="AT498">
            <v>17.7</v>
          </cell>
          <cell r="BG498">
            <v>0</v>
          </cell>
          <cell r="BH498">
            <v>0</v>
          </cell>
        </row>
        <row r="499">
          <cell r="P499" t="str">
            <v>Superficie del territorio continental ecuatoriano investigado en cuanto a la disponibilidad de recursos geológicos a varias escalas.</v>
          </cell>
          <cell r="Q499" t="str">
            <v>Acumulado</v>
          </cell>
          <cell r="R499" t="str">
            <v>SI</v>
          </cell>
          <cell r="T499" t="str">
            <v>(SIRG (Superficie investigada de recursos geológicos en km²)) / (STEC (Superficie total del Ecuador Continental en km²)) * 100 La meta de los 248.183,53 km2</v>
          </cell>
          <cell r="U499" t="str">
            <v>C</v>
          </cell>
          <cell r="V499" t="str">
            <v>Continuo Fraccional</v>
          </cell>
          <cell r="W499">
            <v>1</v>
          </cell>
          <cell r="X499">
            <v>1</v>
          </cell>
          <cell r="Y499">
            <v>0.85</v>
          </cell>
          <cell r="Z499">
            <v>2</v>
          </cell>
          <cell r="AA499">
            <v>2</v>
          </cell>
          <cell r="AB499">
            <v>1</v>
          </cell>
          <cell r="AC499" t="str">
            <v>VERDE</v>
          </cell>
          <cell r="AD499" t="str">
            <v>SI</v>
          </cell>
          <cell r="AE499" t="str">
            <v>SI</v>
          </cell>
          <cell r="AF499">
            <v>44943</v>
          </cell>
          <cell r="AG499">
            <v>0.38500000000000001</v>
          </cell>
          <cell r="AH499">
            <v>3.5000000000000003E-2</v>
          </cell>
          <cell r="AS499">
            <v>0.42</v>
          </cell>
          <cell r="AT499">
            <v>0.38538712837533057</v>
          </cell>
          <cell r="AU499">
            <v>0.41999883876576999</v>
          </cell>
          <cell r="BF499">
            <v>0.40269298357055028</v>
          </cell>
          <cell r="BG499" t="str">
            <v>57</v>
          </cell>
          <cell r="BH499" t="str">
            <v>INFORMACIÓN GEOLÓGICA Y ENERGÉTICA DISPONIBLE</v>
          </cell>
        </row>
        <row r="500">
          <cell r="P500" t="str">
            <v>Tasa de donantes de órganos por millón de habitantes</v>
          </cell>
          <cell r="Q500" t="str">
            <v>Por período</v>
          </cell>
          <cell r="R500" t="str">
            <v>SI</v>
          </cell>
          <cell r="T500" t="str">
            <v>(Numero de Donantes de Órganos /Total Población) * 1.000.000 de habitantes</v>
          </cell>
          <cell r="U500" t="str">
            <v>C</v>
          </cell>
          <cell r="V500" t="str">
            <v>Discreto</v>
          </cell>
          <cell r="W500">
            <v>1</v>
          </cell>
          <cell r="X500">
            <v>1</v>
          </cell>
          <cell r="Y500">
            <v>0.85</v>
          </cell>
          <cell r="Z500">
            <v>1</v>
          </cell>
          <cell r="AA500">
            <v>1</v>
          </cell>
          <cell r="AB500">
            <v>2.5853999999999999</v>
          </cell>
          <cell r="AC500" t="str">
            <v>VERDE</v>
          </cell>
          <cell r="AD500" t="str">
            <v>SI</v>
          </cell>
          <cell r="AE500" t="str">
            <v>SI</v>
          </cell>
          <cell r="AF500">
            <v>44939</v>
          </cell>
          <cell r="AG500">
            <v>2.0499999999999998</v>
          </cell>
          <cell r="AT500">
            <v>5.3</v>
          </cell>
          <cell r="BG500">
            <v>0</v>
          </cell>
          <cell r="BH500">
            <v>0</v>
          </cell>
        </row>
        <row r="501">
          <cell r="P501" t="str">
            <v>Tasa de espera relativa buques</v>
          </cell>
          <cell r="Q501" t="str">
            <v>Por período</v>
          </cell>
          <cell r="R501" t="str">
            <v>SI</v>
          </cell>
          <cell r="T501" t="str">
            <v>(Total de horas en puerto/buques - total de horas en muelle/buques) / Total de horas en muelle/buques)</v>
          </cell>
          <cell r="U501" t="str">
            <v>D</v>
          </cell>
          <cell r="V501" t="str">
            <v>Discreto Fraccional</v>
          </cell>
          <cell r="W501">
            <v>1</v>
          </cell>
          <cell r="X501">
            <v>1</v>
          </cell>
          <cell r="Y501">
            <v>1.1499999999999999</v>
          </cell>
          <cell r="Z501">
            <v>12</v>
          </cell>
          <cell r="AA501">
            <v>12</v>
          </cell>
          <cell r="AB501">
            <v>0.64849999999999997</v>
          </cell>
          <cell r="AC501" t="str">
            <v>VERDE</v>
          </cell>
          <cell r="AD501" t="str">
            <v>SI</v>
          </cell>
          <cell r="AE501" t="str">
            <v>SI</v>
          </cell>
          <cell r="AF501">
            <v>44939</v>
          </cell>
          <cell r="AG501">
            <v>0.115</v>
          </cell>
          <cell r="AH501">
            <v>0.112</v>
          </cell>
          <cell r="AI501">
            <v>0.111</v>
          </cell>
          <cell r="AJ501">
            <v>0.11</v>
          </cell>
          <cell r="AK501">
            <v>0.11799999999999999</v>
          </cell>
          <cell r="AL501">
            <v>0.109</v>
          </cell>
          <cell r="AM501">
            <v>0.10199999999999999</v>
          </cell>
          <cell r="AN501">
            <v>9.8000000000000004E-2</v>
          </cell>
          <cell r="AO501">
            <v>9.6000000000000002E-2</v>
          </cell>
          <cell r="AP501">
            <v>8.7999999999999995E-2</v>
          </cell>
          <cell r="AQ501">
            <v>8.7999999999999995E-2</v>
          </cell>
          <cell r="AR501">
            <v>9.9000000000000005E-2</v>
          </cell>
          <cell r="AT501">
            <v>3.8176638176638203E-2</v>
          </cell>
          <cell r="AU501">
            <v>8.1366965012204997E-3</v>
          </cell>
          <cell r="AV501">
            <v>4.0905770635500403E-2</v>
          </cell>
          <cell r="AW501">
            <v>4.4397463002114203E-2</v>
          </cell>
          <cell r="AX501">
            <v>3.8230884557721098E-2</v>
          </cell>
          <cell r="AY501">
            <v>4.1144901610017902E-2</v>
          </cell>
          <cell r="AZ501">
            <v>4.1828793774319098E-2</v>
          </cell>
          <cell r="BA501">
            <v>2.7012711864406801E-2</v>
          </cell>
          <cell r="BB501">
            <v>4.7619047619047603E-2</v>
          </cell>
          <cell r="BC501">
            <v>3.09734513274336E-2</v>
          </cell>
          <cell r="BD501">
            <v>8.7159533073929998E-2</v>
          </cell>
          <cell r="BE501">
            <v>6.4211520302171907E-2</v>
          </cell>
          <cell r="BG501" t="str">
            <v>77</v>
          </cell>
          <cell r="BH501" t="str">
            <v>DESARROLLO Y SERVICIOS PORTUARIOS</v>
          </cell>
        </row>
        <row r="502">
          <cell r="P502" t="str">
            <v>Tasa de morbilidad por siniestro de tránsito por cada 100.000 habitantes</v>
          </cell>
          <cell r="Q502" t="str">
            <v>Acumulado</v>
          </cell>
          <cell r="T502" t="str">
            <v>(Número de heridos (in situ) por siniestros de tránsito registrados en el periodo de cálculo/ Total Población de habitantes) * 100.000</v>
          </cell>
          <cell r="U502" t="str">
            <v>D</v>
          </cell>
          <cell r="V502" t="str">
            <v>Continuo Fraccional</v>
          </cell>
          <cell r="W502">
            <v>1</v>
          </cell>
          <cell r="X502">
            <v>1</v>
          </cell>
          <cell r="Y502">
            <v>1.1499999999999999</v>
          </cell>
          <cell r="Z502">
            <v>12</v>
          </cell>
          <cell r="AA502">
            <v>12</v>
          </cell>
          <cell r="AB502">
            <v>1.1970000000000001</v>
          </cell>
          <cell r="AC502" t="str">
            <v>ROJO</v>
          </cell>
          <cell r="AD502" t="str">
            <v>SI</v>
          </cell>
          <cell r="AE502" t="str">
            <v>SI</v>
          </cell>
          <cell r="AF502">
            <v>44936</v>
          </cell>
          <cell r="AG502">
            <v>15.72</v>
          </cell>
          <cell r="AH502">
            <v>14.83</v>
          </cell>
          <cell r="AI502">
            <v>13.94</v>
          </cell>
          <cell r="AJ502">
            <v>10.48</v>
          </cell>
          <cell r="AK502">
            <v>12.54</v>
          </cell>
          <cell r="AL502">
            <v>14.02</v>
          </cell>
          <cell r="AM502">
            <v>15.87</v>
          </cell>
          <cell r="AN502">
            <v>18.579999999999998</v>
          </cell>
          <cell r="AO502">
            <v>20.38</v>
          </cell>
          <cell r="AP502">
            <v>18.579999999999998</v>
          </cell>
          <cell r="AQ502">
            <v>14.93</v>
          </cell>
          <cell r="AR502">
            <v>17.95</v>
          </cell>
          <cell r="AS502">
            <v>187.82</v>
          </cell>
          <cell r="AT502">
            <v>15.713088305231899</v>
          </cell>
          <cell r="AU502">
            <v>30.542896498631102</v>
          </cell>
          <cell r="AV502">
            <v>45.233239411214797</v>
          </cell>
          <cell r="AW502">
            <v>64.154029175207</v>
          </cell>
          <cell r="AX502">
            <v>83.167795793076294</v>
          </cell>
          <cell r="AY502">
            <v>101.949120276253</v>
          </cell>
          <cell r="AZ502">
            <v>123.333796667988</v>
          </cell>
          <cell r="BA502">
            <v>144.811449913601</v>
          </cell>
          <cell r="BB502">
            <v>165.77773046288999</v>
          </cell>
          <cell r="BC502">
            <v>187.208895281564</v>
          </cell>
          <cell r="BD502">
            <v>204.40961324883</v>
          </cell>
          <cell r="BE502">
            <v>224.818032674856</v>
          </cell>
          <cell r="BF502">
            <v>115.92664064244499</v>
          </cell>
          <cell r="BG502" t="str">
            <v>55</v>
          </cell>
          <cell r="BH502" t="str">
            <v>CONTROL OPERATIVO E INVESTIGACION DE ACCIDENTES DE TRANSITO A NIVEL NACIONAL</v>
          </cell>
        </row>
        <row r="503">
          <cell r="P503" t="str">
            <v>Tasa de morbilidad por siniestros de tránsito por cada 100 kilómetros de vía</v>
          </cell>
          <cell r="Q503" t="str">
            <v>Acumulado</v>
          </cell>
          <cell r="T503" t="str">
            <v>(Número de heridos (in situ) por siniestros de tránsito registrados en el periodo de cálculo/ Cantidad de km controlados) * 100</v>
          </cell>
          <cell r="U503" t="str">
            <v>D</v>
          </cell>
          <cell r="V503" t="str">
            <v>Continuo Fraccional</v>
          </cell>
          <cell r="W503">
            <v>1</v>
          </cell>
          <cell r="X503">
            <v>1</v>
          </cell>
          <cell r="Y503">
            <v>1.1499999999999999</v>
          </cell>
          <cell r="Z503">
            <v>12</v>
          </cell>
          <cell r="AA503">
            <v>12</v>
          </cell>
          <cell r="AB503">
            <v>1.0572999999999999</v>
          </cell>
          <cell r="AC503" t="str">
            <v>AMARILLO</v>
          </cell>
          <cell r="AD503" t="str">
            <v>SI</v>
          </cell>
          <cell r="AE503" t="str">
            <v>SI</v>
          </cell>
          <cell r="AF503">
            <v>44936</v>
          </cell>
          <cell r="AG503">
            <v>13.38</v>
          </cell>
          <cell r="AH503">
            <v>11.79</v>
          </cell>
          <cell r="AI503">
            <v>12.81</v>
          </cell>
          <cell r="AJ503">
            <v>9.5500000000000007</v>
          </cell>
          <cell r="AK503">
            <v>10.34</v>
          </cell>
          <cell r="AL503">
            <v>11.33</v>
          </cell>
          <cell r="AM503">
            <v>15.05</v>
          </cell>
          <cell r="AN503">
            <v>15.81</v>
          </cell>
          <cell r="AO503">
            <v>15.05</v>
          </cell>
          <cell r="AP503">
            <v>16.63</v>
          </cell>
          <cell r="AQ503">
            <v>12.49</v>
          </cell>
          <cell r="AR503">
            <v>15.87</v>
          </cell>
          <cell r="AS503">
            <v>160.1</v>
          </cell>
          <cell r="AT503">
            <v>13.373802523001</v>
          </cell>
          <cell r="AU503">
            <v>25.1667773246072</v>
          </cell>
          <cell r="AV503">
            <v>38.919978500742999</v>
          </cell>
          <cell r="AW503">
            <v>51.661449935186099</v>
          </cell>
          <cell r="AX503">
            <v>65.730816655600904</v>
          </cell>
          <cell r="AY503">
            <v>79.6737171583041</v>
          </cell>
          <cell r="AZ503">
            <v>94.944512946979003</v>
          </cell>
          <cell r="BA503">
            <v>109.74106041923601</v>
          </cell>
          <cell r="BB503">
            <v>126.52945082044999</v>
          </cell>
          <cell r="BC503">
            <v>142.46419425210999</v>
          </cell>
          <cell r="BD503">
            <v>153.59322141073099</v>
          </cell>
          <cell r="BE503">
            <v>169.27503240696799</v>
          </cell>
          <cell r="BF503">
            <v>89.256167862826302</v>
          </cell>
          <cell r="BG503" t="str">
            <v>55</v>
          </cell>
          <cell r="BH503" t="str">
            <v>CONTROL OPERATIVO E INVESTIGACION DE ACCIDENTES DE TRANSITO A NIVEL NACIONAL</v>
          </cell>
        </row>
        <row r="504">
          <cell r="P504" t="str">
            <v>Tasa de mortalidad por siniestro de tránsito por cada 100 kilómetros de vía</v>
          </cell>
          <cell r="Q504" t="str">
            <v>Acumulado</v>
          </cell>
          <cell r="T504" t="str">
            <v>(Número de fallecidos (in situ) por siniestros de tránsito registrados en el periodo de cálculo/ Cantidad de km controlados) * 100</v>
          </cell>
          <cell r="U504" t="str">
            <v>D</v>
          </cell>
          <cell r="V504" t="str">
            <v>Continuo Fraccional</v>
          </cell>
          <cell r="W504">
            <v>1</v>
          </cell>
          <cell r="X504">
            <v>1</v>
          </cell>
          <cell r="Y504">
            <v>1.1499999999999999</v>
          </cell>
          <cell r="Z504">
            <v>12</v>
          </cell>
          <cell r="AA504">
            <v>12</v>
          </cell>
          <cell r="AB504">
            <v>1.0156000000000001</v>
          </cell>
          <cell r="AC504" t="str">
            <v>AMARILLO</v>
          </cell>
          <cell r="AD504" t="str">
            <v>SI</v>
          </cell>
          <cell r="AE504" t="str">
            <v>SI</v>
          </cell>
          <cell r="AF504">
            <v>44936</v>
          </cell>
          <cell r="AG504">
            <v>1.65</v>
          </cell>
          <cell r="AH504">
            <v>1.3220000000000001</v>
          </cell>
          <cell r="AI504">
            <v>1.518</v>
          </cell>
          <cell r="AJ504">
            <v>1.2</v>
          </cell>
          <cell r="AK504">
            <v>1.2</v>
          </cell>
          <cell r="AL504">
            <v>1.61</v>
          </cell>
          <cell r="AM504">
            <v>1.71</v>
          </cell>
          <cell r="AN504">
            <v>1.39</v>
          </cell>
          <cell r="AO504">
            <v>1.77</v>
          </cell>
          <cell r="AP504">
            <v>1.83</v>
          </cell>
          <cell r="AQ504">
            <v>1.27</v>
          </cell>
          <cell r="AR504">
            <v>1.96</v>
          </cell>
          <cell r="AS504">
            <v>18.43</v>
          </cell>
          <cell r="AT504">
            <v>1.64406083025072</v>
          </cell>
          <cell r="AU504">
            <v>2.9719561162224499</v>
          </cell>
          <cell r="AV504">
            <v>4.7424831641847698</v>
          </cell>
          <cell r="AW504">
            <v>6.5446267665749804</v>
          </cell>
          <cell r="AX504">
            <v>7.9357551614025104</v>
          </cell>
          <cell r="AY504">
            <v>9.2320338929463492</v>
          </cell>
          <cell r="AZ504">
            <v>10.907711277624999</v>
          </cell>
          <cell r="BA504">
            <v>12.5833886623036</v>
          </cell>
          <cell r="BB504">
            <v>13.816434284991599</v>
          </cell>
          <cell r="BC504">
            <v>16.124442758228199</v>
          </cell>
          <cell r="BD504">
            <v>17.136172499920999</v>
          </cell>
          <cell r="BE504">
            <v>18.717000221315899</v>
          </cell>
          <cell r="BF504">
            <v>10.1963388029972</v>
          </cell>
          <cell r="BG504" t="str">
            <v>55</v>
          </cell>
          <cell r="BH504" t="str">
            <v>CONTROL OPERATIVO E INVESTIGACION DE ACCIDENTES DE TRANSITO A NIVEL NACIONAL</v>
          </cell>
        </row>
        <row r="505">
          <cell r="P505" t="str">
            <v>Tasa de mortalidad por siniestro de tránsito por cada 100.000 habitantes</v>
          </cell>
          <cell r="Q505" t="str">
            <v>Acumulado</v>
          </cell>
          <cell r="T505" t="str">
            <v>(Número de fallecidos (in situ) por siniestros de tránsito registrados en el periodo de cálculo/ Total Población de habitantes) * 100.000</v>
          </cell>
          <cell r="U505" t="str">
            <v>D</v>
          </cell>
          <cell r="V505" t="str">
            <v>Continuo Fraccional</v>
          </cell>
          <cell r="W505">
            <v>1</v>
          </cell>
          <cell r="X505">
            <v>1</v>
          </cell>
          <cell r="Y505">
            <v>1.1499999999999999</v>
          </cell>
          <cell r="Z505">
            <v>12</v>
          </cell>
          <cell r="AA505">
            <v>12</v>
          </cell>
          <cell r="AB505">
            <v>0.9758</v>
          </cell>
          <cell r="AC505" t="str">
            <v>VERDE</v>
          </cell>
          <cell r="AD505" t="str">
            <v>SI</v>
          </cell>
          <cell r="AE505" t="str">
            <v>SI</v>
          </cell>
          <cell r="AF505">
            <v>44936</v>
          </cell>
          <cell r="AG505">
            <v>1.35</v>
          </cell>
          <cell r="AH505">
            <v>1.21</v>
          </cell>
          <cell r="AI505">
            <v>1.63</v>
          </cell>
          <cell r="AJ505">
            <v>0.91</v>
          </cell>
          <cell r="AK505">
            <v>1.48</v>
          </cell>
          <cell r="AL505">
            <v>1.27</v>
          </cell>
          <cell r="AM505">
            <v>1.58</v>
          </cell>
          <cell r="AN505">
            <v>1.53</v>
          </cell>
          <cell r="AO505">
            <v>1.58</v>
          </cell>
          <cell r="AP505">
            <v>1.67</v>
          </cell>
          <cell r="AQ505">
            <v>1.22</v>
          </cell>
          <cell r="AR505">
            <v>1.34</v>
          </cell>
          <cell r="AS505">
            <v>16.77</v>
          </cell>
          <cell r="AT505">
            <v>1.3481643812181201</v>
          </cell>
          <cell r="AU505">
            <v>2.55686348162057</v>
          </cell>
          <cell r="AV505">
            <v>4.2769352783471302</v>
          </cell>
          <cell r="AW505">
            <v>5.2067038171182496</v>
          </cell>
          <cell r="AX505">
            <v>6.2294492097664804</v>
          </cell>
          <cell r="AY505">
            <v>7.5776135909845896</v>
          </cell>
          <cell r="AZ505">
            <v>9.2511969607725995</v>
          </cell>
          <cell r="BA505">
            <v>10.5063844881136</v>
          </cell>
          <cell r="BB505">
            <v>11.854548869331699</v>
          </cell>
          <cell r="BC505">
            <v>14.2719470701366</v>
          </cell>
          <cell r="BD505">
            <v>14.969273474215001</v>
          </cell>
          <cell r="BE505">
            <v>16.363926282371601</v>
          </cell>
          <cell r="BF505">
            <v>8.7010839086663605</v>
          </cell>
          <cell r="BG505" t="str">
            <v>55</v>
          </cell>
          <cell r="BH505" t="str">
            <v>CONTROL OPERATIVO E INVESTIGACION DE ACCIDENTES DE TRANSITO A NIVEL NACIONAL</v>
          </cell>
        </row>
        <row r="506">
          <cell r="P506" t="str">
            <v>Tasa de ocupación de muelles</v>
          </cell>
          <cell r="Q506" t="str">
            <v>Por período</v>
          </cell>
          <cell r="R506" t="str">
            <v>SI</v>
          </cell>
          <cell r="T506" t="str">
            <v>Total de horas de los buques en muelle / (30 x 24 x 6)</v>
          </cell>
          <cell r="U506" t="str">
            <v>D</v>
          </cell>
          <cell r="V506" t="str">
            <v>Discreto Fraccional</v>
          </cell>
          <cell r="W506">
            <v>1</v>
          </cell>
          <cell r="X506">
            <v>1</v>
          </cell>
          <cell r="Y506">
            <v>1.1499999999999999</v>
          </cell>
          <cell r="Z506">
            <v>12</v>
          </cell>
          <cell r="AA506">
            <v>12</v>
          </cell>
          <cell r="AB506">
            <v>0.67520000000000002</v>
          </cell>
          <cell r="AC506" t="str">
            <v>VERDE</v>
          </cell>
          <cell r="AD506" t="str">
            <v>SI</v>
          </cell>
          <cell r="AE506" t="str">
            <v>SI</v>
          </cell>
          <cell r="AF506">
            <v>44939</v>
          </cell>
          <cell r="AG506">
            <v>0.48399999999999999</v>
          </cell>
          <cell r="AH506">
            <v>0.46200000000000002</v>
          </cell>
          <cell r="AI506">
            <v>0.45300000000000001</v>
          </cell>
          <cell r="AJ506">
            <v>0.42199999999999999</v>
          </cell>
          <cell r="AK506">
            <v>0.4</v>
          </cell>
          <cell r="AL506">
            <v>0.38200000000000001</v>
          </cell>
          <cell r="AM506">
            <v>0.36399999999999999</v>
          </cell>
          <cell r="AN506">
            <v>0.35099999999999998</v>
          </cell>
          <cell r="AO506">
            <v>0.35199999999999998</v>
          </cell>
          <cell r="AP506">
            <v>0.35599999999999998</v>
          </cell>
          <cell r="AQ506">
            <v>0.35499999999999998</v>
          </cell>
          <cell r="AR506">
            <v>0.36299999999999999</v>
          </cell>
          <cell r="AT506">
            <v>0.40625</v>
          </cell>
          <cell r="AU506">
            <v>0.28449074074074099</v>
          </cell>
          <cell r="AV506">
            <v>0.31689814814814798</v>
          </cell>
          <cell r="AW506">
            <v>0.328472222222222</v>
          </cell>
          <cell r="AX506">
            <v>0.30879629629629601</v>
          </cell>
          <cell r="AY506">
            <v>0.25879629629629602</v>
          </cell>
          <cell r="AZ506">
            <v>0.27685185185185202</v>
          </cell>
          <cell r="BA506">
            <v>0.34953703703703698</v>
          </cell>
          <cell r="BB506">
            <v>0.233333333333333</v>
          </cell>
          <cell r="BC506">
            <v>0.34768518518518499</v>
          </cell>
          <cell r="BD506">
            <v>0.297453703703704</v>
          </cell>
          <cell r="BE506">
            <v>0.24513888888888899</v>
          </cell>
          <cell r="BG506" t="str">
            <v>77</v>
          </cell>
          <cell r="BH506" t="str">
            <v>DESARROLLO Y SERVICIOS PORTUARIOS</v>
          </cell>
        </row>
        <row r="507">
          <cell r="P507" t="str">
            <v>Tasa de siniestro de tránsito por cada 100.000 habitantes</v>
          </cell>
          <cell r="Q507" t="str">
            <v>Acumulado</v>
          </cell>
          <cell r="T507" t="str">
            <v>(Número de siniestros registrados en el periodo de cálculo) / (Total Población de habitantes) * 100.000</v>
          </cell>
          <cell r="U507" t="str">
            <v>D</v>
          </cell>
          <cell r="V507" t="str">
            <v>Continuo Fraccional</v>
          </cell>
          <cell r="W507">
            <v>1</v>
          </cell>
          <cell r="X507">
            <v>1</v>
          </cell>
          <cell r="Y507">
            <v>1.1499999999999999</v>
          </cell>
          <cell r="Z507">
            <v>12</v>
          </cell>
          <cell r="AA507">
            <v>12</v>
          </cell>
          <cell r="AB507">
            <v>1.1267</v>
          </cell>
          <cell r="AC507" t="str">
            <v>AMARILLO</v>
          </cell>
          <cell r="AD507" t="str">
            <v>SI</v>
          </cell>
          <cell r="AE507" t="str">
            <v>SI</v>
          </cell>
          <cell r="AF507">
            <v>44936</v>
          </cell>
          <cell r="AG507">
            <v>16.420000000000002</v>
          </cell>
          <cell r="AH507">
            <v>14.78</v>
          </cell>
          <cell r="AI507">
            <v>15.29</v>
          </cell>
          <cell r="AJ507">
            <v>8.57</v>
          </cell>
          <cell r="AK507">
            <v>12.54</v>
          </cell>
          <cell r="AL507">
            <v>15.51</v>
          </cell>
          <cell r="AM507">
            <v>17.36</v>
          </cell>
          <cell r="AN507">
            <v>18.350000000000001</v>
          </cell>
          <cell r="AO507">
            <v>18.36</v>
          </cell>
          <cell r="AP507">
            <v>18.62</v>
          </cell>
          <cell r="AQ507">
            <v>15.56</v>
          </cell>
          <cell r="AR507">
            <v>16.95</v>
          </cell>
          <cell r="AS507">
            <v>188.31</v>
          </cell>
          <cell r="AT507">
            <v>16.410414709310199</v>
          </cell>
          <cell r="AU507">
            <v>31.193734475770899</v>
          </cell>
          <cell r="AV507">
            <v>46.906822781002802</v>
          </cell>
          <cell r="AW507">
            <v>64.804867152346802</v>
          </cell>
          <cell r="AX507">
            <v>82.284515681243704</v>
          </cell>
          <cell r="AY507">
            <v>99.113326233000905</v>
          </cell>
          <cell r="AZ507">
            <v>119.661210939843</v>
          </cell>
          <cell r="BA507">
            <v>138.117116434449</v>
          </cell>
          <cell r="BB507">
            <v>157.54927889476599</v>
          </cell>
          <cell r="BC507">
            <v>177.16739506283599</v>
          </cell>
          <cell r="BD507">
            <v>193.43834449133101</v>
          </cell>
          <cell r="BE507">
            <v>212.17318054756899</v>
          </cell>
          <cell r="BF507">
            <v>111.568350616956</v>
          </cell>
          <cell r="BG507" t="str">
            <v>55</v>
          </cell>
          <cell r="BH507" t="str">
            <v>CONTROL OPERATIVO E INVESTIGACION DE ACCIDENTES DE TRANSITO A NIVEL NACIONAL</v>
          </cell>
        </row>
        <row r="508">
          <cell r="P508" t="str">
            <v>Tasa de siniestros de tránsito por cada 100 kilómetros de vía</v>
          </cell>
          <cell r="Q508" t="str">
            <v>Acumulado</v>
          </cell>
          <cell r="T508" t="str">
            <v>(Número de siniestros de tránsito registrados en el periodo de cálculo / Cantidad de km controlados) * 100</v>
          </cell>
          <cell r="U508" t="str">
            <v>D</v>
          </cell>
          <cell r="V508" t="str">
            <v>Continuo Fraccional</v>
          </cell>
          <cell r="W508">
            <v>1</v>
          </cell>
          <cell r="X508">
            <v>1</v>
          </cell>
          <cell r="Y508">
            <v>1.1499999999999999</v>
          </cell>
          <cell r="Z508">
            <v>12</v>
          </cell>
          <cell r="AA508">
            <v>12</v>
          </cell>
          <cell r="AB508">
            <v>0.96189999999999998</v>
          </cell>
          <cell r="AC508" t="str">
            <v>VERDE</v>
          </cell>
          <cell r="AD508" t="str">
            <v>SI</v>
          </cell>
          <cell r="AE508" t="str">
            <v>SI</v>
          </cell>
          <cell r="AF508">
            <v>44942</v>
          </cell>
          <cell r="AG508">
            <v>14.58</v>
          </cell>
          <cell r="AH508">
            <v>12.36</v>
          </cell>
          <cell r="AI508">
            <v>13.72</v>
          </cell>
          <cell r="AJ508">
            <v>11.16</v>
          </cell>
          <cell r="AK508">
            <v>11.63</v>
          </cell>
          <cell r="AL508">
            <v>13.75</v>
          </cell>
          <cell r="AM508">
            <v>15.33</v>
          </cell>
          <cell r="AN508">
            <v>16.16</v>
          </cell>
          <cell r="AO508">
            <v>15.9</v>
          </cell>
          <cell r="AP508">
            <v>17.739999999999998</v>
          </cell>
          <cell r="AQ508">
            <v>13.53</v>
          </cell>
          <cell r="AR508">
            <v>16.66</v>
          </cell>
          <cell r="AS508">
            <v>172.52</v>
          </cell>
          <cell r="AT508">
            <v>14.5752315912612</v>
          </cell>
          <cell r="AU508">
            <v>26.9373043725695</v>
          </cell>
          <cell r="AV508">
            <v>41.035125991969402</v>
          </cell>
          <cell r="AW508">
            <v>54.570172942552702</v>
          </cell>
          <cell r="AX508">
            <v>67.8143475923994</v>
          </cell>
          <cell r="AY508">
            <v>80.413544531916898</v>
          </cell>
          <cell r="AZ508">
            <v>95.956242688671793</v>
          </cell>
          <cell r="BA508">
            <v>110.205823769326</v>
          </cell>
          <cell r="BB508">
            <v>125.13832242562199</v>
          </cell>
          <cell r="BC508">
            <v>140.72844541401901</v>
          </cell>
          <cell r="BD508">
            <v>151.83217932909699</v>
          </cell>
          <cell r="BE508">
            <v>165.93948591482501</v>
          </cell>
          <cell r="BF508">
            <v>89.595518880352401</v>
          </cell>
          <cell r="BG508" t="str">
            <v>55</v>
          </cell>
          <cell r="BH508" t="str">
            <v>CONTROL OPERATIVO E INVESTIGACION DE ACCIDENTES DE TRANSITO A NIVEL NACIONAL</v>
          </cell>
        </row>
        <row r="509">
          <cell r="P509" t="str">
            <v>Tasa de trasplante de órganos sólidos por millón de habitante</v>
          </cell>
          <cell r="Q509" t="str">
            <v>Por período</v>
          </cell>
          <cell r="R509" t="str">
            <v>SI</v>
          </cell>
          <cell r="T509" t="str">
            <v>(Numero de trasplante de órganos sólidos /Total Población) * 1.000.000 de habitantes</v>
          </cell>
          <cell r="U509" t="str">
            <v>C</v>
          </cell>
          <cell r="V509" t="str">
            <v>Discreto</v>
          </cell>
          <cell r="W509">
            <v>1</v>
          </cell>
          <cell r="X509">
            <v>1</v>
          </cell>
          <cell r="Y509">
            <v>0.85</v>
          </cell>
          <cell r="Z509">
            <v>1</v>
          </cell>
          <cell r="AA509">
            <v>1</v>
          </cell>
          <cell r="AB509">
            <v>2.8267000000000002</v>
          </cell>
          <cell r="AC509" t="str">
            <v>VERDE</v>
          </cell>
          <cell r="AD509" t="str">
            <v>SI</v>
          </cell>
          <cell r="AE509" t="str">
            <v>SI</v>
          </cell>
          <cell r="AF509">
            <v>44939</v>
          </cell>
          <cell r="AG509">
            <v>3.75</v>
          </cell>
          <cell r="AT509">
            <v>10.6</v>
          </cell>
          <cell r="BG509">
            <v>0</v>
          </cell>
          <cell r="BH509">
            <v>0</v>
          </cell>
        </row>
        <row r="510">
          <cell r="P510" t="str">
            <v>Tiempo de Atención de la Alerta (TAA)</v>
          </cell>
          <cell r="Q510" t="str">
            <v>Por período</v>
          </cell>
          <cell r="R510" t="str">
            <v>SI</v>
          </cell>
          <cell r="T510" t="str">
            <v>Promedio acotado al 1% del TAA (TAA=TE+TLF)</v>
          </cell>
          <cell r="U510" t="str">
            <v>D</v>
          </cell>
          <cell r="V510" t="str">
            <v>Discreto</v>
          </cell>
          <cell r="W510">
            <v>1</v>
          </cell>
          <cell r="X510">
            <v>1</v>
          </cell>
          <cell r="Y510">
            <v>1.1499999999999999</v>
          </cell>
          <cell r="Z510">
            <v>4</v>
          </cell>
          <cell r="AA510">
            <v>4</v>
          </cell>
          <cell r="AB510">
            <v>0.90910000000000002</v>
          </cell>
          <cell r="AC510" t="str">
            <v>VERDE</v>
          </cell>
          <cell r="AD510" t="str">
            <v>SI</v>
          </cell>
          <cell r="AE510" t="str">
            <v>SI</v>
          </cell>
          <cell r="AF510">
            <v>44936</v>
          </cell>
          <cell r="AG510">
            <v>121</v>
          </cell>
          <cell r="AH510">
            <v>121</v>
          </cell>
          <cell r="AI510">
            <v>121</v>
          </cell>
          <cell r="AJ510">
            <v>121</v>
          </cell>
          <cell r="AT510">
            <v>110</v>
          </cell>
          <cell r="AU510">
            <v>108</v>
          </cell>
          <cell r="AV510">
            <v>110</v>
          </cell>
          <cell r="AW510">
            <v>110</v>
          </cell>
          <cell r="BG510" t="str">
            <v>55</v>
          </cell>
          <cell r="BH510" t="str">
            <v>FORTALECIMIENTO DE LOS SERVICIOS DE EMERGENCIA</v>
          </cell>
        </row>
        <row r="511">
          <cell r="P511" t="str">
            <v>Tiempo de Atención de la Alerta para Violencia Intrafamiliar</v>
          </cell>
          <cell r="Q511" t="str">
            <v>Por período</v>
          </cell>
          <cell r="R511" t="str">
            <v>SI</v>
          </cell>
          <cell r="T511" t="str">
            <v>Promedio acotado al 1% del TAA (TAA=TE+TLF)</v>
          </cell>
          <cell r="U511" t="str">
            <v>D</v>
          </cell>
          <cell r="V511" t="str">
            <v>Discreto</v>
          </cell>
          <cell r="W511">
            <v>1</v>
          </cell>
          <cell r="X511">
            <v>1</v>
          </cell>
          <cell r="Y511">
            <v>1.1499999999999999</v>
          </cell>
          <cell r="Z511">
            <v>4</v>
          </cell>
          <cell r="AA511">
            <v>4</v>
          </cell>
          <cell r="AB511">
            <v>0.90680000000000005</v>
          </cell>
          <cell r="AC511" t="str">
            <v>VERDE</v>
          </cell>
          <cell r="AD511" t="str">
            <v>SI</v>
          </cell>
          <cell r="AE511" t="str">
            <v>SI</v>
          </cell>
          <cell r="AF511">
            <v>44939</v>
          </cell>
          <cell r="AG511">
            <v>118</v>
          </cell>
          <cell r="AH511">
            <v>118</v>
          </cell>
          <cell r="AI511">
            <v>118</v>
          </cell>
          <cell r="AJ511">
            <v>118</v>
          </cell>
          <cell r="AT511">
            <v>108</v>
          </cell>
          <cell r="AU511">
            <v>104</v>
          </cell>
          <cell r="AV511">
            <v>108</v>
          </cell>
          <cell r="AW511">
            <v>107</v>
          </cell>
          <cell r="BG511" t="str">
            <v>55</v>
          </cell>
          <cell r="BH511" t="str">
            <v>FORTALECIMIENTO DE LOS SERVICIOS DE EMERGENCIA</v>
          </cell>
        </row>
        <row r="512">
          <cell r="P512" t="str">
            <v>Tiempo de espera buques</v>
          </cell>
          <cell r="Q512" t="str">
            <v>Por período</v>
          </cell>
          <cell r="R512" t="str">
            <v>SI</v>
          </cell>
          <cell r="T512" t="str">
            <v>(Total de horas en puerto de los buques - total de horas en muelle de los buques) / Total de buques</v>
          </cell>
          <cell r="U512" t="str">
            <v>D</v>
          </cell>
          <cell r="V512" t="str">
            <v>Discreto Fraccional</v>
          </cell>
          <cell r="W512">
            <v>1</v>
          </cell>
          <cell r="X512">
            <v>1</v>
          </cell>
          <cell r="Y512">
            <v>1.1499999999999999</v>
          </cell>
          <cell r="Z512">
            <v>12</v>
          </cell>
          <cell r="AA512">
            <v>12</v>
          </cell>
          <cell r="AB512">
            <v>0.34499999999999997</v>
          </cell>
          <cell r="AC512" t="str">
            <v>VERDE</v>
          </cell>
          <cell r="AD512" t="str">
            <v>SI</v>
          </cell>
          <cell r="AE512" t="str">
            <v>SI</v>
          </cell>
          <cell r="AF512">
            <v>44939</v>
          </cell>
          <cell r="AG512">
            <v>6.0229999999999997</v>
          </cell>
          <cell r="AH512">
            <v>6.0709999999999997</v>
          </cell>
          <cell r="AI512">
            <v>6.0330000000000004</v>
          </cell>
          <cell r="AJ512">
            <v>6.0220000000000002</v>
          </cell>
          <cell r="AK512">
            <v>5.7709999999999999</v>
          </cell>
          <cell r="AL512">
            <v>5.7030000000000003</v>
          </cell>
          <cell r="AM512">
            <v>5.82</v>
          </cell>
          <cell r="AN512">
            <v>5.7119999999999997</v>
          </cell>
          <cell r="AO512">
            <v>5.6280000000000001</v>
          </cell>
          <cell r="AP512">
            <v>5.7329999999999997</v>
          </cell>
          <cell r="AQ512">
            <v>5.8440000000000003</v>
          </cell>
          <cell r="AR512">
            <v>5.9729999999999999</v>
          </cell>
          <cell r="AT512">
            <v>1.76315789473684</v>
          </cell>
          <cell r="AU512">
            <v>0.30303030303030298</v>
          </cell>
          <cell r="AV512">
            <v>1.6</v>
          </cell>
          <cell r="AW512">
            <v>1.75</v>
          </cell>
          <cell r="AX512">
            <v>1.7586206896551699</v>
          </cell>
          <cell r="AY512">
            <v>1.5333333333333301</v>
          </cell>
          <cell r="AZ512">
            <v>1.53571428571429</v>
          </cell>
          <cell r="BA512">
            <v>1.6451612903225801</v>
          </cell>
          <cell r="BB512">
            <v>1.6</v>
          </cell>
          <cell r="BC512">
            <v>1.48484848484848</v>
          </cell>
          <cell r="BD512">
            <v>4</v>
          </cell>
          <cell r="BE512">
            <v>2.0606060606060601</v>
          </cell>
          <cell r="BG512" t="str">
            <v>77</v>
          </cell>
          <cell r="BH512" t="str">
            <v>DESARROLLO Y SERVICIOS PORTUARIOS</v>
          </cell>
        </row>
        <row r="513">
          <cell r="P513" t="str">
            <v>Tiempo de respuesta a solicitudes de inspección de etiquetado de confecciones, calzado y marroquinería con Reglamento Técnico Andino.</v>
          </cell>
          <cell r="Q513" t="str">
            <v>Acumulado</v>
          </cell>
          <cell r="R513" t="str">
            <v>SI</v>
          </cell>
          <cell r="T513" t="str">
            <v>Promedio de número de días de atención</v>
          </cell>
          <cell r="U513" t="str">
            <v>D</v>
          </cell>
          <cell r="V513" t="str">
            <v>Continuo</v>
          </cell>
          <cell r="W513">
            <v>1</v>
          </cell>
          <cell r="X513">
            <v>1</v>
          </cell>
          <cell r="Y513">
            <v>1.1499999999999999</v>
          </cell>
          <cell r="Z513">
            <v>4</v>
          </cell>
          <cell r="AA513">
            <v>4</v>
          </cell>
          <cell r="AB513">
            <v>1.0923</v>
          </cell>
          <cell r="AC513" t="str">
            <v>AMARILLO</v>
          </cell>
          <cell r="AD513" t="str">
            <v>SI</v>
          </cell>
          <cell r="AE513" t="str">
            <v>SI</v>
          </cell>
          <cell r="AF513">
            <v>44936</v>
          </cell>
          <cell r="AG513">
            <v>6.8</v>
          </cell>
          <cell r="AH513">
            <v>-0.05</v>
          </cell>
          <cell r="AI513">
            <v>-0.15</v>
          </cell>
          <cell r="AJ513">
            <v>-0.1</v>
          </cell>
          <cell r="AS513">
            <v>6.5</v>
          </cell>
          <cell r="AT513">
            <v>6.8</v>
          </cell>
          <cell r="AU513">
            <v>-1.52</v>
          </cell>
          <cell r="AV513">
            <v>-0.57999999999999996</v>
          </cell>
          <cell r="AW513">
            <v>2.4</v>
          </cell>
          <cell r="BF513">
            <v>7.1</v>
          </cell>
          <cell r="BG513" t="str">
            <v>55</v>
          </cell>
          <cell r="BH513" t="str">
            <v>NORMALIZACION Y EVALUACION DE LA CONFORMIDAD Y METROLOGIA</v>
          </cell>
        </row>
        <row r="514">
          <cell r="P514" t="str">
            <v>Tiempo en horas de para de las lanchas que prestan el "Servicio de Transporte en Lanchas a Prácticos y Transporte Eventual de Personal en Lancha" en estación Data.</v>
          </cell>
          <cell r="Q514" t="str">
            <v>Por período</v>
          </cell>
          <cell r="R514" t="str">
            <v>SI</v>
          </cell>
          <cell r="T514" t="str">
            <v>Sumatoria de horas de paras en el mes por mantenimiento</v>
          </cell>
          <cell r="U514" t="str">
            <v>D</v>
          </cell>
          <cell r="V514" t="str">
            <v>Discreto</v>
          </cell>
          <cell r="W514">
            <v>1</v>
          </cell>
          <cell r="X514">
            <v>1</v>
          </cell>
          <cell r="Y514">
            <v>1.02</v>
          </cell>
          <cell r="Z514">
            <v>12</v>
          </cell>
          <cell r="AA514">
            <v>12</v>
          </cell>
          <cell r="AB514">
            <v>4.6666999999999996</v>
          </cell>
          <cell r="AC514" t="str">
            <v>ROJO</v>
          </cell>
          <cell r="AD514" t="str">
            <v>SI</v>
          </cell>
          <cell r="AE514" t="str">
            <v>SI</v>
          </cell>
          <cell r="AF514">
            <v>44941</v>
          </cell>
          <cell r="AG514">
            <v>6</v>
          </cell>
          <cell r="AH514">
            <v>6</v>
          </cell>
          <cell r="AI514">
            <v>6</v>
          </cell>
          <cell r="AJ514">
            <v>6</v>
          </cell>
          <cell r="AK514">
            <v>6</v>
          </cell>
          <cell r="AL514">
            <v>6</v>
          </cell>
          <cell r="AM514">
            <v>12</v>
          </cell>
          <cell r="AN514">
            <v>12</v>
          </cell>
          <cell r="AO514">
            <v>12</v>
          </cell>
          <cell r="AP514">
            <v>12</v>
          </cell>
          <cell r="AQ514">
            <v>12</v>
          </cell>
          <cell r="AR514">
            <v>12</v>
          </cell>
          <cell r="AT514">
            <v>0</v>
          </cell>
          <cell r="AU514">
            <v>0</v>
          </cell>
          <cell r="AV514">
            <v>0</v>
          </cell>
          <cell r="AW514">
            <v>0</v>
          </cell>
          <cell r="AX514">
            <v>15</v>
          </cell>
          <cell r="AY514">
            <v>0</v>
          </cell>
          <cell r="AZ514">
            <v>0</v>
          </cell>
          <cell r="BA514">
            <v>0</v>
          </cell>
          <cell r="BB514">
            <v>35</v>
          </cell>
          <cell r="BC514">
            <v>0</v>
          </cell>
          <cell r="BD514">
            <v>0</v>
          </cell>
          <cell r="BE514">
            <v>56</v>
          </cell>
          <cell r="BG514" t="str">
            <v>77</v>
          </cell>
          <cell r="BH514" t="str">
            <v>DESARROLLO Y SERVICIOS PORTUARIOS</v>
          </cell>
        </row>
        <row r="515">
          <cell r="P515" t="str">
            <v>Variación porcentual en volumen de exportaciones de productos NO tradicionales (toneladas)</v>
          </cell>
          <cell r="Q515" t="str">
            <v>Por período</v>
          </cell>
          <cell r="R515" t="str">
            <v>SI</v>
          </cell>
          <cell r="T515" t="str">
            <v>Variación de exportaciones de productos no tradicionales: (sumatoria Xt - sumatoria Xt-1)/sumatoria Xt-1, donde: Xt= TM exportaciones del mes X acumulado en el año t (año de medición)</v>
          </cell>
          <cell r="U515" t="str">
            <v>C</v>
          </cell>
          <cell r="V515" t="str">
            <v>Discreto Fraccional</v>
          </cell>
          <cell r="W515">
            <v>1</v>
          </cell>
          <cell r="X515">
            <v>1</v>
          </cell>
          <cell r="Y515">
            <v>0.85</v>
          </cell>
          <cell r="Z515">
            <v>4</v>
          </cell>
          <cell r="AA515">
            <v>4</v>
          </cell>
          <cell r="AB515">
            <v>-0.22009999999999999</v>
          </cell>
          <cell r="AC515" t="str">
            <v>ROJO</v>
          </cell>
          <cell r="AD515" t="str">
            <v>SI</v>
          </cell>
          <cell r="AE515" t="str">
            <v>SI</v>
          </cell>
          <cell r="AF515">
            <v>44940</v>
          </cell>
          <cell r="AG515">
            <v>9.2999999999999992E-3</v>
          </cell>
          <cell r="AH515">
            <v>5.1000000000000004E-3</v>
          </cell>
          <cell r="AI515">
            <v>-2.12E-2</v>
          </cell>
          <cell r="AJ515">
            <v>4.6800000000000001E-2</v>
          </cell>
          <cell r="AT515">
            <v>-4.4503976479691697E-2</v>
          </cell>
          <cell r="AU515">
            <v>3.2007564085311947E-2</v>
          </cell>
          <cell r="AV515">
            <v>2.3934018210814704E-2</v>
          </cell>
          <cell r="AW515">
            <v>-1.0274683583967339E-2</v>
          </cell>
          <cell r="BG515" t="str">
            <v>89</v>
          </cell>
          <cell r="BH515" t="str">
            <v>PROMOCION E INCREMENTO DE EXPORTACIONES NO PETROLERAS</v>
          </cell>
        </row>
        <row r="516">
          <cell r="P516" t="str">
            <v>Variación porcentual en volumen de exportaciones de productos tradicionales (toneladas)</v>
          </cell>
          <cell r="Q516" t="str">
            <v>Por período</v>
          </cell>
          <cell r="R516" t="str">
            <v>SI</v>
          </cell>
          <cell r="T516" t="str">
            <v>Variación de exportaciones de productos tradicionales: (sumatoria Xt - sumatoria Xt-1)/sumatoria Xt-1, donde: Xt= TM exportaciones del mes X acumulado en el año t (año de medición)</v>
          </cell>
          <cell r="U516" t="str">
            <v>C</v>
          </cell>
          <cell r="V516" t="str">
            <v>Discreto Fraccional</v>
          </cell>
          <cell r="W516">
            <v>1</v>
          </cell>
          <cell r="X516">
            <v>1</v>
          </cell>
          <cell r="Y516">
            <v>0.85</v>
          </cell>
          <cell r="Z516">
            <v>4</v>
          </cell>
          <cell r="AA516">
            <v>4</v>
          </cell>
          <cell r="AB516">
            <v>-0.58540000000000003</v>
          </cell>
          <cell r="AC516" t="str">
            <v>ROJO</v>
          </cell>
          <cell r="AD516" t="str">
            <v>SI</v>
          </cell>
          <cell r="AE516" t="str">
            <v>SI</v>
          </cell>
          <cell r="AF516">
            <v>44943</v>
          </cell>
          <cell r="AG516">
            <v>5.4699999999999999E-2</v>
          </cell>
          <cell r="AH516">
            <v>5.5500000000000001E-2</v>
          </cell>
          <cell r="AI516">
            <v>5.0900000000000001E-2</v>
          </cell>
          <cell r="AJ516">
            <v>5.21E-2</v>
          </cell>
          <cell r="AT516">
            <v>2.2579604156308161E-2</v>
          </cell>
          <cell r="AU516">
            <v>-9.4462242652183382E-3</v>
          </cell>
          <cell r="AV516">
            <v>-3.0642697089014324E-2</v>
          </cell>
          <cell r="AW516">
            <v>-3.0499627163501304E-2</v>
          </cell>
          <cell r="BG516" t="str">
            <v>89</v>
          </cell>
          <cell r="BH516" t="str">
            <v>PROMOCION E INCREMENTO DE EXPORTACIONES NO PETROLERAS</v>
          </cell>
        </row>
        <row r="517">
          <cell r="P517" t="str">
            <v>Volumen de carga</v>
          </cell>
          <cell r="Q517" t="str">
            <v>Por período</v>
          </cell>
          <cell r="T517" t="str">
            <v>Sumatoria de toneladas métricas</v>
          </cell>
          <cell r="U517" t="str">
            <v>C</v>
          </cell>
          <cell r="V517" t="str">
            <v>Continuo</v>
          </cell>
          <cell r="W517">
            <v>1</v>
          </cell>
          <cell r="X517">
            <v>1</v>
          </cell>
          <cell r="Y517">
            <v>0.85</v>
          </cell>
          <cell r="Z517">
            <v>12</v>
          </cell>
          <cell r="AA517">
            <v>12</v>
          </cell>
          <cell r="AB517">
            <v>0.85960000000000003</v>
          </cell>
          <cell r="AC517" t="str">
            <v>AMARILLO</v>
          </cell>
          <cell r="AD517" t="str">
            <v>SI</v>
          </cell>
          <cell r="AE517" t="str">
            <v>SI</v>
          </cell>
          <cell r="AF517">
            <v>44937</v>
          </cell>
          <cell r="AG517">
            <v>15023</v>
          </cell>
          <cell r="AH517">
            <v>22000</v>
          </cell>
          <cell r="AI517">
            <v>23000</v>
          </cell>
          <cell r="AJ517">
            <v>24850</v>
          </cell>
          <cell r="AK517">
            <v>28500</v>
          </cell>
          <cell r="AL517">
            <v>22600.959999999999</v>
          </cell>
          <cell r="AM517">
            <v>19000</v>
          </cell>
          <cell r="AN517">
            <v>23900</v>
          </cell>
          <cell r="AO517">
            <v>40000</v>
          </cell>
          <cell r="AP517">
            <v>25000</v>
          </cell>
          <cell r="AQ517">
            <v>26000</v>
          </cell>
          <cell r="AR517">
            <v>24898.87</v>
          </cell>
          <cell r="AS517">
            <v>294772.83</v>
          </cell>
          <cell r="AT517">
            <v>19345</v>
          </cell>
          <cell r="AU517">
            <v>55128</v>
          </cell>
          <cell r="AV517">
            <v>48339</v>
          </cell>
          <cell r="AW517">
            <v>11527</v>
          </cell>
          <cell r="AX517">
            <v>13987</v>
          </cell>
          <cell r="AY517">
            <v>15223</v>
          </cell>
          <cell r="AZ517">
            <v>17944</v>
          </cell>
          <cell r="BA517">
            <v>12322</v>
          </cell>
          <cell r="BB517">
            <v>15605</v>
          </cell>
          <cell r="BC517">
            <v>14905</v>
          </cell>
          <cell r="BD517">
            <v>6004</v>
          </cell>
          <cell r="BE517">
            <v>23065</v>
          </cell>
          <cell r="BF517">
            <v>253394</v>
          </cell>
          <cell r="BG517" t="str">
            <v>77</v>
          </cell>
          <cell r="BH517" t="str">
            <v>DESARROLLO Y SERVICIOS PORTUARIOS</v>
          </cell>
        </row>
        <row r="518">
          <cell r="P518" t="str">
            <v>E1.O3.P1.I2.Número de pequeños y medianos productores agrícolas asegurados</v>
          </cell>
          <cell r="Q518" t="str">
            <v>Acumulado</v>
          </cell>
          <cell r="R518" t="str">
            <v>SI</v>
          </cell>
          <cell r="T518" t="str">
            <v>Sumatoria de pequeños y medianos productores agrícolas asegurados ante amenazas de carácter biológicas o climáticas.</v>
          </cell>
          <cell r="U518" t="str">
            <v>C</v>
          </cell>
          <cell r="V518" t="str">
            <v>Continuo</v>
          </cell>
          <cell r="W518">
            <v>1</v>
          </cell>
          <cell r="X518">
            <v>1</v>
          </cell>
          <cell r="Y518">
            <v>0.85</v>
          </cell>
          <cell r="Z518">
            <v>12</v>
          </cell>
          <cell r="AA518">
            <v>12</v>
          </cell>
          <cell r="AB518">
            <v>0.998</v>
          </cell>
          <cell r="AC518" t="str">
            <v>AMARILLO</v>
          </cell>
          <cell r="AD518" t="str">
            <v>SI</v>
          </cell>
          <cell r="AE518" t="str">
            <v>SI</v>
          </cell>
          <cell r="AF518">
            <v>44933</v>
          </cell>
          <cell r="AH518">
            <v>459</v>
          </cell>
          <cell r="AI518">
            <v>832</v>
          </cell>
          <cell r="AJ518">
            <v>1291</v>
          </cell>
          <cell r="AK518">
            <v>1291</v>
          </cell>
          <cell r="AL518">
            <v>1291</v>
          </cell>
          <cell r="AM518">
            <v>1291</v>
          </cell>
          <cell r="AN518">
            <v>1291</v>
          </cell>
          <cell r="AO518">
            <v>1291</v>
          </cell>
          <cell r="AP518">
            <v>1291</v>
          </cell>
          <cell r="AQ518">
            <v>1291</v>
          </cell>
          <cell r="AR518">
            <v>1290</v>
          </cell>
          <cell r="AS518">
            <v>12909</v>
          </cell>
          <cell r="AU518">
            <v>0</v>
          </cell>
          <cell r="AV518">
            <v>0</v>
          </cell>
          <cell r="AW518">
            <v>0</v>
          </cell>
          <cell r="AX518">
            <v>0</v>
          </cell>
          <cell r="AY518">
            <v>3110</v>
          </cell>
          <cell r="AZ518">
            <v>11</v>
          </cell>
          <cell r="BA518">
            <v>5073</v>
          </cell>
          <cell r="BB518">
            <v>282</v>
          </cell>
          <cell r="BC518">
            <v>0</v>
          </cell>
          <cell r="BD518">
            <v>194</v>
          </cell>
          <cell r="BE518">
            <v>4213</v>
          </cell>
          <cell r="BF518">
            <v>12883</v>
          </cell>
          <cell r="BG518" t="str">
            <v>57</v>
          </cell>
          <cell r="BH518" t="str">
            <v>INCREMENTO DE LA PRODUCTIVIDAD EN LOS PEQUEÑOS  Y MEDIANOS PRODUCTORES</v>
          </cell>
        </row>
        <row r="519">
          <cell r="P519" t="str">
            <v>1.1.1 Porcentaje de diseño del modelo integral (aprendizaje, desempeño profesional y gestión educativa) de evaluación del Sistema Nacional de Educación.</v>
          </cell>
          <cell r="Q519" t="str">
            <v>Por período</v>
          </cell>
          <cell r="T519" t="str">
            <v>Número de acápites desarrollados/Número total de acápites planificados</v>
          </cell>
          <cell r="U519" t="str">
            <v>C</v>
          </cell>
          <cell r="V519" t="str">
            <v>Discreto</v>
          </cell>
          <cell r="W519">
            <v>1</v>
          </cell>
          <cell r="X519">
            <v>1</v>
          </cell>
          <cell r="Y519">
            <v>0.8</v>
          </cell>
          <cell r="Z519">
            <v>1</v>
          </cell>
          <cell r="AA519">
            <v>1</v>
          </cell>
          <cell r="AB519">
            <v>1</v>
          </cell>
          <cell r="AC519" t="str">
            <v>VERDE</v>
          </cell>
          <cell r="AD519" t="str">
            <v>SI</v>
          </cell>
          <cell r="AE519" t="str">
            <v>SI</v>
          </cell>
          <cell r="AF519">
            <v>44943</v>
          </cell>
          <cell r="AG519">
            <v>25</v>
          </cell>
          <cell r="AT519">
            <v>25</v>
          </cell>
          <cell r="BG519" t="str">
            <v>55</v>
          </cell>
          <cell r="BH519" t="str">
            <v>EVALUACION INTEGRAL DEL SISTEMA EDUCATIVO</v>
          </cell>
        </row>
        <row r="520">
          <cell r="P520" t="str">
            <v>E1.O3.P1.I2.Número de pequeños y medianos productores de cabezas de ganado asegurados</v>
          </cell>
          <cell r="Q520" t="str">
            <v>Acumulado</v>
          </cell>
          <cell r="R520" t="str">
            <v>SI</v>
          </cell>
          <cell r="T520" t="str">
            <v>Sumatoria de pequeños y medianos productores de cabezas de ganado asegurados</v>
          </cell>
          <cell r="U520" t="str">
            <v>C</v>
          </cell>
          <cell r="V520" t="str">
            <v>Continuo</v>
          </cell>
          <cell r="W520">
            <v>1</v>
          </cell>
          <cell r="X520">
            <v>1</v>
          </cell>
          <cell r="Y520">
            <v>0.85</v>
          </cell>
          <cell r="Z520">
            <v>12</v>
          </cell>
          <cell r="AA520">
            <v>12</v>
          </cell>
          <cell r="AB520">
            <v>0.26300000000000001</v>
          </cell>
          <cell r="AC520" t="str">
            <v>ROJO</v>
          </cell>
          <cell r="AD520" t="str">
            <v>SI</v>
          </cell>
          <cell r="AE520" t="str">
            <v>SI</v>
          </cell>
          <cell r="AF520">
            <v>44933</v>
          </cell>
          <cell r="AH520">
            <v>123</v>
          </cell>
          <cell r="AI520">
            <v>158</v>
          </cell>
          <cell r="AJ520">
            <v>210</v>
          </cell>
          <cell r="AK520">
            <v>227</v>
          </cell>
          <cell r="AL520">
            <v>213</v>
          </cell>
          <cell r="AM520">
            <v>214</v>
          </cell>
          <cell r="AN520">
            <v>215</v>
          </cell>
          <cell r="AO520">
            <v>213</v>
          </cell>
          <cell r="AP520">
            <v>216</v>
          </cell>
          <cell r="AQ520">
            <v>215</v>
          </cell>
          <cell r="AR520">
            <v>228</v>
          </cell>
          <cell r="AS520">
            <v>2232</v>
          </cell>
          <cell r="AU520">
            <v>0</v>
          </cell>
          <cell r="AV520">
            <v>0</v>
          </cell>
          <cell r="AW520">
            <v>0</v>
          </cell>
          <cell r="AX520">
            <v>0</v>
          </cell>
          <cell r="AY520">
            <v>127</v>
          </cell>
          <cell r="AZ520">
            <v>43</v>
          </cell>
          <cell r="BA520">
            <v>55</v>
          </cell>
          <cell r="BB520">
            <v>90</v>
          </cell>
          <cell r="BC520">
            <v>111</v>
          </cell>
          <cell r="BD520">
            <v>89</v>
          </cell>
          <cell r="BE520">
            <v>72</v>
          </cell>
          <cell r="BF520">
            <v>587</v>
          </cell>
          <cell r="BG520" t="str">
            <v>57</v>
          </cell>
          <cell r="BH520" t="str">
            <v>INCREMENTO DE LA PRODUCTIVIDAD EN LOS PEQUEÑOS  Y MEDIANOS PRODUCTORES</v>
          </cell>
        </row>
        <row r="521">
          <cell r="P521" t="str">
            <v>E1.O3.P1.I2.Número de cabezas de ganado aseguradas</v>
          </cell>
          <cell r="Q521" t="str">
            <v>Acumulado</v>
          </cell>
          <cell r="R521" t="str">
            <v>SI</v>
          </cell>
          <cell r="T521" t="str">
            <v>Sumatoria de cabezas de ganado aseguradas</v>
          </cell>
          <cell r="U521" t="str">
            <v>C</v>
          </cell>
          <cell r="V521" t="str">
            <v>Continuo</v>
          </cell>
          <cell r="W521">
            <v>1</v>
          </cell>
          <cell r="X521">
            <v>1</v>
          </cell>
          <cell r="Y521">
            <v>0.85</v>
          </cell>
          <cell r="Z521">
            <v>12</v>
          </cell>
          <cell r="AA521">
            <v>12</v>
          </cell>
          <cell r="AB521">
            <v>0.35720000000000002</v>
          </cell>
          <cell r="AC521" t="str">
            <v>ROJO</v>
          </cell>
          <cell r="AD521" t="str">
            <v>SI</v>
          </cell>
          <cell r="AE521" t="str">
            <v>SI</v>
          </cell>
          <cell r="AF521">
            <v>44933</v>
          </cell>
          <cell r="AH521">
            <v>1383</v>
          </cell>
          <cell r="AI521">
            <v>1400</v>
          </cell>
          <cell r="AJ521">
            <v>1398</v>
          </cell>
          <cell r="AK521">
            <v>1375</v>
          </cell>
          <cell r="AL521">
            <v>1376</v>
          </cell>
          <cell r="AM521">
            <v>1389</v>
          </cell>
          <cell r="AN521">
            <v>1334</v>
          </cell>
          <cell r="AO521">
            <v>1367</v>
          </cell>
          <cell r="AP521">
            <v>1366</v>
          </cell>
          <cell r="AQ521">
            <v>1365</v>
          </cell>
          <cell r="AR521">
            <v>1361</v>
          </cell>
          <cell r="AS521">
            <v>15114</v>
          </cell>
          <cell r="AU521">
            <v>0</v>
          </cell>
          <cell r="AV521">
            <v>0</v>
          </cell>
          <cell r="AW521">
            <v>0</v>
          </cell>
          <cell r="AX521">
            <v>0</v>
          </cell>
          <cell r="AY521">
            <v>1217</v>
          </cell>
          <cell r="AZ521">
            <v>399</v>
          </cell>
          <cell r="BA521">
            <v>519</v>
          </cell>
          <cell r="BB521">
            <v>761</v>
          </cell>
          <cell r="BC521">
            <v>964</v>
          </cell>
          <cell r="BD521">
            <v>799</v>
          </cell>
          <cell r="BE521">
            <v>739</v>
          </cell>
          <cell r="BF521">
            <v>5398</v>
          </cell>
          <cell r="BG521" t="str">
            <v>57</v>
          </cell>
          <cell r="BH521" t="str">
            <v>INCREMENTO DE LA PRODUCTIVIDAD EN LOS PEQUEÑOS  Y MEDIANOS PRODUCTORES</v>
          </cell>
        </row>
        <row r="522">
          <cell r="P522" t="str">
            <v>E1.O3.P1.I2.Número de productores capacitados en buenas prácticas tecnológicas/productivas</v>
          </cell>
          <cell r="Q522" t="str">
            <v>Acumulado</v>
          </cell>
          <cell r="R522" t="str">
            <v>SI</v>
          </cell>
          <cell r="T522" t="str">
            <v>Sumatoria de productores capacitados en buenas prácticas tecnológicas/productivas</v>
          </cell>
          <cell r="U522" t="str">
            <v>C</v>
          </cell>
          <cell r="V522" t="str">
            <v>Continuo</v>
          </cell>
          <cell r="W522">
            <v>1</v>
          </cell>
          <cell r="X522">
            <v>1</v>
          </cell>
          <cell r="Y522">
            <v>0.85</v>
          </cell>
          <cell r="Z522">
            <v>12</v>
          </cell>
          <cell r="AA522">
            <v>12</v>
          </cell>
          <cell r="AB522">
            <v>1.4027000000000001</v>
          </cell>
          <cell r="AC522" t="str">
            <v>VERDE</v>
          </cell>
          <cell r="AD522" t="str">
            <v>SI</v>
          </cell>
          <cell r="AE522" t="str">
            <v>SI</v>
          </cell>
          <cell r="AF522">
            <v>44937</v>
          </cell>
          <cell r="AI522">
            <v>9279</v>
          </cell>
          <cell r="AJ522">
            <v>9661</v>
          </cell>
          <cell r="AK522">
            <v>9749</v>
          </cell>
          <cell r="AL522">
            <v>9803</v>
          </cell>
          <cell r="AM522">
            <v>9802</v>
          </cell>
          <cell r="AN522">
            <v>9829</v>
          </cell>
          <cell r="AO522">
            <v>9816</v>
          </cell>
          <cell r="AP522">
            <v>9868</v>
          </cell>
          <cell r="AQ522">
            <v>9906</v>
          </cell>
          <cell r="AR522">
            <v>9755</v>
          </cell>
          <cell r="AS522">
            <v>97468</v>
          </cell>
          <cell r="AV522">
            <v>21934</v>
          </cell>
          <cell r="AW522">
            <v>12375</v>
          </cell>
          <cell r="AX522">
            <v>14254</v>
          </cell>
          <cell r="AY522">
            <v>12053</v>
          </cell>
          <cell r="AZ522">
            <v>15829</v>
          </cell>
          <cell r="BA522">
            <v>15652</v>
          </cell>
          <cell r="BB522">
            <v>12609</v>
          </cell>
          <cell r="BC522">
            <v>12354</v>
          </cell>
          <cell r="BD522">
            <v>12568</v>
          </cell>
          <cell r="BE522">
            <v>7091</v>
          </cell>
          <cell r="BF522">
            <v>136719</v>
          </cell>
          <cell r="BG522" t="str">
            <v>57</v>
          </cell>
          <cell r="BH522" t="str">
            <v>INCREMENTO DE LA PRODUCTIVIDAD EN LOS PEQUEÑOS  Y MEDIANOS PRODUCTORES</v>
          </cell>
        </row>
        <row r="523">
          <cell r="P523" t="str">
            <v>E1.O3.P1.I3.Número de nuevas fincas que aplican la certificación en BPA para fortalecimiento de la competitividad de pequeños productores de banano</v>
          </cell>
          <cell r="Q523" t="str">
            <v>Acumulado</v>
          </cell>
          <cell r="R523" t="str">
            <v>SI</v>
          </cell>
          <cell r="T523" t="str">
            <v>Sumatoria de nuevas fincas que aplican la certificación en BPA para fortalecimiento de la competitividad de pequeños productores de banano</v>
          </cell>
          <cell r="U523" t="str">
            <v>C</v>
          </cell>
          <cell r="V523" t="str">
            <v>Continuo</v>
          </cell>
          <cell r="W523">
            <v>1</v>
          </cell>
          <cell r="X523">
            <v>1</v>
          </cell>
          <cell r="Y523">
            <v>0.85</v>
          </cell>
          <cell r="Z523">
            <v>2</v>
          </cell>
          <cell r="AA523">
            <v>2</v>
          </cell>
          <cell r="AB523">
            <v>2.2639999999999998</v>
          </cell>
          <cell r="AC523" t="str">
            <v>VERDE</v>
          </cell>
          <cell r="AD523" t="str">
            <v>SI</v>
          </cell>
          <cell r="AE523" t="str">
            <v>SI</v>
          </cell>
          <cell r="AF523">
            <v>44936</v>
          </cell>
          <cell r="AG523">
            <v>75</v>
          </cell>
          <cell r="AH523">
            <v>50</v>
          </cell>
          <cell r="AS523">
            <v>125</v>
          </cell>
          <cell r="AT523">
            <v>176</v>
          </cell>
          <cell r="AU523">
            <v>107</v>
          </cell>
          <cell r="BF523">
            <v>283</v>
          </cell>
          <cell r="BG523" t="str">
            <v>57</v>
          </cell>
          <cell r="BH523" t="str">
            <v>INCREMENTO DE LA PRODUCTIVIDAD EN LOS PEQUEÑOS  Y MEDIANOS PRODUCTORES</v>
          </cell>
        </row>
        <row r="524">
          <cell r="P524" t="str">
            <v>Porcentaje de incremento de productividad ganadera implementando adecuadas prácticas de manejo en los hatos bovinos</v>
          </cell>
          <cell r="Q524" t="str">
            <v>Acumulado</v>
          </cell>
          <cell r="R524" t="str">
            <v>SI</v>
          </cell>
          <cell r="T524" t="str">
            <v>Volumen (litros) total de producción de leche cruda/ Número de hectareas de pastoreo para hatos bovinos.</v>
          </cell>
          <cell r="U524" t="str">
            <v>C</v>
          </cell>
          <cell r="V524" t="str">
            <v>Continuo Fraccional</v>
          </cell>
          <cell r="W524">
            <v>1</v>
          </cell>
          <cell r="X524">
            <v>1</v>
          </cell>
          <cell r="Y524">
            <v>0.85</v>
          </cell>
          <cell r="Z524">
            <v>2</v>
          </cell>
          <cell r="AA524">
            <v>1</v>
          </cell>
          <cell r="AB524">
            <v>1.1000000000000001</v>
          </cell>
          <cell r="AC524" t="str">
            <v>VERDE</v>
          </cell>
          <cell r="AD524" t="str">
            <v>SI</v>
          </cell>
          <cell r="AE524" t="str">
            <v>SI</v>
          </cell>
          <cell r="AF524">
            <v>44790</v>
          </cell>
          <cell r="AG524">
            <v>0.01</v>
          </cell>
          <cell r="AH524">
            <v>0.04</v>
          </cell>
          <cell r="AS524">
            <v>0.05</v>
          </cell>
          <cell r="AT524" t="str">
            <v>0.0011 \ 0.1</v>
          </cell>
          <cell r="BF524" t="str">
            <v>0.0011 \ 0.1</v>
          </cell>
          <cell r="BG524" t="str">
            <v>57</v>
          </cell>
          <cell r="BH524" t="str">
            <v>INCREMENTO DE LA PRODUCTIVIDAD EN LOS PEQUEÑOS  Y MEDIANOS PRODUCTORES</v>
          </cell>
        </row>
        <row r="525">
          <cell r="P525" t="str">
            <v>Número de actualizaciones estadísticas realizadas en el Sistema de Información Pública Agropecuaria</v>
          </cell>
          <cell r="Q525" t="str">
            <v>Acumulado</v>
          </cell>
          <cell r="R525" t="str">
            <v>SI</v>
          </cell>
          <cell r="T525" t="str">
            <v>Sumatoria de actualizaciones estadísticas realizadas en el Sistema de Información Pública Agropecuaria</v>
          </cell>
          <cell r="U525" t="str">
            <v>C</v>
          </cell>
          <cell r="V525" t="str">
            <v>Continuo</v>
          </cell>
          <cell r="W525">
            <v>1</v>
          </cell>
          <cell r="X525">
            <v>1</v>
          </cell>
          <cell r="Y525">
            <v>0.85</v>
          </cell>
          <cell r="Z525">
            <v>12</v>
          </cell>
          <cell r="AA525">
            <v>12</v>
          </cell>
          <cell r="AB525">
            <v>1</v>
          </cell>
          <cell r="AC525" t="str">
            <v>VERDE</v>
          </cell>
          <cell r="AD525" t="str">
            <v>SI</v>
          </cell>
          <cell r="AE525" t="str">
            <v>SI</v>
          </cell>
          <cell r="AF525">
            <v>44932</v>
          </cell>
          <cell r="AG525">
            <v>1</v>
          </cell>
          <cell r="AH525">
            <v>1</v>
          </cell>
          <cell r="AI525">
            <v>1</v>
          </cell>
          <cell r="AJ525">
            <v>1</v>
          </cell>
          <cell r="AK525">
            <v>1</v>
          </cell>
          <cell r="AL525">
            <v>1</v>
          </cell>
          <cell r="AM525">
            <v>1</v>
          </cell>
          <cell r="AN525">
            <v>1</v>
          </cell>
          <cell r="AO525">
            <v>1</v>
          </cell>
          <cell r="AP525">
            <v>1</v>
          </cell>
          <cell r="AQ525">
            <v>1</v>
          </cell>
          <cell r="AR525">
            <v>1</v>
          </cell>
          <cell r="AS525">
            <v>12</v>
          </cell>
          <cell r="AT525">
            <v>1</v>
          </cell>
          <cell r="AU525">
            <v>1</v>
          </cell>
          <cell r="AV525">
            <v>1</v>
          </cell>
          <cell r="AW525">
            <v>1</v>
          </cell>
          <cell r="AX525">
            <v>1</v>
          </cell>
          <cell r="AY525">
            <v>1</v>
          </cell>
          <cell r="AZ525">
            <v>1</v>
          </cell>
          <cell r="BA525">
            <v>1</v>
          </cell>
          <cell r="BB525">
            <v>1</v>
          </cell>
          <cell r="BC525">
            <v>1</v>
          </cell>
          <cell r="BD525">
            <v>1</v>
          </cell>
          <cell r="BE525">
            <v>1</v>
          </cell>
          <cell r="BF525">
            <v>12</v>
          </cell>
          <cell r="BG525" t="str">
            <v>57</v>
          </cell>
          <cell r="BH525" t="str">
            <v>INCREMENTO DE LA PRODUCTIVIDAD EN LOS PEQUEÑOS  Y MEDIANOS PRODUCTORES</v>
          </cell>
        </row>
        <row r="526">
          <cell r="P526" t="str">
            <v>Número de reportes de precios de 22 mercados mayorista a nivel nacional</v>
          </cell>
          <cell r="Q526" t="str">
            <v>Acumulado</v>
          </cell>
          <cell r="R526" t="str">
            <v>SI</v>
          </cell>
          <cell r="T526" t="str">
            <v>Sumatoria de de reportes de precios de 22 mercados mayorista a nivel nacional</v>
          </cell>
          <cell r="U526" t="str">
            <v>C</v>
          </cell>
          <cell r="V526" t="str">
            <v>Continuo</v>
          </cell>
          <cell r="W526">
            <v>1</v>
          </cell>
          <cell r="X526">
            <v>1</v>
          </cell>
          <cell r="Y526">
            <v>0.85</v>
          </cell>
          <cell r="Z526">
            <v>12</v>
          </cell>
          <cell r="AA526">
            <v>12</v>
          </cell>
          <cell r="AB526">
            <v>1</v>
          </cell>
          <cell r="AC526" t="str">
            <v>VERDE</v>
          </cell>
          <cell r="AD526" t="str">
            <v>SI</v>
          </cell>
          <cell r="AE526" t="str">
            <v>SI</v>
          </cell>
          <cell r="AF526">
            <v>44932</v>
          </cell>
          <cell r="AG526">
            <v>1</v>
          </cell>
          <cell r="AH526">
            <v>1</v>
          </cell>
          <cell r="AI526">
            <v>1</v>
          </cell>
          <cell r="AJ526">
            <v>1</v>
          </cell>
          <cell r="AK526">
            <v>1</v>
          </cell>
          <cell r="AL526">
            <v>1</v>
          </cell>
          <cell r="AM526">
            <v>1</v>
          </cell>
          <cell r="AN526">
            <v>1</v>
          </cell>
          <cell r="AO526">
            <v>1</v>
          </cell>
          <cell r="AP526">
            <v>1</v>
          </cell>
          <cell r="AQ526">
            <v>1</v>
          </cell>
          <cell r="AR526">
            <v>1</v>
          </cell>
          <cell r="AS526">
            <v>12</v>
          </cell>
          <cell r="AT526">
            <v>1</v>
          </cell>
          <cell r="AU526">
            <v>1</v>
          </cell>
          <cell r="AV526">
            <v>1</v>
          </cell>
          <cell r="AW526">
            <v>1</v>
          </cell>
          <cell r="AX526">
            <v>1</v>
          </cell>
          <cell r="AY526">
            <v>1</v>
          </cell>
          <cell r="AZ526">
            <v>1</v>
          </cell>
          <cell r="BA526">
            <v>1</v>
          </cell>
          <cell r="BB526">
            <v>1</v>
          </cell>
          <cell r="BC526">
            <v>1</v>
          </cell>
          <cell r="BD526">
            <v>1</v>
          </cell>
          <cell r="BE526">
            <v>1</v>
          </cell>
          <cell r="BF526">
            <v>12</v>
          </cell>
          <cell r="BG526" t="str">
            <v>57</v>
          </cell>
          <cell r="BH526" t="str">
            <v>INCREMENTO DE LA PRODUCTIVIDAD EN LOS PEQUEÑOS  Y MEDIANOS PRODUCTORES</v>
          </cell>
        </row>
        <row r="527">
          <cell r="P527" t="str">
            <v>E1.O3.P1.I4.Número de usuarios de riego parcelario que se benefician del plan de acompañamiento, capacitación y asistencia técnica en irrigación parcelaria tecnificada</v>
          </cell>
          <cell r="Q527" t="str">
            <v>Acumulado</v>
          </cell>
          <cell r="R527" t="str">
            <v>SI</v>
          </cell>
          <cell r="T527" t="str">
            <v>Sumatoria de beneficiarios/as que han adquirido y/o mejorado sus conocimientos y destrezas en la gestión ambiental, social y productiva del agua</v>
          </cell>
          <cell r="U527" t="str">
            <v>C</v>
          </cell>
          <cell r="V527" t="str">
            <v>Continuo</v>
          </cell>
          <cell r="W527">
            <v>1</v>
          </cell>
          <cell r="X527">
            <v>1</v>
          </cell>
          <cell r="Y527">
            <v>0.85</v>
          </cell>
          <cell r="Z527">
            <v>2</v>
          </cell>
          <cell r="AA527">
            <v>2</v>
          </cell>
          <cell r="AB527">
            <v>0.81779999999999997</v>
          </cell>
          <cell r="AC527" t="str">
            <v>ROJO</v>
          </cell>
          <cell r="AD527" t="str">
            <v>SI</v>
          </cell>
          <cell r="AE527" t="str">
            <v>SI</v>
          </cell>
          <cell r="AF527">
            <v>44940</v>
          </cell>
          <cell r="AG527">
            <v>1062</v>
          </cell>
          <cell r="AH527">
            <v>140</v>
          </cell>
          <cell r="AS527">
            <v>1202</v>
          </cell>
          <cell r="AT527">
            <v>983</v>
          </cell>
          <cell r="AU527">
            <v>0</v>
          </cell>
          <cell r="BF527">
            <v>983</v>
          </cell>
          <cell r="BG527" t="str">
            <v>57</v>
          </cell>
          <cell r="BH527" t="str">
            <v>INCREMENTO DE LA PRODUCTIVIDAD EN LOS PEQUEÑOS  Y MEDIANOS PRODUCTORES</v>
          </cell>
        </row>
        <row r="528">
          <cell r="P528" t="str">
            <v>1.1.2 Porcentaje de diseño de modelos generales asociados al modelo integral de evaluación del Sistema Nacional de Educación.</v>
          </cell>
          <cell r="Q528" t="str">
            <v>Por período</v>
          </cell>
          <cell r="T528" t="str">
            <v>Número de modelos generales desarrollados/Número de modelos generales planificados</v>
          </cell>
          <cell r="U528" t="str">
            <v>C</v>
          </cell>
          <cell r="V528" t="str">
            <v>Discreto</v>
          </cell>
          <cell r="W528">
            <v>1</v>
          </cell>
          <cell r="X528">
            <v>1</v>
          </cell>
          <cell r="Y528">
            <v>0.8</v>
          </cell>
          <cell r="Z528">
            <v>1</v>
          </cell>
          <cell r="AA528">
            <v>1</v>
          </cell>
          <cell r="AB528">
            <v>1</v>
          </cell>
          <cell r="AC528" t="str">
            <v>VERDE</v>
          </cell>
          <cell r="AD528" t="str">
            <v>SI</v>
          </cell>
          <cell r="AE528" t="str">
            <v>SI</v>
          </cell>
          <cell r="AF528">
            <v>44943</v>
          </cell>
          <cell r="AG528">
            <v>25</v>
          </cell>
          <cell r="AT528">
            <v>25</v>
          </cell>
          <cell r="BG528" t="str">
            <v>55</v>
          </cell>
          <cell r="BH528" t="str">
            <v>EVALUACION INTEGRAL DEL SISTEMA EDUCATIVO</v>
          </cell>
        </row>
        <row r="529">
          <cell r="P529" t="str">
            <v>E1.O3.P1.I2.Número de hectareas intervenidas con maquinaria agrícola</v>
          </cell>
          <cell r="Q529" t="str">
            <v>Acumulado</v>
          </cell>
          <cell r="R529" t="str">
            <v>SI</v>
          </cell>
          <cell r="T529" t="str">
            <v>Sumatoria de hectáreas intervenidas con maquinaria agrícola</v>
          </cell>
          <cell r="U529" t="str">
            <v>C</v>
          </cell>
          <cell r="V529" t="str">
            <v>Continuo</v>
          </cell>
          <cell r="W529">
            <v>1</v>
          </cell>
          <cell r="X529">
            <v>1</v>
          </cell>
          <cell r="Y529">
            <v>0.85</v>
          </cell>
          <cell r="Z529">
            <v>6</v>
          </cell>
          <cell r="AA529">
            <v>6</v>
          </cell>
          <cell r="AB529">
            <v>1.0584</v>
          </cell>
          <cell r="AC529" t="str">
            <v>VERDE</v>
          </cell>
          <cell r="AD529" t="str">
            <v>SI</v>
          </cell>
          <cell r="AE529" t="str">
            <v>SI</v>
          </cell>
          <cell r="AF529">
            <v>44937</v>
          </cell>
          <cell r="AG529">
            <v>960.33</v>
          </cell>
          <cell r="AH529">
            <v>860.33</v>
          </cell>
          <cell r="AI529">
            <v>2335.33</v>
          </cell>
          <cell r="AJ529">
            <v>2405.33</v>
          </cell>
          <cell r="AK529">
            <v>2600.33</v>
          </cell>
          <cell r="AL529">
            <v>1258.33</v>
          </cell>
          <cell r="AS529">
            <v>10419.98</v>
          </cell>
          <cell r="AT529">
            <v>844.36</v>
          </cell>
          <cell r="AU529">
            <v>981.72299999999996</v>
          </cell>
          <cell r="AV529">
            <v>2351.6669999999999</v>
          </cell>
          <cell r="AW529">
            <v>3526.24</v>
          </cell>
          <cell r="AX529">
            <v>2189.3200000000002</v>
          </cell>
          <cell r="AY529">
            <v>1135.3900000000001</v>
          </cell>
          <cell r="BF529">
            <v>11028.7</v>
          </cell>
          <cell r="BG529" t="str">
            <v>57</v>
          </cell>
          <cell r="BH529" t="str">
            <v>INCREMENTO DE LA PRODUCTIVIDAD EN LOS PEQUEÑOS  Y MEDIANOS PRODUCTORES</v>
          </cell>
        </row>
        <row r="530">
          <cell r="P530" t="str">
            <v>1.1.3 Porcentaje de componentes del Sistema Nacional de Educación evaluados en función al modelo integral de evaluación.</v>
          </cell>
          <cell r="Q530" t="str">
            <v>Por período</v>
          </cell>
          <cell r="T530" t="str">
            <v>Número de informes de aplicación de instrumentos de procesos de estudiantes en función al modelo integral de evaluación ejecutados / Número de informes de aplicación de instrumentosde procesos de estudiantes en función al modelo integral de evaluación programados.</v>
          </cell>
          <cell r="U530" t="str">
            <v>C</v>
          </cell>
          <cell r="V530" t="str">
            <v>Discreto</v>
          </cell>
          <cell r="W530">
            <v>1</v>
          </cell>
          <cell r="X530">
            <v>1</v>
          </cell>
          <cell r="Y530">
            <v>0.8</v>
          </cell>
          <cell r="Z530">
            <v>1</v>
          </cell>
          <cell r="AA530">
            <v>1</v>
          </cell>
          <cell r="AB530">
            <v>1</v>
          </cell>
          <cell r="AC530" t="str">
            <v>VERDE</v>
          </cell>
          <cell r="AD530" t="str">
            <v>SI</v>
          </cell>
          <cell r="AE530" t="str">
            <v>SI</v>
          </cell>
          <cell r="AF530">
            <v>44943</v>
          </cell>
          <cell r="AG530">
            <v>25</v>
          </cell>
          <cell r="AT530">
            <v>25</v>
          </cell>
          <cell r="BG530" t="str">
            <v>55</v>
          </cell>
          <cell r="BH530" t="str">
            <v>EVALUACION INTEGRAL DEL SISTEMA EDUCATIVO</v>
          </cell>
        </row>
        <row r="531">
          <cell r="P531" t="str">
            <v>1.2.1 Número de instrumentos de evaluación de tipo diagnóstico - formativa generados.</v>
          </cell>
          <cell r="Q531" t="str">
            <v>Por período</v>
          </cell>
          <cell r="T531" t="str">
            <v>Sumatoria de instrumentos de evaluación de tipo diagnóstico - formativa generados.</v>
          </cell>
          <cell r="U531" t="str">
            <v>C</v>
          </cell>
          <cell r="V531" t="str">
            <v>Discreto</v>
          </cell>
          <cell r="W531">
            <v>1</v>
          </cell>
          <cell r="X531">
            <v>1</v>
          </cell>
          <cell r="Y531">
            <v>0.8</v>
          </cell>
          <cell r="Z531">
            <v>1</v>
          </cell>
          <cell r="AA531">
            <v>1</v>
          </cell>
          <cell r="AB531">
            <v>1</v>
          </cell>
          <cell r="AC531" t="str">
            <v>VERDE</v>
          </cell>
          <cell r="AD531" t="str">
            <v>SI</v>
          </cell>
          <cell r="AE531" t="str">
            <v>SI</v>
          </cell>
          <cell r="AF531">
            <v>44943</v>
          </cell>
          <cell r="AG531">
            <v>12</v>
          </cell>
          <cell r="AT531">
            <v>12</v>
          </cell>
          <cell r="BG531" t="str">
            <v>55</v>
          </cell>
          <cell r="BH531" t="str">
            <v>EVALUACION INTEGRAL DEL SISTEMA EDUCATIVO</v>
          </cell>
        </row>
        <row r="532">
          <cell r="P532" t="str">
            <v>E1.O3.P3.I1.Porcentaje de organizaciones que comercializan productos de sus asociados</v>
          </cell>
          <cell r="Q532" t="str">
            <v>Acumulado</v>
          </cell>
          <cell r="R532" t="str">
            <v>SI</v>
          </cell>
          <cell r="T532" t="str">
            <v>Sumatoria de organizaciones que comercializan productos de sus asociados</v>
          </cell>
          <cell r="U532" t="str">
            <v>C</v>
          </cell>
          <cell r="V532" t="str">
            <v>Continuo Fraccional</v>
          </cell>
          <cell r="W532">
            <v>1</v>
          </cell>
          <cell r="X532">
            <v>1</v>
          </cell>
          <cell r="Y532">
            <v>0.85</v>
          </cell>
          <cell r="Z532">
            <v>4</v>
          </cell>
          <cell r="AA532">
            <v>4</v>
          </cell>
          <cell r="AB532">
            <v>0.99270000000000003</v>
          </cell>
          <cell r="AC532" t="str">
            <v>AMARILLO</v>
          </cell>
          <cell r="AD532" t="str">
            <v>SI</v>
          </cell>
          <cell r="AE532" t="str">
            <v>SI</v>
          </cell>
          <cell r="AF532">
            <v>44933</v>
          </cell>
          <cell r="AG532">
            <v>0.28000000000000003</v>
          </cell>
          <cell r="AH532">
            <v>0.03</v>
          </cell>
          <cell r="AI532">
            <v>0.03</v>
          </cell>
          <cell r="AJ532">
            <v>0.03</v>
          </cell>
          <cell r="AS532">
            <v>0.37</v>
          </cell>
          <cell r="AT532" t="str">
            <v>228 \ 759</v>
          </cell>
          <cell r="AU532" t="str">
            <v>290 \ 783</v>
          </cell>
          <cell r="AV532" t="str">
            <v>302 \ 805</v>
          </cell>
          <cell r="AW532" t="str">
            <v>310 \ 844</v>
          </cell>
          <cell r="BF532" t="str">
            <v>1,130 \ 3,191</v>
          </cell>
          <cell r="BG532">
            <v>0</v>
          </cell>
          <cell r="BH532">
            <v>0</v>
          </cell>
        </row>
        <row r="533">
          <cell r="P533" t="str">
            <v>E1.O3.P3.I1.Número de organizaciones que aplican metodologías y herramientas para la gestión asociativa</v>
          </cell>
          <cell r="Q533" t="str">
            <v>Acumulado</v>
          </cell>
          <cell r="R533" t="str">
            <v>SI</v>
          </cell>
          <cell r="T533" t="str">
            <v>Sumatoria de organizaciones que aplican metodologías y herramientas para la gestión asociativa</v>
          </cell>
          <cell r="U533" t="str">
            <v>C</v>
          </cell>
          <cell r="V533" t="str">
            <v>Continuo</v>
          </cell>
          <cell r="W533">
            <v>1</v>
          </cell>
          <cell r="X533">
            <v>1</v>
          </cell>
          <cell r="Y533">
            <v>0.85</v>
          </cell>
          <cell r="Z533">
            <v>4</v>
          </cell>
          <cell r="AA533">
            <v>4</v>
          </cell>
          <cell r="AB533">
            <v>1</v>
          </cell>
          <cell r="AC533" t="str">
            <v>VERDE</v>
          </cell>
          <cell r="AD533" t="str">
            <v>SI</v>
          </cell>
          <cell r="AE533" t="str">
            <v>SI</v>
          </cell>
          <cell r="AF533">
            <v>44933</v>
          </cell>
          <cell r="AG533">
            <v>200</v>
          </cell>
          <cell r="AH533">
            <v>300</v>
          </cell>
          <cell r="AI533">
            <v>400</v>
          </cell>
          <cell r="AJ533">
            <v>700</v>
          </cell>
          <cell r="AS533">
            <v>1600</v>
          </cell>
          <cell r="AT533">
            <v>155</v>
          </cell>
          <cell r="AU533">
            <v>345</v>
          </cell>
          <cell r="AV533">
            <v>400</v>
          </cell>
          <cell r="AW533">
            <v>700</v>
          </cell>
          <cell r="BF533">
            <v>1600</v>
          </cell>
          <cell r="BG533">
            <v>0</v>
          </cell>
          <cell r="BH533">
            <v>0</v>
          </cell>
        </row>
        <row r="534">
          <cell r="P534" t="str">
            <v>E1.O3.P3.I1. Mujeres rurales de la AFC que se desempeñan como promotoras de sistemas de producción sustentable y sostenible como promotoras de sistemas de producción sustentable y sostenible</v>
          </cell>
          <cell r="Q534" t="str">
            <v>Acumulado</v>
          </cell>
          <cell r="R534" t="str">
            <v>SI</v>
          </cell>
          <cell r="T534" t="str">
            <v>Sumatoria de Mujeres rurales de la AFC que se desempeñan como promotoras de sistemas de producción sustentable y sostenibles como promotoras de sistemas de producción sustentable y sostenible</v>
          </cell>
          <cell r="U534" t="str">
            <v>C</v>
          </cell>
          <cell r="V534" t="str">
            <v>Continuo</v>
          </cell>
          <cell r="W534">
            <v>1</v>
          </cell>
          <cell r="X534">
            <v>1</v>
          </cell>
          <cell r="Y534">
            <v>0.85</v>
          </cell>
          <cell r="Z534">
            <v>2</v>
          </cell>
          <cell r="AA534">
            <v>2</v>
          </cell>
          <cell r="AB534">
            <v>1.1032</v>
          </cell>
          <cell r="AC534" t="str">
            <v>VERDE</v>
          </cell>
          <cell r="AD534" t="str">
            <v>SI</v>
          </cell>
          <cell r="AE534" t="str">
            <v>SI</v>
          </cell>
          <cell r="AF534">
            <v>44940</v>
          </cell>
          <cell r="AG534">
            <v>646</v>
          </cell>
          <cell r="AH534">
            <v>304</v>
          </cell>
          <cell r="AS534">
            <v>950</v>
          </cell>
          <cell r="AT534">
            <v>650</v>
          </cell>
          <cell r="AU534">
            <v>398</v>
          </cell>
          <cell r="BF534">
            <v>1048</v>
          </cell>
          <cell r="BG534">
            <v>0</v>
          </cell>
          <cell r="BH534">
            <v>0</v>
          </cell>
        </row>
        <row r="535">
          <cell r="P535" t="str">
            <v>E1.O3.P3.I1. Número de Productores de la Agricultura Familiar Campesina vinculados a Circuitos Alternativos de comercialización y emprendimientos rurales.</v>
          </cell>
          <cell r="Q535" t="str">
            <v>Acumulado</v>
          </cell>
          <cell r="R535" t="str">
            <v>SI</v>
          </cell>
          <cell r="T535" t="str">
            <v>Sumatoria de Productores de la Agricultura Familiar Campesina vinculados a Circuitos Alternativos de Comercialización y Emprendimientos rurales.</v>
          </cell>
          <cell r="U535" t="str">
            <v>C</v>
          </cell>
          <cell r="V535" t="str">
            <v>Continuo</v>
          </cell>
          <cell r="W535">
            <v>1</v>
          </cell>
          <cell r="X535">
            <v>1</v>
          </cell>
          <cell r="Y535">
            <v>0.85</v>
          </cell>
          <cell r="Z535">
            <v>4</v>
          </cell>
          <cell r="AA535">
            <v>4</v>
          </cell>
          <cell r="AB535">
            <v>1.0182</v>
          </cell>
          <cell r="AC535" t="str">
            <v>VERDE</v>
          </cell>
          <cell r="AD535" t="str">
            <v>SI</v>
          </cell>
          <cell r="AE535" t="str">
            <v>SI</v>
          </cell>
          <cell r="AF535">
            <v>44940</v>
          </cell>
          <cell r="AG535">
            <v>6215</v>
          </cell>
          <cell r="AH535">
            <v>205</v>
          </cell>
          <cell r="AI535">
            <v>40</v>
          </cell>
          <cell r="AJ535">
            <v>40</v>
          </cell>
          <cell r="AS535">
            <v>6500</v>
          </cell>
          <cell r="AT535">
            <v>5540</v>
          </cell>
          <cell r="AU535">
            <v>519</v>
          </cell>
          <cell r="AV535">
            <v>405</v>
          </cell>
          <cell r="AW535">
            <v>154</v>
          </cell>
          <cell r="BF535">
            <v>6618</v>
          </cell>
          <cell r="BG535">
            <v>0</v>
          </cell>
          <cell r="BH535">
            <v>0</v>
          </cell>
        </row>
        <row r="536">
          <cell r="P536" t="str">
            <v>E1.O3.P3.I1. Número de Circuitos Alternativos de Comercialización - CIALCO activos</v>
          </cell>
          <cell r="Q536" t="str">
            <v>Acumulado</v>
          </cell>
          <cell r="R536" t="str">
            <v>SI</v>
          </cell>
          <cell r="T536" t="str">
            <v>Sumatoria de Circuitos Alternativos de Comercialización - CIALCO activos.</v>
          </cell>
          <cell r="U536" t="str">
            <v>C</v>
          </cell>
          <cell r="V536" t="str">
            <v>Continuo</v>
          </cell>
          <cell r="W536">
            <v>1</v>
          </cell>
          <cell r="X536">
            <v>1</v>
          </cell>
          <cell r="Y536">
            <v>0.85</v>
          </cell>
          <cell r="Z536">
            <v>4</v>
          </cell>
          <cell r="AA536">
            <v>4</v>
          </cell>
          <cell r="AB536">
            <v>1.016</v>
          </cell>
          <cell r="AC536" t="str">
            <v>VERDE</v>
          </cell>
          <cell r="AD536" t="str">
            <v>SI</v>
          </cell>
          <cell r="AE536" t="str">
            <v>SI</v>
          </cell>
          <cell r="AF536">
            <v>44940</v>
          </cell>
          <cell r="AG536">
            <v>147</v>
          </cell>
          <cell r="AH536">
            <v>144</v>
          </cell>
          <cell r="AI536">
            <v>7</v>
          </cell>
          <cell r="AJ536">
            <v>14</v>
          </cell>
          <cell r="AS536">
            <v>312</v>
          </cell>
          <cell r="AT536">
            <v>153</v>
          </cell>
          <cell r="AU536">
            <v>126</v>
          </cell>
          <cell r="AV536">
            <v>20</v>
          </cell>
          <cell r="AW536">
            <v>18</v>
          </cell>
          <cell r="BF536">
            <v>317</v>
          </cell>
          <cell r="BG536">
            <v>0</v>
          </cell>
          <cell r="BH536">
            <v>0</v>
          </cell>
        </row>
        <row r="537">
          <cell r="P537" t="str">
            <v>Porcentaje de productores asociados, registrados como Agricultura Familiar Campesina que se vinculan a sistemas de comercialización</v>
          </cell>
          <cell r="Q537" t="str">
            <v>Acumulado</v>
          </cell>
          <cell r="R537" t="str">
            <v>SI</v>
          </cell>
          <cell r="T537" t="str">
            <v>A través del SIRUS (Sistema de Información de Usuarios del Sello de la Agricultura Familiar Campesina) se tomará el número de productores registrados asociados de la Agriculturura Familiar Campesina y vinculados a los sistemas de comercialización en un período determinado. Esta población antes descrita se relaciona al número total de productores registrados de la Agricultura Familiar Campesina en un período determinado. De esta manera se obtiene el porcentaje de productores asociados de la Agricultura Familiar Campesina vinculados a sistemas de comercialización en un período de tiempo.</v>
          </cell>
          <cell r="U537" t="str">
            <v>C</v>
          </cell>
          <cell r="V537" t="str">
            <v>Continuo Fraccional</v>
          </cell>
          <cell r="W537">
            <v>1</v>
          </cell>
          <cell r="X537">
            <v>1</v>
          </cell>
          <cell r="Y537">
            <v>0.85</v>
          </cell>
          <cell r="Z537">
            <v>2</v>
          </cell>
          <cell r="AA537">
            <v>1</v>
          </cell>
          <cell r="AB537">
            <v>2.3212000000000002</v>
          </cell>
          <cell r="AC537" t="str">
            <v>VERDE</v>
          </cell>
          <cell r="AD537" t="str">
            <v>SI</v>
          </cell>
          <cell r="AE537" t="str">
            <v>SI</v>
          </cell>
          <cell r="AF537">
            <v>44791</v>
          </cell>
          <cell r="AG537">
            <v>0.08</v>
          </cell>
          <cell r="AH537">
            <v>0.04</v>
          </cell>
          <cell r="AS537">
            <v>0.12</v>
          </cell>
          <cell r="AT537" t="str">
            <v>526 \ 2,832</v>
          </cell>
          <cell r="BF537" t="str">
            <v>526 \ 2,832</v>
          </cell>
          <cell r="BG537">
            <v>0</v>
          </cell>
          <cell r="BH537">
            <v>0</v>
          </cell>
        </row>
        <row r="538">
          <cell r="P538" t="str">
            <v>E1.O3.P3.I1. Número de productores de la agricultura familiar campesina incorporados en el registro del Sello Agricultura Familiar Campesina</v>
          </cell>
          <cell r="Q538" t="str">
            <v>Acumulado</v>
          </cell>
          <cell r="R538" t="str">
            <v>SI</v>
          </cell>
          <cell r="T538" t="str">
            <v>Sumatoria de productores de la agricultura familiar campesina incorporados en el registro del Sello Agricultura Familiar Campesina</v>
          </cell>
          <cell r="U538" t="str">
            <v>C</v>
          </cell>
          <cell r="V538" t="str">
            <v>Continuo</v>
          </cell>
          <cell r="W538">
            <v>1</v>
          </cell>
          <cell r="X538">
            <v>1</v>
          </cell>
          <cell r="Y538">
            <v>0.85</v>
          </cell>
          <cell r="Z538">
            <v>4</v>
          </cell>
          <cell r="AA538">
            <v>4</v>
          </cell>
          <cell r="AB538">
            <v>1.0972999999999999</v>
          </cell>
          <cell r="AC538" t="str">
            <v>VERDE</v>
          </cell>
          <cell r="AD538" t="str">
            <v>SI</v>
          </cell>
          <cell r="AE538" t="str">
            <v>SI</v>
          </cell>
          <cell r="AF538">
            <v>44940</v>
          </cell>
          <cell r="AG538">
            <v>845</v>
          </cell>
          <cell r="AH538">
            <v>2445</v>
          </cell>
          <cell r="AI538">
            <v>2085</v>
          </cell>
          <cell r="AJ538">
            <v>1625</v>
          </cell>
          <cell r="AS538">
            <v>7000</v>
          </cell>
          <cell r="AT538">
            <v>896</v>
          </cell>
          <cell r="AU538">
            <v>1880</v>
          </cell>
          <cell r="AV538">
            <v>2319</v>
          </cell>
          <cell r="AW538">
            <v>2586</v>
          </cell>
          <cell r="BF538">
            <v>7681</v>
          </cell>
          <cell r="BG538">
            <v>0</v>
          </cell>
          <cell r="BH538">
            <v>0</v>
          </cell>
        </row>
        <row r="539">
          <cell r="P539" t="str">
            <v>Porcentaje de deportistas de nivel formativo que participan en eventos nacionales</v>
          </cell>
          <cell r="Q539" t="str">
            <v>Por período</v>
          </cell>
          <cell r="R539" t="str">
            <v>SI</v>
          </cell>
          <cell r="T539" t="str">
            <v>Número de deportistas formativos entre 10 y 17 años que participan en eventos oficiales / Total de deportistas formativos</v>
          </cell>
          <cell r="U539" t="str">
            <v>C</v>
          </cell>
          <cell r="V539" t="str">
            <v>Continuo Fraccional</v>
          </cell>
          <cell r="W539">
            <v>1</v>
          </cell>
          <cell r="X539">
            <v>1</v>
          </cell>
          <cell r="Y539">
            <v>0.85</v>
          </cell>
          <cell r="Z539">
            <v>1</v>
          </cell>
          <cell r="AA539">
            <v>0</v>
          </cell>
          <cell r="AB539">
            <v>0</v>
          </cell>
          <cell r="AC539" t="str">
            <v>-</v>
          </cell>
          <cell r="AD539" t="str">
            <v>SI</v>
          </cell>
          <cell r="AE539" t="str">
            <v>SI</v>
          </cell>
          <cell r="AF539">
            <v>44664</v>
          </cell>
          <cell r="AG539">
            <v>0.17</v>
          </cell>
          <cell r="AS539">
            <v>0.17</v>
          </cell>
          <cell r="BG539">
            <v>0</v>
          </cell>
          <cell r="BH539">
            <v>0</v>
          </cell>
        </row>
        <row r="540">
          <cell r="P540" t="str">
            <v>E2.O7.P5.I1 Porcentaje de atletas con discapacidad en el alto rendimiento</v>
          </cell>
          <cell r="Q540" t="str">
            <v>Por período</v>
          </cell>
          <cell r="R540" t="str">
            <v>SI</v>
          </cell>
          <cell r="T540" t="str">
            <v>PAARCD= (NAARCD/TAAR)*100 Donde PAARCD= Porcentaje de atletas de alto rendimiento con discapacidad NAARCD= Número atletas de alto rendimiento con discapacidad TAAR= Total de atletas de alto rendimiento</v>
          </cell>
          <cell r="U540" t="str">
            <v>C</v>
          </cell>
          <cell r="V540" t="str">
            <v>Continuo</v>
          </cell>
          <cell r="W540">
            <v>1</v>
          </cell>
          <cell r="X540">
            <v>1</v>
          </cell>
          <cell r="Y540">
            <v>0.85</v>
          </cell>
          <cell r="Z540">
            <v>1</v>
          </cell>
          <cell r="AA540">
            <v>0</v>
          </cell>
          <cell r="AB540">
            <v>0</v>
          </cell>
          <cell r="AC540" t="str">
            <v>-</v>
          </cell>
          <cell r="AD540" t="str">
            <v>SI</v>
          </cell>
          <cell r="AE540" t="str">
            <v>SI</v>
          </cell>
          <cell r="AF540">
            <v>44662</v>
          </cell>
          <cell r="AG540">
            <v>10.8</v>
          </cell>
          <cell r="AS540">
            <v>10.8</v>
          </cell>
          <cell r="BG540" t="str">
            <v>56</v>
          </cell>
          <cell r="BH540" t="str">
            <v>FOMENTO AL DEPORTE DE ALTO RENDIMIENTO</v>
          </cell>
        </row>
        <row r="541">
          <cell r="P541" t="str">
            <v>Número de personas con discapacidad de los servicios MIES evaluados en el desarrollo de habilidades blandas y duras.</v>
          </cell>
          <cell r="Q541" t="str">
            <v>Acumulado</v>
          </cell>
          <cell r="R541" t="str">
            <v>SI</v>
          </cell>
          <cell r="T541" t="str">
            <v>Sumatoria de personas con discapacidad de los servicios MIES que mantienen las habilidades blandas y duras alcanzadas.</v>
          </cell>
          <cell r="U541" t="str">
            <v>C</v>
          </cell>
          <cell r="V541" t="str">
            <v>Continuo</v>
          </cell>
          <cell r="W541">
            <v>1</v>
          </cell>
          <cell r="X541">
            <v>1</v>
          </cell>
          <cell r="Y541">
            <v>0.85</v>
          </cell>
          <cell r="Z541">
            <v>2</v>
          </cell>
          <cell r="AA541">
            <v>2</v>
          </cell>
          <cell r="AB541">
            <v>0.96840000000000004</v>
          </cell>
          <cell r="AC541" t="str">
            <v>AMARILLO</v>
          </cell>
          <cell r="AD541" t="str">
            <v>SI</v>
          </cell>
          <cell r="AE541" t="str">
            <v>SI</v>
          </cell>
          <cell r="AF541">
            <v>44940</v>
          </cell>
          <cell r="AG541">
            <v>17329</v>
          </cell>
          <cell r="AH541">
            <v>17328</v>
          </cell>
          <cell r="AS541">
            <v>34657</v>
          </cell>
          <cell r="AT541">
            <v>16792</v>
          </cell>
          <cell r="AU541">
            <v>16770</v>
          </cell>
          <cell r="BF541">
            <v>33562</v>
          </cell>
          <cell r="BG541">
            <v>0</v>
          </cell>
          <cell r="BH541">
            <v>0</v>
          </cell>
        </row>
        <row r="542">
          <cell r="P542" t="str">
            <v>Número de instrumentos de política pública en cumplimiento a la Ley Orgánica de Personas Adultas Mayores aprobados.</v>
          </cell>
          <cell r="Q542" t="str">
            <v>Por período</v>
          </cell>
          <cell r="R542" t="str">
            <v>SI</v>
          </cell>
          <cell r="T542" t="str">
            <v>Número de instrumentos de política pública en cumplimiento a la Ley Orgánica de Personas Adultas Mayores aprobados.</v>
          </cell>
          <cell r="U542" t="str">
            <v>C</v>
          </cell>
          <cell r="V542" t="str">
            <v>Continuo</v>
          </cell>
          <cell r="W542">
            <v>1</v>
          </cell>
          <cell r="X542">
            <v>1</v>
          </cell>
          <cell r="Y542">
            <v>0.85</v>
          </cell>
          <cell r="Z542">
            <v>2</v>
          </cell>
          <cell r="AA542">
            <v>2</v>
          </cell>
          <cell r="AB542">
            <v>1</v>
          </cell>
          <cell r="AC542" t="str">
            <v>VERDE</v>
          </cell>
          <cell r="AD542" t="str">
            <v>SI</v>
          </cell>
          <cell r="AE542" t="str">
            <v>SI</v>
          </cell>
          <cell r="AF542">
            <v>44940</v>
          </cell>
          <cell r="AG542">
            <v>9</v>
          </cell>
          <cell r="AH542">
            <v>1</v>
          </cell>
          <cell r="AS542">
            <v>10</v>
          </cell>
          <cell r="AT542">
            <v>9</v>
          </cell>
          <cell r="AU542">
            <v>1</v>
          </cell>
          <cell r="BF542">
            <v>10</v>
          </cell>
          <cell r="BG542">
            <v>0</v>
          </cell>
          <cell r="BH542">
            <v>0</v>
          </cell>
        </row>
        <row r="543">
          <cell r="P543" t="str">
            <v>Número de instrumentos de política pública para la atención integral de Jóvenes, elaborados</v>
          </cell>
          <cell r="Q543" t="str">
            <v>Acumulado</v>
          </cell>
          <cell r="R543" t="str">
            <v>SI</v>
          </cell>
          <cell r="T543" t="str">
            <v>Sumatoria del número de instrumentos de política pública para la atención integral de Jóvenes</v>
          </cell>
          <cell r="U543" t="str">
            <v>C</v>
          </cell>
          <cell r="V543" t="str">
            <v>Continuo</v>
          </cell>
          <cell r="W543">
            <v>1</v>
          </cell>
          <cell r="X543">
            <v>1</v>
          </cell>
          <cell r="Y543">
            <v>0.85</v>
          </cell>
          <cell r="Z543">
            <v>2</v>
          </cell>
          <cell r="AA543">
            <v>2</v>
          </cell>
          <cell r="AB543">
            <v>1</v>
          </cell>
          <cell r="AC543" t="str">
            <v>VERDE</v>
          </cell>
          <cell r="AD543" t="str">
            <v>SI</v>
          </cell>
          <cell r="AE543" t="str">
            <v>SI</v>
          </cell>
          <cell r="AF543">
            <v>44927</v>
          </cell>
          <cell r="AG543">
            <v>2</v>
          </cell>
          <cell r="AH543">
            <v>2</v>
          </cell>
          <cell r="AS543">
            <v>4</v>
          </cell>
          <cell r="AT543">
            <v>2</v>
          </cell>
          <cell r="AU543">
            <v>2</v>
          </cell>
          <cell r="BF543">
            <v>4</v>
          </cell>
          <cell r="BG543">
            <v>0</v>
          </cell>
          <cell r="BH543">
            <v>0</v>
          </cell>
        </row>
        <row r="544">
          <cell r="P544" t="str">
            <v>Porcentaje de niñas, niños y adolescentes que son adoptados nacional e internacionalmente</v>
          </cell>
          <cell r="Q544" t="str">
            <v>Acumulado</v>
          </cell>
          <cell r="R544" t="str">
            <v>SI</v>
          </cell>
          <cell r="T544" t="str">
            <v>Número de niñas, niños, adolescentes que han sido adoptados nacional e internacionalmente/ Total de niñas, niños, adolescentes insertos en el servicio de Adopciones .</v>
          </cell>
          <cell r="U544" t="str">
            <v>C</v>
          </cell>
          <cell r="V544" t="str">
            <v>Continuo Fraccional</v>
          </cell>
          <cell r="W544">
            <v>1</v>
          </cell>
          <cell r="X544">
            <v>1</v>
          </cell>
          <cell r="Y544">
            <v>0.85</v>
          </cell>
          <cell r="Z544">
            <v>4</v>
          </cell>
          <cell r="AA544">
            <v>4</v>
          </cell>
          <cell r="AB544">
            <v>0.56469999999999998</v>
          </cell>
          <cell r="AC544" t="str">
            <v>ROJO</v>
          </cell>
          <cell r="AD544" t="str">
            <v>SI</v>
          </cell>
          <cell r="AE544" t="str">
            <v>SI</v>
          </cell>
          <cell r="AF544">
            <v>44937</v>
          </cell>
          <cell r="AG544">
            <v>0.1</v>
          </cell>
          <cell r="AH544">
            <v>0.2</v>
          </cell>
          <cell r="AI544">
            <v>0.2</v>
          </cell>
          <cell r="AJ544">
            <v>0.2</v>
          </cell>
          <cell r="AS544">
            <v>0.7</v>
          </cell>
          <cell r="AT544" t="str">
            <v>10 \ 177</v>
          </cell>
          <cell r="AU544" t="str">
            <v>28 \ 163</v>
          </cell>
          <cell r="AV544" t="str">
            <v>58 \ 166</v>
          </cell>
          <cell r="AW544" t="str">
            <v>68 \ 172</v>
          </cell>
          <cell r="BF544" t="str">
            <v>164 \ 678</v>
          </cell>
          <cell r="BG544" t="str">
            <v>55</v>
          </cell>
          <cell r="BH544" t="str">
            <v>SISTEMA DE PROTECCION ESPECIAL EN EL CICLO DE VIDA</v>
          </cell>
        </row>
        <row r="545">
          <cell r="P545" t="str">
            <v>Número de políticas públicas elaboradas y/o actualizadas y aprobadas</v>
          </cell>
          <cell r="Q545" t="str">
            <v>Acumulado</v>
          </cell>
          <cell r="R545" t="str">
            <v>SI</v>
          </cell>
          <cell r="T545" t="str">
            <v>Sumatoria del número de políticas públicas elaboradas</v>
          </cell>
          <cell r="U545" t="str">
            <v>C</v>
          </cell>
          <cell r="V545" t="str">
            <v>Continuo</v>
          </cell>
          <cell r="W545">
            <v>1</v>
          </cell>
          <cell r="X545">
            <v>1</v>
          </cell>
          <cell r="Y545">
            <v>0.85</v>
          </cell>
          <cell r="Z545">
            <v>2</v>
          </cell>
          <cell r="AA545">
            <v>2</v>
          </cell>
          <cell r="AB545">
            <v>1</v>
          </cell>
          <cell r="AC545" t="str">
            <v>VERDE</v>
          </cell>
          <cell r="AD545" t="str">
            <v>SI</v>
          </cell>
          <cell r="AE545" t="str">
            <v>SI</v>
          </cell>
          <cell r="AF545">
            <v>44934</v>
          </cell>
          <cell r="AG545">
            <v>1</v>
          </cell>
          <cell r="AH545">
            <v>1</v>
          </cell>
          <cell r="AS545">
            <v>2</v>
          </cell>
          <cell r="AT545">
            <v>1</v>
          </cell>
          <cell r="AU545">
            <v>1</v>
          </cell>
          <cell r="BF545">
            <v>2</v>
          </cell>
          <cell r="BG545" t="str">
            <v>55</v>
          </cell>
          <cell r="BH545" t="str">
            <v>SISTEMA DE PROTECCION ESPECIAL EN EL CICLO DE VIDA</v>
          </cell>
        </row>
        <row r="546">
          <cell r="P546" t="str">
            <v>E2.O5.P1.I2. Porcentaje de niñas, niños y adolescentes erradicados de trabajo infantil a nivel nacional.</v>
          </cell>
          <cell r="Q546" t="str">
            <v>Acumulado</v>
          </cell>
          <cell r="R546" t="str">
            <v>SI</v>
          </cell>
          <cell r="T546" t="str">
            <v>Número de niños, niñas y adolescentes erradicados de trabajo infantil / total niñas, niños y adolescentes en la modalidad de erradicación de trabajo infantil.</v>
          </cell>
          <cell r="U546" t="str">
            <v>C</v>
          </cell>
          <cell r="V546" t="str">
            <v>Continuo Fraccional</v>
          </cell>
          <cell r="W546">
            <v>1</v>
          </cell>
          <cell r="X546">
            <v>1</v>
          </cell>
          <cell r="Y546">
            <v>0.85</v>
          </cell>
          <cell r="Z546">
            <v>2</v>
          </cell>
          <cell r="AA546">
            <v>2</v>
          </cell>
          <cell r="AB546">
            <v>1.0143</v>
          </cell>
          <cell r="AC546" t="str">
            <v>VERDE</v>
          </cell>
          <cell r="AD546" t="str">
            <v>SI</v>
          </cell>
          <cell r="AE546" t="str">
            <v>SI</v>
          </cell>
          <cell r="AF546">
            <v>44943</v>
          </cell>
          <cell r="AG546">
            <v>0.15</v>
          </cell>
          <cell r="AH546">
            <v>0.15</v>
          </cell>
          <cell r="AS546">
            <v>0.3</v>
          </cell>
          <cell r="AT546" t="str">
            <v>1,881 \ 11,668</v>
          </cell>
          <cell r="AU546" t="str">
            <v>3,616 \ 11,883</v>
          </cell>
          <cell r="BF546" t="str">
            <v>5,497 \ 23,551</v>
          </cell>
          <cell r="BG546" t="str">
            <v>55</v>
          </cell>
          <cell r="BH546" t="str">
            <v>SISTEMA DE PROTECCION ESPECIAL EN EL CICLO DE VIDA</v>
          </cell>
        </row>
        <row r="547">
          <cell r="P547" t="str">
            <v>Porcentaje de niños, niñas, adolescentes, personas adultos mayores y personas con discapacidad erradicados de prácticas de mendicidad a nivel nacional</v>
          </cell>
          <cell r="Q547" t="str">
            <v>Acumulado</v>
          </cell>
          <cell r="R547" t="str">
            <v>SI</v>
          </cell>
          <cell r="T547" t="str">
            <v>Número de niñas, niños, adolescentes, personas adultos mayores y personas con discapacidad erradicados de la mendicidad / Total de niñas, niños, adolescentes, personas adultos mayores y personas con discapacidad atendidos en la mendicidad de Erradicación Progresiva de la Mendicidad, según microplanificación aprobada</v>
          </cell>
          <cell r="U547" t="str">
            <v>C</v>
          </cell>
          <cell r="V547" t="str">
            <v>Continuo Fraccional</v>
          </cell>
          <cell r="W547">
            <v>1</v>
          </cell>
          <cell r="X547">
            <v>1</v>
          </cell>
          <cell r="Y547">
            <v>0.85</v>
          </cell>
          <cell r="Z547">
            <v>2</v>
          </cell>
          <cell r="AA547">
            <v>1</v>
          </cell>
          <cell r="AB547">
            <v>0.37330000000000002</v>
          </cell>
          <cell r="AC547" t="str">
            <v>ROJO</v>
          </cell>
          <cell r="AD547" t="str">
            <v>SI</v>
          </cell>
          <cell r="AE547" t="str">
            <v>SI</v>
          </cell>
          <cell r="AF547">
            <v>44943</v>
          </cell>
          <cell r="AG547">
            <v>0.15</v>
          </cell>
          <cell r="AH547">
            <v>0.15</v>
          </cell>
          <cell r="AS547">
            <v>0.3</v>
          </cell>
          <cell r="AT547" t="str">
            <v>139 \ 2,480</v>
          </cell>
          <cell r="BF547" t="str">
            <v>139 \ 2,480</v>
          </cell>
          <cell r="BG547" t="str">
            <v>55</v>
          </cell>
          <cell r="BH547" t="str">
            <v>SISTEMA DE PROTECCION ESPECIAL EN EL CICLO DE VIDA</v>
          </cell>
        </row>
        <row r="548">
          <cell r="P548" t="str">
            <v>Número de funcionarios capacitados sobre los mecanismos para la promoción de los derechos de las mujeres usuarios de bonos, pensiones y servicios MIES, en condiciones de equidad con la finalidad de reducir toda forma de discriminación y violencia basada</v>
          </cell>
          <cell r="Q548" t="str">
            <v>Acumulado</v>
          </cell>
          <cell r="R548" t="str">
            <v>SI</v>
          </cell>
          <cell r="T548" t="str">
            <v>Sumatoria del personal técnico del Ministerio de Inclusión Económica y Social que ha sido capacitado en género y políticas públicas para el desarrollo y promoción de derechos de las mujeres y usuarios de los servicios, bonos y pensiones del MIES.</v>
          </cell>
          <cell r="U548" t="str">
            <v>C</v>
          </cell>
          <cell r="V548" t="str">
            <v>Continuo</v>
          </cell>
          <cell r="W548">
            <v>1</v>
          </cell>
          <cell r="X548">
            <v>1</v>
          </cell>
          <cell r="Y548">
            <v>0.85</v>
          </cell>
          <cell r="Z548">
            <v>2</v>
          </cell>
          <cell r="AA548">
            <v>2</v>
          </cell>
          <cell r="AB548">
            <v>0.98419999999999996</v>
          </cell>
          <cell r="AC548" t="str">
            <v>AMARILLO</v>
          </cell>
          <cell r="AD548" t="str">
            <v>SI</v>
          </cell>
          <cell r="AE548" t="str">
            <v>SI</v>
          </cell>
          <cell r="AF548">
            <v>44930</v>
          </cell>
          <cell r="AG548">
            <v>10239</v>
          </cell>
          <cell r="AH548">
            <v>8928</v>
          </cell>
          <cell r="AS548">
            <v>19167</v>
          </cell>
          <cell r="AT548">
            <v>10239</v>
          </cell>
          <cell r="AU548">
            <v>8625</v>
          </cell>
          <cell r="BF548">
            <v>18864</v>
          </cell>
          <cell r="BG548" t="str">
            <v>55</v>
          </cell>
          <cell r="BH548" t="str">
            <v>SISTEMA DE PROTECCION ESPECIAL EN EL CICLO DE VIDA</v>
          </cell>
        </row>
        <row r="549">
          <cell r="P549" t="str">
            <v>Porcentaje de niñas, niños y adolescentes de los servicios de protección especial que son reinsertados y/o permanecen en familias a nivel nacional.</v>
          </cell>
          <cell r="Q549" t="str">
            <v>Acumulado</v>
          </cell>
          <cell r="R549" t="str">
            <v>SI</v>
          </cell>
          <cell r="T549" t="str">
            <v>Sumatoria de niñas, niñas y adolescentes que cuentan con la resolución judicial de reinserción familiar / Total de niñas, niños y adolescentes que se encuentran en de los servicios de protección especial.</v>
          </cell>
          <cell r="U549" t="str">
            <v>C</v>
          </cell>
          <cell r="V549" t="str">
            <v>Continuo Fraccional</v>
          </cell>
          <cell r="W549">
            <v>1</v>
          </cell>
          <cell r="X549">
            <v>1</v>
          </cell>
          <cell r="Y549">
            <v>0.85</v>
          </cell>
          <cell r="Z549">
            <v>2</v>
          </cell>
          <cell r="AA549">
            <v>2</v>
          </cell>
          <cell r="AB549">
            <v>1.1223000000000001</v>
          </cell>
          <cell r="AC549" t="str">
            <v>VERDE</v>
          </cell>
          <cell r="AD549" t="str">
            <v>SI</v>
          </cell>
          <cell r="AE549" t="str">
            <v>SI</v>
          </cell>
          <cell r="AF549">
            <v>44934</v>
          </cell>
          <cell r="AG549">
            <v>0.1</v>
          </cell>
          <cell r="AH549">
            <v>0.12</v>
          </cell>
          <cell r="AS549">
            <v>0.22</v>
          </cell>
          <cell r="AT549" t="str">
            <v>222 \ 2,175</v>
          </cell>
          <cell r="AU549" t="str">
            <v>544 \ 2,203</v>
          </cell>
          <cell r="BF549" t="str">
            <v>766 \ 4,378</v>
          </cell>
          <cell r="BG549" t="str">
            <v>55</v>
          </cell>
          <cell r="BH549" t="str">
            <v>SISTEMA DE PROTECCION ESPECIAL EN EL CICLO DE VIDA</v>
          </cell>
        </row>
        <row r="550">
          <cell r="P550" t="str">
            <v>Número de emprendimientos CDH y de servicios MIES vinculados al Sistema Nacional de Comercialización Inclusiva.</v>
          </cell>
          <cell r="Q550" t="str">
            <v>Acumulado</v>
          </cell>
          <cell r="R550" t="str">
            <v>SI</v>
          </cell>
          <cell r="T550" t="str">
            <v>Sumatoria del número de emprendedores CDH y de servicios MIES vinculados al Sistema Nacional de Comercialización Inclusiva</v>
          </cell>
          <cell r="U550" t="str">
            <v>C</v>
          </cell>
          <cell r="V550" t="str">
            <v>Continuo</v>
          </cell>
          <cell r="W550">
            <v>1</v>
          </cell>
          <cell r="X550">
            <v>1</v>
          </cell>
          <cell r="Y550">
            <v>0.85</v>
          </cell>
          <cell r="Z550">
            <v>4</v>
          </cell>
          <cell r="AA550">
            <v>4</v>
          </cell>
          <cell r="AB550">
            <v>1.8524</v>
          </cell>
          <cell r="AC550" t="str">
            <v>VERDE</v>
          </cell>
          <cell r="AD550" t="str">
            <v>SI</v>
          </cell>
          <cell r="AE550" t="str">
            <v>SI</v>
          </cell>
          <cell r="AF550">
            <v>44936</v>
          </cell>
          <cell r="AG550">
            <v>2648</v>
          </cell>
          <cell r="AH550">
            <v>601</v>
          </cell>
          <cell r="AI550">
            <v>600</v>
          </cell>
          <cell r="AJ550">
            <v>601</v>
          </cell>
          <cell r="AS550">
            <v>4450</v>
          </cell>
          <cell r="AT550">
            <v>2655</v>
          </cell>
          <cell r="AU550">
            <v>1554</v>
          </cell>
          <cell r="AV550">
            <v>2011</v>
          </cell>
          <cell r="AW550">
            <v>2023</v>
          </cell>
          <cell r="BF550">
            <v>8243</v>
          </cell>
          <cell r="BG550">
            <v>0</v>
          </cell>
          <cell r="BH550">
            <v>0</v>
          </cell>
        </row>
        <row r="551">
          <cell r="P551" t="str">
            <v>Monto de CDH entregado para emprendimientos de usuarios de bonos y pensiones.</v>
          </cell>
          <cell r="Q551" t="str">
            <v>Acumulado</v>
          </cell>
          <cell r="R551" t="str">
            <v>SI</v>
          </cell>
          <cell r="T551" t="str">
            <v>Sumatoria del Monto de CDH asociativos + Monto de CDH individuales entregados</v>
          </cell>
          <cell r="U551" t="str">
            <v>C</v>
          </cell>
          <cell r="V551" t="str">
            <v>Continuo</v>
          </cell>
          <cell r="W551">
            <v>1</v>
          </cell>
          <cell r="X551">
            <v>1</v>
          </cell>
          <cell r="Y551">
            <v>0.85</v>
          </cell>
          <cell r="Z551">
            <v>4</v>
          </cell>
          <cell r="AA551">
            <v>4</v>
          </cell>
          <cell r="AB551">
            <v>1.2925</v>
          </cell>
          <cell r="AC551" t="str">
            <v>VERDE</v>
          </cell>
          <cell r="AD551" t="str">
            <v>SI</v>
          </cell>
          <cell r="AE551" t="str">
            <v>SI</v>
          </cell>
          <cell r="AF551">
            <v>44938</v>
          </cell>
          <cell r="AG551">
            <v>24842382.809999999</v>
          </cell>
          <cell r="AH551">
            <v>5041067.82</v>
          </cell>
          <cell r="AI551">
            <v>5041067.8099999996</v>
          </cell>
          <cell r="AJ551">
            <v>5041067.8099999996</v>
          </cell>
          <cell r="AS551">
            <v>39965586.25</v>
          </cell>
          <cell r="AT551">
            <v>27100669</v>
          </cell>
          <cell r="AU551">
            <v>5920208</v>
          </cell>
          <cell r="AV551">
            <v>9430085</v>
          </cell>
          <cell r="AW551">
            <v>9205200</v>
          </cell>
          <cell r="BF551">
            <v>51656162</v>
          </cell>
          <cell r="BG551">
            <v>0</v>
          </cell>
          <cell r="BH551">
            <v>0</v>
          </cell>
        </row>
        <row r="552">
          <cell r="P552" t="str">
            <v>1.3.1 Número de instrumentos de habilidades no cognitivas (socioemocionales y digitales) desarrollados.</v>
          </cell>
          <cell r="Q552" t="str">
            <v>Por período</v>
          </cell>
          <cell r="T552" t="str">
            <v>Sumatoria de instrumentos de habilidades no cognitivas (socioemocionales y digitales) desarrollados.</v>
          </cell>
          <cell r="U552" t="str">
            <v>C</v>
          </cell>
          <cell r="V552" t="str">
            <v>Discreto</v>
          </cell>
          <cell r="W552">
            <v>1</v>
          </cell>
          <cell r="X552">
            <v>1</v>
          </cell>
          <cell r="Y552">
            <v>0.8</v>
          </cell>
          <cell r="Z552">
            <v>1</v>
          </cell>
          <cell r="AA552">
            <v>1</v>
          </cell>
          <cell r="AB552">
            <v>1</v>
          </cell>
          <cell r="AC552" t="str">
            <v>VERDE</v>
          </cell>
          <cell r="AD552" t="str">
            <v>SI</v>
          </cell>
          <cell r="AE552" t="str">
            <v>SI</v>
          </cell>
          <cell r="AF552">
            <v>44943</v>
          </cell>
          <cell r="AG552">
            <v>1</v>
          </cell>
          <cell r="AT552">
            <v>1</v>
          </cell>
          <cell r="BG552" t="str">
            <v>55</v>
          </cell>
          <cell r="BH552" t="str">
            <v>EVALUACION INTEGRAL DEL SISTEMA EDUCATIVO</v>
          </cell>
        </row>
        <row r="553">
          <cell r="P553" t="str">
            <v>Número de jóvenes entre 18 y 29 años que hayan accedido a servicios de fortalecimiento de capacitaciones para el emprendimiento y empleabilidad.</v>
          </cell>
          <cell r="Q553" t="str">
            <v>Por período</v>
          </cell>
          <cell r="R553" t="str">
            <v>SI</v>
          </cell>
          <cell r="T553" t="str">
            <v>Sumatoria total de jóvenes entre 18 y 29 años identificados y articulados a procesos de capacitación.</v>
          </cell>
          <cell r="U553" t="str">
            <v>C</v>
          </cell>
          <cell r="V553" t="str">
            <v>Continuo</v>
          </cell>
          <cell r="W553">
            <v>1</v>
          </cell>
          <cell r="X553">
            <v>1</v>
          </cell>
          <cell r="Y553">
            <v>0.85</v>
          </cell>
          <cell r="Z553">
            <v>4</v>
          </cell>
          <cell r="AA553">
            <v>4</v>
          </cell>
          <cell r="AB553">
            <v>1.0510999999999999</v>
          </cell>
          <cell r="AC553" t="str">
            <v>VERDE</v>
          </cell>
          <cell r="AD553" t="str">
            <v>SI</v>
          </cell>
          <cell r="AE553" t="str">
            <v>SI</v>
          </cell>
          <cell r="AF553">
            <v>44938</v>
          </cell>
          <cell r="AG553">
            <v>875</v>
          </cell>
          <cell r="AH553">
            <v>875</v>
          </cell>
          <cell r="AI553">
            <v>875</v>
          </cell>
          <cell r="AJ553">
            <v>875</v>
          </cell>
          <cell r="AS553">
            <v>3500</v>
          </cell>
          <cell r="AT553">
            <v>670</v>
          </cell>
          <cell r="AU553">
            <v>1187</v>
          </cell>
          <cell r="AV553">
            <v>946</v>
          </cell>
          <cell r="AW553">
            <v>876</v>
          </cell>
          <cell r="BF553">
            <v>3679</v>
          </cell>
          <cell r="BG553" t="str">
            <v>57</v>
          </cell>
          <cell r="BH553" t="str">
            <v>PROTECCION SOCIAL A LA FAMILIA ASEGURAMIENTO NO CONTRIBUTIVO INCLUSION ECONOMICA Y MOVILIDAD SOCIAL</v>
          </cell>
        </row>
        <row r="554">
          <cell r="P554" t="str">
            <v>Número de usuarios/ as del BDH, BDHV, Pensiones y servicios MIES que acceden a procesos de capacitación</v>
          </cell>
          <cell r="Q554" t="str">
            <v>Acumulado</v>
          </cell>
          <cell r="R554" t="str">
            <v>SI</v>
          </cell>
          <cell r="T554" t="str">
            <v>Número de usuarios</v>
          </cell>
          <cell r="U554" t="str">
            <v>C</v>
          </cell>
          <cell r="V554" t="str">
            <v>Continuo</v>
          </cell>
          <cell r="W554">
            <v>1</v>
          </cell>
          <cell r="X554">
            <v>1</v>
          </cell>
          <cell r="Y554">
            <v>0.85</v>
          </cell>
          <cell r="Z554">
            <v>4</v>
          </cell>
          <cell r="AA554">
            <v>4</v>
          </cell>
          <cell r="AB554">
            <v>1.1659999999999999</v>
          </cell>
          <cell r="AC554" t="str">
            <v>VERDE</v>
          </cell>
          <cell r="AD554" t="str">
            <v>SI</v>
          </cell>
          <cell r="AE554" t="str">
            <v>SI</v>
          </cell>
          <cell r="AF554">
            <v>44938</v>
          </cell>
          <cell r="AG554">
            <v>46277</v>
          </cell>
          <cell r="AH554">
            <v>10313</v>
          </cell>
          <cell r="AI554">
            <v>10312</v>
          </cell>
          <cell r="AJ554">
            <v>10313</v>
          </cell>
          <cell r="AS554">
            <v>77215</v>
          </cell>
          <cell r="AT554">
            <v>45951</v>
          </cell>
          <cell r="AU554">
            <v>14111</v>
          </cell>
          <cell r="AV554">
            <v>17431</v>
          </cell>
          <cell r="AW554">
            <v>12542</v>
          </cell>
          <cell r="BF554">
            <v>90035</v>
          </cell>
          <cell r="BG554" t="str">
            <v>57</v>
          </cell>
          <cell r="BH554" t="str">
            <v>PROTECCION SOCIAL A LA FAMILIA ASEGURAMIENTO NO CONTRIBUTIVO INCLUSION ECONOMICA Y MOVILIDAD SOCIAL</v>
          </cell>
        </row>
        <row r="555">
          <cell r="P555" t="str">
            <v>E2.O7.P1.I1. Porcentaje de personas entre 18 y 29 años de edad con bachillerato completo</v>
          </cell>
          <cell r="Q555" t="str">
            <v>Acumulado</v>
          </cell>
          <cell r="T555" t="str">
            <v>Numerador: Número de personas entre 18 y 29 años de edad con bachilleratocompleto, en un periodo (t). Denominador: Número de personas entre 18 y 29 años de edad, en un periodo (t).</v>
          </cell>
          <cell r="U555" t="str">
            <v>C</v>
          </cell>
          <cell r="V555" t="str">
            <v>Continuo Fraccional</v>
          </cell>
          <cell r="W555">
            <v>1</v>
          </cell>
          <cell r="X555">
            <v>1</v>
          </cell>
          <cell r="Y555">
            <v>0.85</v>
          </cell>
          <cell r="Z555">
            <v>1</v>
          </cell>
          <cell r="AA555">
            <v>1</v>
          </cell>
          <cell r="AB555">
            <v>1.0077</v>
          </cell>
          <cell r="AC555" t="str">
            <v>VERDE</v>
          </cell>
          <cell r="AD555" t="str">
            <v>SI</v>
          </cell>
          <cell r="AE555" t="str">
            <v>SI</v>
          </cell>
          <cell r="AF555">
            <v>44940</v>
          </cell>
          <cell r="AG555">
            <v>0.72899999999999998</v>
          </cell>
          <cell r="AS555">
            <v>0.72899999999999998</v>
          </cell>
          <cell r="AT555" t="str">
            <v>2,500,405 \ 3,403,910</v>
          </cell>
          <cell r="BF555" t="str">
            <v>2,500,405 \ 3,403,910</v>
          </cell>
          <cell r="BG555" t="str">
            <v>58</v>
          </cell>
          <cell r="BH555" t="str">
            <v>EDUCACION PARA ADULTOS</v>
          </cell>
        </row>
        <row r="556">
          <cell r="P556" t="str">
            <v>Porcentaje de Instituciones Educativas ordinarias de sostenimiento fiscal con nivelación educativa en Educación General Básica</v>
          </cell>
          <cell r="Q556" t="str">
            <v>Acumulado</v>
          </cell>
          <cell r="T556" t="str">
            <v>Numerador:Número de Instituciones Educativas ordinarias de sostenimiento fiscal que cuentan con intervención para orientar a la nivelación educativa en el nivel de Educación General Básica, en un periodo (t). Denominador: Número total de instituciones educativas ordinarias de sostenimiento fiscal que registren estudiantes en el nivel de Educación General Básica, en un periodo (t).</v>
          </cell>
          <cell r="U556" t="str">
            <v>C</v>
          </cell>
          <cell r="V556" t="str">
            <v>Continuo Fraccional</v>
          </cell>
          <cell r="W556">
            <v>1</v>
          </cell>
          <cell r="X556">
            <v>1</v>
          </cell>
          <cell r="Y556">
            <v>0.85</v>
          </cell>
          <cell r="Z556">
            <v>1</v>
          </cell>
          <cell r="AA556">
            <v>1</v>
          </cell>
          <cell r="AB556">
            <v>1.0431999999999999</v>
          </cell>
          <cell r="AC556" t="str">
            <v>VERDE</v>
          </cell>
          <cell r="AD556" t="str">
            <v>SI</v>
          </cell>
          <cell r="AE556" t="str">
            <v>SI</v>
          </cell>
          <cell r="AF556">
            <v>44940</v>
          </cell>
          <cell r="AG556">
            <v>0.18970000000000001</v>
          </cell>
          <cell r="AS556">
            <v>0.18970000000000001</v>
          </cell>
          <cell r="AT556" t="str">
            <v>2,360 \ 11,924</v>
          </cell>
          <cell r="BF556" t="str">
            <v>2,360 \ 11,924</v>
          </cell>
          <cell r="BG556" t="str">
            <v>58</v>
          </cell>
          <cell r="BH556" t="str">
            <v>EDUCACION PARA ADULTOS</v>
          </cell>
        </row>
        <row r="557">
          <cell r="P557" t="str">
            <v>Porcentaje de personas con discapacidad dentro del Sistema Nacional de Educación</v>
          </cell>
          <cell r="Q557" t="str">
            <v>Por período</v>
          </cell>
          <cell r="T557" t="str">
            <v>Numerador: corresponde al total de estudiantes con alguna discapacidad matriculados en el Sistema Nacional de Educación. Denominador: corresponde al universo de personas con discapacidad en edad escolar.</v>
          </cell>
          <cell r="U557" t="str">
            <v>C</v>
          </cell>
          <cell r="V557" t="str">
            <v>Continuo Fraccional</v>
          </cell>
          <cell r="W557">
            <v>1</v>
          </cell>
          <cell r="X557">
            <v>1</v>
          </cell>
          <cell r="Y557">
            <v>0.85</v>
          </cell>
          <cell r="Z557">
            <v>1</v>
          </cell>
          <cell r="AA557">
            <v>1</v>
          </cell>
          <cell r="AB557">
            <v>1.0688</v>
          </cell>
          <cell r="AC557" t="str">
            <v>VERDE</v>
          </cell>
          <cell r="AD557" t="str">
            <v>SI</v>
          </cell>
          <cell r="AE557" t="str">
            <v>SI</v>
          </cell>
          <cell r="AF557">
            <v>44940</v>
          </cell>
          <cell r="AG557">
            <v>0.89039999999999997</v>
          </cell>
          <cell r="AS557">
            <v>0.89039999999999997</v>
          </cell>
          <cell r="AT557" t="str">
            <v>55,151 \ 57,950</v>
          </cell>
          <cell r="BF557" t="str">
            <v>55,151 \ 57,950</v>
          </cell>
          <cell r="BG557" t="str">
            <v>25</v>
          </cell>
          <cell r="BH557" t="str">
            <v>MANTENIMIENTO DE LA INFRAESTRUCTURA EDUCATIVA</v>
          </cell>
        </row>
        <row r="558">
          <cell r="P558" t="str">
            <v>E2.O8.P2.I3. Porcentaje de instituciones educativas Uni/bi/pluridocentes con modelo de educación implementado</v>
          </cell>
          <cell r="Q558" t="str">
            <v>Por período</v>
          </cell>
          <cell r="T558" t="str">
            <v>Numerador: Número de instituciones educativas uni bi /pluri docentes con modelo de educación implementado Denominador: Total de instituciones educativas uni / bi/ pluri docentes</v>
          </cell>
          <cell r="U558" t="str">
            <v>C</v>
          </cell>
          <cell r="V558" t="str">
            <v>Continuo Fraccional</v>
          </cell>
          <cell r="W558">
            <v>1</v>
          </cell>
          <cell r="X558">
            <v>1</v>
          </cell>
          <cell r="Y558">
            <v>0.85</v>
          </cell>
          <cell r="Z558">
            <v>1</v>
          </cell>
          <cell r="AA558">
            <v>1</v>
          </cell>
          <cell r="AB558">
            <v>0.3019</v>
          </cell>
          <cell r="AC558" t="str">
            <v>ROJO</v>
          </cell>
          <cell r="AD558" t="str">
            <v>SI</v>
          </cell>
          <cell r="AE558" t="str">
            <v>SI</v>
          </cell>
          <cell r="AF558">
            <v>44939</v>
          </cell>
          <cell r="AG558">
            <v>0.52</v>
          </cell>
          <cell r="AS558">
            <v>0.52</v>
          </cell>
          <cell r="AT558" t="str">
            <v>1,057 \ 6,733</v>
          </cell>
          <cell r="BF558" t="str">
            <v>1,057 \ 6,733</v>
          </cell>
          <cell r="BG558" t="str">
            <v>25</v>
          </cell>
          <cell r="BH558" t="str">
            <v>MANTENIMIENTO DE LA INFRAESTRUCTURA EDUCATIVA</v>
          </cell>
        </row>
        <row r="559">
          <cell r="P559" t="str">
            <v>1.4.1 Número de modelos de evaluación desarrollados o actualizados.</v>
          </cell>
          <cell r="Q559" t="str">
            <v>Por período</v>
          </cell>
          <cell r="T559" t="str">
            <v>Sumatoria de la cantidad de modelos específicos desarrollados</v>
          </cell>
          <cell r="U559" t="str">
            <v>C</v>
          </cell>
          <cell r="V559" t="str">
            <v>Discreto</v>
          </cell>
          <cell r="W559">
            <v>1</v>
          </cell>
          <cell r="X559">
            <v>1</v>
          </cell>
          <cell r="Y559">
            <v>0.8</v>
          </cell>
          <cell r="Z559">
            <v>1</v>
          </cell>
          <cell r="AA559">
            <v>1</v>
          </cell>
          <cell r="AB559">
            <v>1</v>
          </cell>
          <cell r="AC559" t="str">
            <v>VERDE</v>
          </cell>
          <cell r="AD559" t="str">
            <v>SI</v>
          </cell>
          <cell r="AE559" t="str">
            <v>SI</v>
          </cell>
          <cell r="AF559">
            <v>44943</v>
          </cell>
          <cell r="AG559">
            <v>2</v>
          </cell>
          <cell r="AT559">
            <v>2</v>
          </cell>
          <cell r="BG559" t="str">
            <v>55</v>
          </cell>
          <cell r="BH559" t="str">
            <v>EVALUACION INTEGRAL DEL SISTEMA EDUCATIVO</v>
          </cell>
        </row>
        <row r="560">
          <cell r="P560" t="str">
            <v>1.4.2 Número de estructuras de evaluación desarrolladas o actualizadas.</v>
          </cell>
          <cell r="Q560" t="str">
            <v>Por período</v>
          </cell>
          <cell r="T560" t="str">
            <v>Sumatoria de la cantidad de estructuras de evaluación desarrolladas</v>
          </cell>
          <cell r="U560" t="str">
            <v>C</v>
          </cell>
          <cell r="V560" t="str">
            <v>Discreto</v>
          </cell>
          <cell r="W560">
            <v>1</v>
          </cell>
          <cell r="X560">
            <v>1</v>
          </cell>
          <cell r="Y560">
            <v>0.8</v>
          </cell>
          <cell r="Z560">
            <v>1</v>
          </cell>
          <cell r="AA560">
            <v>1</v>
          </cell>
          <cell r="AB560">
            <v>1</v>
          </cell>
          <cell r="AC560" t="str">
            <v>VERDE</v>
          </cell>
          <cell r="AD560" t="str">
            <v>SI</v>
          </cell>
          <cell r="AE560" t="str">
            <v>SI</v>
          </cell>
          <cell r="AF560">
            <v>44943</v>
          </cell>
          <cell r="AG560">
            <v>2</v>
          </cell>
          <cell r="AT560">
            <v>2</v>
          </cell>
          <cell r="BG560" t="str">
            <v>55</v>
          </cell>
          <cell r="BH560" t="str">
            <v>EVALUACION INTEGRAL DEL SISTEMA EDUCATIVO</v>
          </cell>
        </row>
        <row r="561">
          <cell r="P561" t="str">
            <v>Porcentaje de instituciones educativas de todos los sostenimientos que implementa al menos tres de los ejes de innovación educativa</v>
          </cell>
          <cell r="Q561" t="str">
            <v>Acumulado</v>
          </cell>
          <cell r="T561" t="str">
            <v>Numerador: Número de instituciones educativas de todos los sostenimientos que realizaron al menos tres ejes en el marco de la innovación educativa. Denominador: Total de instituciones educativas de todos los sostenimientos.</v>
          </cell>
          <cell r="U561" t="str">
            <v>C</v>
          </cell>
          <cell r="V561" t="str">
            <v>Continuo Fraccional</v>
          </cell>
          <cell r="W561">
            <v>1</v>
          </cell>
          <cell r="X561">
            <v>1</v>
          </cell>
          <cell r="Y561">
            <v>0.85</v>
          </cell>
          <cell r="Z561">
            <v>1</v>
          </cell>
          <cell r="AA561">
            <v>1</v>
          </cell>
          <cell r="AB561">
            <v>1.7971999999999999</v>
          </cell>
          <cell r="AC561" t="str">
            <v>VERDE</v>
          </cell>
          <cell r="AD561" t="str">
            <v>SI</v>
          </cell>
          <cell r="AE561" t="str">
            <v>SI</v>
          </cell>
          <cell r="AF561">
            <v>44940</v>
          </cell>
          <cell r="AG561">
            <v>4.24E-2</v>
          </cell>
          <cell r="AS561">
            <v>4.24E-2</v>
          </cell>
          <cell r="AT561" t="str">
            <v>1,226 \ 16,095</v>
          </cell>
          <cell r="BF561" t="str">
            <v>1,226 \ 16,095</v>
          </cell>
          <cell r="BG561" t="str">
            <v>55</v>
          </cell>
          <cell r="BH561" t="str">
            <v>EDUCACION INICIAL</v>
          </cell>
        </row>
        <row r="562">
          <cell r="P562" t="str">
            <v>Porcentaje de docentes que acceden a la carrera educativa con nombramiento definitivo</v>
          </cell>
          <cell r="Q562" t="str">
            <v>Acumulado</v>
          </cell>
          <cell r="T562" t="str">
            <v>Numerados: número de docentes con nombramiento. Denominador: total docentes del magisterio</v>
          </cell>
          <cell r="U562" t="str">
            <v>C</v>
          </cell>
          <cell r="V562" t="str">
            <v>Continuo Fraccional</v>
          </cell>
          <cell r="W562">
            <v>1</v>
          </cell>
          <cell r="X562">
            <v>1</v>
          </cell>
          <cell r="Y562">
            <v>0.85</v>
          </cell>
          <cell r="Z562">
            <v>1</v>
          </cell>
          <cell r="AA562">
            <v>1</v>
          </cell>
          <cell r="AB562">
            <v>0.93430000000000002</v>
          </cell>
          <cell r="AC562" t="str">
            <v>AMARILLO</v>
          </cell>
          <cell r="AD562" t="str">
            <v>SI</v>
          </cell>
          <cell r="AE562" t="str">
            <v>SI</v>
          </cell>
          <cell r="AF562">
            <v>44940</v>
          </cell>
          <cell r="AG562">
            <v>0.76</v>
          </cell>
          <cell r="AS562">
            <v>0.76</v>
          </cell>
          <cell r="AT562" t="str">
            <v>116,684 \ 164,323</v>
          </cell>
          <cell r="BF562" t="str">
            <v>116,684 \ 164,323</v>
          </cell>
          <cell r="BG562" t="str">
            <v>59</v>
          </cell>
          <cell r="BH562" t="str">
            <v>CALIDAD EDUCATIVA</v>
          </cell>
        </row>
        <row r="563">
          <cell r="P563" t="str">
            <v>1.4.3 Porcentaje de ítems producidos en función del cronograma anual de evaluación.</v>
          </cell>
          <cell r="Q563" t="str">
            <v>Por período</v>
          </cell>
          <cell r="T563" t="str">
            <v>Nro. ítems producidos dividido para Nro. ítems planificados por cien</v>
          </cell>
          <cell r="U563" t="str">
            <v>C</v>
          </cell>
          <cell r="V563" t="str">
            <v>Discreto</v>
          </cell>
          <cell r="W563">
            <v>1</v>
          </cell>
          <cell r="X563">
            <v>1</v>
          </cell>
          <cell r="Y563">
            <v>0.8</v>
          </cell>
          <cell r="Z563">
            <v>1</v>
          </cell>
          <cell r="AA563">
            <v>1</v>
          </cell>
          <cell r="AB563">
            <v>1</v>
          </cell>
          <cell r="AC563" t="str">
            <v>VERDE</v>
          </cell>
          <cell r="AD563" t="str">
            <v>SI</v>
          </cell>
          <cell r="AE563" t="str">
            <v>SI</v>
          </cell>
          <cell r="AF563">
            <v>44943</v>
          </cell>
          <cell r="AG563">
            <v>25</v>
          </cell>
          <cell r="AT563">
            <v>25</v>
          </cell>
          <cell r="BG563" t="str">
            <v>55</v>
          </cell>
          <cell r="BH563" t="str">
            <v>EVALUACION INTEGRAL DEL SISTEMA EDUCATIVO</v>
          </cell>
        </row>
        <row r="564">
          <cell r="P564" t="str">
            <v>E2.O7.P3.I1. Porcentaje de denuncias de violencia sexual en el ámbito educativo presentadas ante la Fiscalía General del Estado que cuentan con procesos de seguimiento territorial y patrocinio institucional.</v>
          </cell>
          <cell r="Q564" t="str">
            <v>Acumulado</v>
          </cell>
          <cell r="T564" t="str">
            <v>Numerador: Reportes emitidos en seguimiento de IMPULSO de todas y cada una de las DENUNCIAS interpuestas a Fiscalía nivel Nacional. Denominador: Total de DENUNCIAS interpuestas en Fiscalía sobre casos de violencia de connotación sexual detectadas en el sistema educativo.</v>
          </cell>
          <cell r="U564" t="str">
            <v>C</v>
          </cell>
          <cell r="V564" t="str">
            <v>Continuo Fraccional</v>
          </cell>
          <cell r="W564">
            <v>1</v>
          </cell>
          <cell r="X564">
            <v>1</v>
          </cell>
          <cell r="Y564">
            <v>0.85</v>
          </cell>
          <cell r="Z564">
            <v>1</v>
          </cell>
          <cell r="AA564">
            <v>1</v>
          </cell>
          <cell r="AB564">
            <v>0.1236</v>
          </cell>
          <cell r="AC564" t="str">
            <v>ROJO</v>
          </cell>
          <cell r="AD564" t="str">
            <v>SI</v>
          </cell>
          <cell r="AE564" t="str">
            <v>SI</v>
          </cell>
          <cell r="AF564">
            <v>44940</v>
          </cell>
          <cell r="AG564">
            <v>0.25</v>
          </cell>
          <cell r="AS564">
            <v>0.25</v>
          </cell>
          <cell r="AT564" t="str">
            <v>3 \ 97</v>
          </cell>
          <cell r="BF564" t="str">
            <v>3 \ 97</v>
          </cell>
          <cell r="BG564" t="str">
            <v>29</v>
          </cell>
          <cell r="BH564" t="str">
            <v>EJES COMUNES A TODOS LOS NIVELES</v>
          </cell>
        </row>
        <row r="565">
          <cell r="P565" t="str">
            <v>E2.O7.P3.I1. Porcentaje de instituciones que realizaron al menos una acción sobre educación integral de la sexualidad (incluida prevención del embarazo adolescente, seguridad alimentaria y nutricional).</v>
          </cell>
          <cell r="Q565" t="str">
            <v>Acumulado</v>
          </cell>
          <cell r="T565" t="str">
            <v>Numerador: Número de instituciones que realizaron al menos una acción sobre educación integral en sexualidad (incluida prevención del embarazo adolescente y la seguridad alimentaria y nutricional) Denominador: Total de instituciones educativas</v>
          </cell>
          <cell r="U565" t="str">
            <v>C</v>
          </cell>
          <cell r="V565" t="str">
            <v>Continuo Fraccional</v>
          </cell>
          <cell r="W565">
            <v>1</v>
          </cell>
          <cell r="X565">
            <v>1</v>
          </cell>
          <cell r="Y565">
            <v>0.85</v>
          </cell>
          <cell r="Z565">
            <v>1</v>
          </cell>
          <cell r="AA565">
            <v>1</v>
          </cell>
          <cell r="AB565">
            <v>1.1692</v>
          </cell>
          <cell r="AC565" t="str">
            <v>VERDE</v>
          </cell>
          <cell r="AD565" t="str">
            <v>SI</v>
          </cell>
          <cell r="AE565" t="str">
            <v>SI</v>
          </cell>
          <cell r="AF565">
            <v>44940</v>
          </cell>
          <cell r="AG565">
            <v>0.4</v>
          </cell>
          <cell r="AS565">
            <v>0.4</v>
          </cell>
          <cell r="AT565" t="str">
            <v>7,527 \ 16,095</v>
          </cell>
          <cell r="BF565" t="str">
            <v>7,527 \ 16,095</v>
          </cell>
          <cell r="BG565" t="str">
            <v>29</v>
          </cell>
          <cell r="BH565" t="str">
            <v>EJES COMUNES A TODOS LOS NIVELES</v>
          </cell>
        </row>
        <row r="566">
          <cell r="P566" t="str">
            <v>Porcentaje de instituciones educativas de todos los sostenimientos que implementan al menos una estrategia vinculada a uno de los tres objetivos de educación ambiental para el desarrollo sostenible.</v>
          </cell>
          <cell r="Q566" t="str">
            <v>Acumulado</v>
          </cell>
          <cell r="T566" t="str">
            <v>Numerador: Número de instituciones educativas de todos los sostenimientos que implementan al menos una estrategia vinculada a uno de los tres objetivos de educación ambiental para el desarrollo sostenible. Denominador: Total de instituciones educativas de todos los sostenimientos.</v>
          </cell>
          <cell r="U566" t="str">
            <v>C</v>
          </cell>
          <cell r="V566" t="str">
            <v>Continuo Fraccional</v>
          </cell>
          <cell r="W566">
            <v>1</v>
          </cell>
          <cell r="X566">
            <v>1</v>
          </cell>
          <cell r="Y566">
            <v>0.85</v>
          </cell>
          <cell r="Z566">
            <v>1</v>
          </cell>
          <cell r="AA566">
            <v>1</v>
          </cell>
          <cell r="AB566">
            <v>3.9933000000000001</v>
          </cell>
          <cell r="AC566" t="str">
            <v>VERDE</v>
          </cell>
          <cell r="AD566" t="str">
            <v>SI</v>
          </cell>
          <cell r="AE566" t="str">
            <v>SI</v>
          </cell>
          <cell r="AF566">
            <v>44940</v>
          </cell>
          <cell r="AG566">
            <v>1.4999999999999999E-2</v>
          </cell>
          <cell r="AS566">
            <v>1.4999999999999999E-2</v>
          </cell>
          <cell r="AT566" t="str">
            <v>964 \ 16,095</v>
          </cell>
          <cell r="BF566" t="str">
            <v>964 \ 16,095</v>
          </cell>
          <cell r="BG566" t="str">
            <v>29</v>
          </cell>
          <cell r="BH566" t="str">
            <v>EJES COMUNES A TODOS LOS NIVELES</v>
          </cell>
        </row>
        <row r="567">
          <cell r="P567" t="str">
            <v>1.4.4 Porcentaje de instrumentos generados en función del cronograma anual de evaluación.</v>
          </cell>
          <cell r="Q567" t="str">
            <v>Por período</v>
          </cell>
          <cell r="T567" t="str">
            <v>Número de instrumentos generados en función del cronograma anual de evaluación elaborados / Número de instrumentos generados en función del cronograma anual de evaluación planificados</v>
          </cell>
          <cell r="U567" t="str">
            <v>C</v>
          </cell>
          <cell r="V567" t="str">
            <v>Discreto</v>
          </cell>
          <cell r="W567">
            <v>1</v>
          </cell>
          <cell r="X567">
            <v>1</v>
          </cell>
          <cell r="Y567">
            <v>0.8</v>
          </cell>
          <cell r="Z567">
            <v>1</v>
          </cell>
          <cell r="AA567">
            <v>1</v>
          </cell>
          <cell r="AB567">
            <v>1</v>
          </cell>
          <cell r="AC567" t="str">
            <v>VERDE</v>
          </cell>
          <cell r="AD567" t="str">
            <v>SI</v>
          </cell>
          <cell r="AE567" t="str">
            <v>SI</v>
          </cell>
          <cell r="AF567">
            <v>44943</v>
          </cell>
          <cell r="AG567">
            <v>25</v>
          </cell>
          <cell r="AT567">
            <v>25</v>
          </cell>
          <cell r="BG567" t="str">
            <v>55</v>
          </cell>
          <cell r="BH567" t="str">
            <v>EVALUACION INTEGRAL DEL SISTEMA EDUCATIVO</v>
          </cell>
        </row>
        <row r="568">
          <cell r="P568" t="str">
            <v>E2.O7.P1.I2. Porcentaje de CZ con al menos 30% de Instituciones Educativas de BT, de sostenimiento fiscal que se benefician de alianzas estratégicas y donaciones para fortalecer las capacidades productivas, sociales y pedagógicas de la comunidad educativa</v>
          </cell>
          <cell r="Q568" t="str">
            <v>Acumulado</v>
          </cell>
          <cell r="T568" t="str">
            <v>Numerador: Número de Coordinaciones Zonales con al menos el 30% de Instituciones Educativas de bachillerato sostenimiento fiscal que se benefician de alianzas estratégicas(sector privado, instituciones, organismos nacionales e internacionales, entre otros) y donaciones para fortalecerlas capacidades productivas, sociales y pedagógicas de la comunidad educativa, en un periodo (t). Denominador: 9 Coordinaciones Zonales.</v>
          </cell>
          <cell r="U568" t="str">
            <v>C</v>
          </cell>
          <cell r="V568" t="str">
            <v>Continuo Fraccional</v>
          </cell>
          <cell r="W568">
            <v>1</v>
          </cell>
          <cell r="X568">
            <v>1</v>
          </cell>
          <cell r="Y568">
            <v>0.85</v>
          </cell>
          <cell r="Z568">
            <v>1</v>
          </cell>
          <cell r="AA568">
            <v>1</v>
          </cell>
          <cell r="AB568">
            <v>1</v>
          </cell>
          <cell r="AC568" t="str">
            <v>VERDE</v>
          </cell>
          <cell r="AD568" t="str">
            <v>SI</v>
          </cell>
          <cell r="AE568" t="str">
            <v>SI</v>
          </cell>
          <cell r="AF568">
            <v>44940</v>
          </cell>
          <cell r="AG568">
            <v>0.1111</v>
          </cell>
          <cell r="AS568">
            <v>0.1111</v>
          </cell>
          <cell r="AT568" t="str">
            <v>1 \ 9</v>
          </cell>
          <cell r="BF568" t="str">
            <v>1 \ 9</v>
          </cell>
          <cell r="BG568" t="str">
            <v>57</v>
          </cell>
          <cell r="BH568" t="str">
            <v>BACHILLERATO</v>
          </cell>
        </row>
        <row r="569">
          <cell r="P569" t="str">
            <v>Porcentaje de Centros de Privación de Libertad con oferta educativa de Bachillerato Técnico implementado</v>
          </cell>
          <cell r="Q569" t="str">
            <v>Acumulado</v>
          </cell>
          <cell r="T569" t="str">
            <v>Numerador: Número de Centros de Privación de Libertad donde se implementa el servicio educativo de Bachillerato Técnico, en un periodo (t). Denominador: Número total de Centros de Privación de Libertad donde se implementan servicios de educación extraordinaria para Jóvenes y Adultos, en un periodo (t).</v>
          </cell>
          <cell r="U569" t="str">
            <v>C</v>
          </cell>
          <cell r="V569" t="str">
            <v>Continuo Fraccional</v>
          </cell>
          <cell r="W569">
            <v>1</v>
          </cell>
          <cell r="X569">
            <v>1</v>
          </cell>
          <cell r="Y569">
            <v>0.85</v>
          </cell>
          <cell r="Z569">
            <v>1</v>
          </cell>
          <cell r="AA569">
            <v>1</v>
          </cell>
          <cell r="AB569">
            <v>1.8769</v>
          </cell>
          <cell r="AC569" t="str">
            <v>VERDE</v>
          </cell>
          <cell r="AD569" t="str">
            <v>SI</v>
          </cell>
          <cell r="AE569" t="str">
            <v>SI</v>
          </cell>
          <cell r="AF569">
            <v>44940</v>
          </cell>
          <cell r="AG569">
            <v>3.3300000000000003E-2</v>
          </cell>
          <cell r="AS569">
            <v>3.3300000000000003E-2</v>
          </cell>
          <cell r="AT569" t="str">
            <v>2 \ 32</v>
          </cell>
          <cell r="BF569" t="str">
            <v>2 \ 32</v>
          </cell>
          <cell r="BG569" t="str">
            <v>57</v>
          </cell>
          <cell r="BH569" t="str">
            <v>BACHILLERATO</v>
          </cell>
        </row>
        <row r="570">
          <cell r="P570" t="str">
            <v>Porcentaje de Instituciones Educativas Especializadas del sostenimiento fiscal que ofertan bachillerato técnico.</v>
          </cell>
          <cell r="Q570" t="str">
            <v>Acumulado</v>
          </cell>
          <cell r="T570" t="str">
            <v>Numerador: Número de Instituciones Educativas Especializadas de sostenimiento fiscal conforme los registros del Archivo Maestro de Instituciones Educativa (AMIE) y que ofertan bachillerato técnico según el registro administrativo de la Dirección Nacional de Educación Especializada e Inclusiva. Denominador: Número de Instituciones Educativas Especializadas de sostenimiento fiscal conforme los registros del Archivo Maestro de Instituciones Educativa (AMIE).</v>
          </cell>
          <cell r="U570" t="str">
            <v>C</v>
          </cell>
          <cell r="V570" t="str">
            <v>Continuo Fraccional</v>
          </cell>
          <cell r="W570">
            <v>1</v>
          </cell>
          <cell r="X570">
            <v>1</v>
          </cell>
          <cell r="Y570">
            <v>0.85</v>
          </cell>
          <cell r="Z570">
            <v>1</v>
          </cell>
          <cell r="AA570">
            <v>1</v>
          </cell>
          <cell r="AB570">
            <v>1</v>
          </cell>
          <cell r="AC570" t="str">
            <v>VERDE</v>
          </cell>
          <cell r="AD570" t="str">
            <v>SI</v>
          </cell>
          <cell r="AE570" t="str">
            <v>SI</v>
          </cell>
          <cell r="AF570">
            <v>44942</v>
          </cell>
          <cell r="AG570">
            <v>0.50460000000000005</v>
          </cell>
          <cell r="AS570">
            <v>0.50460000000000005</v>
          </cell>
          <cell r="AT570" t="str">
            <v>55 \ 109</v>
          </cell>
          <cell r="BF570" t="str">
            <v>55 \ 109</v>
          </cell>
          <cell r="BG570" t="str">
            <v>57</v>
          </cell>
          <cell r="BH570" t="str">
            <v>BACHILLERATO</v>
          </cell>
        </row>
        <row r="571">
          <cell r="P571" t="str">
            <v>Porcentaje de instituciones educativas de bachillerato en ciencias con menciones específicas y especializadas.</v>
          </cell>
          <cell r="Q571" t="str">
            <v>Acumulado</v>
          </cell>
          <cell r="T571" t="str">
            <v>Numerador: Número de instituciones educativas que ofertan Bachillerato en Ciencias con menciones específicas y especializadas en educación ordinaria y extraordinaria, todos los sostenimientos en un periodo determinado(t). Denominador: Número total de instituciones educativas que ofertan Bachillerato en Ciencias en educación ordinaria y extraordinaria, todos los sostenimientos en un periodo determinado(t).</v>
          </cell>
          <cell r="U571" t="str">
            <v>C</v>
          </cell>
          <cell r="V571" t="str">
            <v>Continuo Fraccional</v>
          </cell>
          <cell r="W571">
            <v>1</v>
          </cell>
          <cell r="X571">
            <v>1</v>
          </cell>
          <cell r="Y571">
            <v>0.85</v>
          </cell>
          <cell r="Z571">
            <v>1</v>
          </cell>
          <cell r="AA571">
            <v>1</v>
          </cell>
          <cell r="AB571">
            <v>0</v>
          </cell>
          <cell r="AC571" t="str">
            <v>ROJO</v>
          </cell>
          <cell r="AD571" t="str">
            <v>SI</v>
          </cell>
          <cell r="AE571" t="str">
            <v>SI</v>
          </cell>
          <cell r="AF571">
            <v>44940</v>
          </cell>
          <cell r="AG571">
            <v>0.1</v>
          </cell>
          <cell r="AS571">
            <v>0.1</v>
          </cell>
          <cell r="AT571" t="str">
            <v>0 \ 3,845</v>
          </cell>
          <cell r="BF571" t="str">
            <v>0 \ 3,845</v>
          </cell>
          <cell r="BG571" t="str">
            <v>57</v>
          </cell>
          <cell r="BH571" t="str">
            <v>BACHILLERATO</v>
          </cell>
        </row>
        <row r="572">
          <cell r="P572" t="str">
            <v>OEI1.2: Porcentaje de GAD provinciales y cantonales que han implementado herramientas construidas/diseñadas por el SNGRE para conocer el riesgo de desastres en sus circunscripciones territoriales.</v>
          </cell>
          <cell r="Q572" t="str">
            <v>Acumulado</v>
          </cell>
          <cell r="R572" t="str">
            <v>SI</v>
          </cell>
          <cell r="T572" t="str">
            <v>GAD provinciales, cantonales y parroquiales que han recibido información generada por el SNGRE/Totalidad de GAD Provinciales y Cantonales (24 provinciales + 221 cantonales=245) * Galápagos tiene un concejo de gobierno y no un GAD.</v>
          </cell>
          <cell r="U572" t="str">
            <v>C</v>
          </cell>
          <cell r="V572" t="str">
            <v>Continuo Fraccional</v>
          </cell>
          <cell r="W572">
            <v>1</v>
          </cell>
          <cell r="X572">
            <v>1</v>
          </cell>
          <cell r="Y572">
            <v>0.9</v>
          </cell>
          <cell r="Z572">
            <v>2</v>
          </cell>
          <cell r="AA572">
            <v>2</v>
          </cell>
          <cell r="AB572">
            <v>0.92530000000000001</v>
          </cell>
          <cell r="AC572" t="str">
            <v>AMARILLO</v>
          </cell>
          <cell r="AD572" t="str">
            <v>SI</v>
          </cell>
          <cell r="AE572" t="str">
            <v>SI</v>
          </cell>
          <cell r="AF572">
            <v>44933</v>
          </cell>
          <cell r="AG572">
            <v>7.0000000000000007E-2</v>
          </cell>
          <cell r="AH572">
            <v>0.08</v>
          </cell>
          <cell r="AS572">
            <v>0.15</v>
          </cell>
          <cell r="AT572" t="str">
            <v>15 \ 245</v>
          </cell>
          <cell r="AU572" t="str">
            <v>34 \ 245</v>
          </cell>
          <cell r="BF572" t="str">
            <v>49 \ 490</v>
          </cell>
          <cell r="BG572" t="str">
            <v>57</v>
          </cell>
          <cell r="BH572" t="str">
            <v>PREVENCION Y MITIGACION DE RIESGOS</v>
          </cell>
        </row>
        <row r="573">
          <cell r="P573" t="str">
            <v>OEI1.3: Número de personas fortalecidas en espacios de instrucción que les permitan conocer técnicas para evaluación de factores de riesgo (análisis de amenaza, vulnerabilidad y exposición).</v>
          </cell>
          <cell r="Q573" t="str">
            <v>Acumulado</v>
          </cell>
          <cell r="R573" t="str">
            <v>SI</v>
          </cell>
          <cell r="T573" t="str">
            <v>Número de personas en general (estudiantes y docentes de universidades, funcionarios de instituciones públicas y privados, entre otras) que hayan recibido una o varias capacitaciones, asesoramiento o trabajo interinstitucional, para evaluar factores de riesgo en sus proyectos, infraestructura y/o planificación territorial.</v>
          </cell>
          <cell r="U573" t="str">
            <v>C</v>
          </cell>
          <cell r="V573" t="str">
            <v>Continuo</v>
          </cell>
          <cell r="W573">
            <v>1</v>
          </cell>
          <cell r="X573">
            <v>1</v>
          </cell>
          <cell r="Y573">
            <v>0.9</v>
          </cell>
          <cell r="Z573">
            <v>2</v>
          </cell>
          <cell r="AA573">
            <v>2</v>
          </cell>
          <cell r="AB573">
            <v>1</v>
          </cell>
          <cell r="AC573" t="str">
            <v>VERDE</v>
          </cell>
          <cell r="AD573" t="str">
            <v>SI</v>
          </cell>
          <cell r="AE573" t="str">
            <v>SI</v>
          </cell>
          <cell r="AF573">
            <v>44933</v>
          </cell>
          <cell r="AG573">
            <v>128</v>
          </cell>
          <cell r="AH573">
            <v>172</v>
          </cell>
          <cell r="AS573">
            <v>300</v>
          </cell>
          <cell r="AT573">
            <v>128</v>
          </cell>
          <cell r="AU573">
            <v>172</v>
          </cell>
          <cell r="BF573">
            <v>300</v>
          </cell>
          <cell r="BG573" t="str">
            <v>57</v>
          </cell>
          <cell r="BH573" t="str">
            <v>PREVENCION Y MITIGACION DE RIESGOS</v>
          </cell>
        </row>
        <row r="574">
          <cell r="P574" t="str">
            <v>OEI1.4: Número de estudios de sistemas de alerta generados por el SNGRE para ser entregados a los GAD.</v>
          </cell>
          <cell r="Q574" t="str">
            <v>Acumulado</v>
          </cell>
          <cell r="R574" t="str">
            <v>SI</v>
          </cell>
          <cell r="T574" t="str">
            <v>Número de estudios que aporten al diseño de sistemas de alerta generados por el SNGRE para ser entregados a los GAD.</v>
          </cell>
          <cell r="U574" t="str">
            <v>C</v>
          </cell>
          <cell r="V574" t="str">
            <v>Continuo</v>
          </cell>
          <cell r="W574">
            <v>1</v>
          </cell>
          <cell r="X574">
            <v>1</v>
          </cell>
          <cell r="Y574">
            <v>0.9</v>
          </cell>
          <cell r="Z574">
            <v>2</v>
          </cell>
          <cell r="AA574">
            <v>2</v>
          </cell>
          <cell r="AB574">
            <v>1</v>
          </cell>
          <cell r="AC574" t="str">
            <v>VERDE</v>
          </cell>
          <cell r="AD574" t="str">
            <v>SI</v>
          </cell>
          <cell r="AE574" t="str">
            <v>SI</v>
          </cell>
          <cell r="AF574">
            <v>44933</v>
          </cell>
          <cell r="AG574">
            <v>1</v>
          </cell>
          <cell r="AH574">
            <v>3</v>
          </cell>
          <cell r="AS574">
            <v>4</v>
          </cell>
          <cell r="AT574">
            <v>1</v>
          </cell>
          <cell r="AU574">
            <v>3</v>
          </cell>
          <cell r="BF574">
            <v>4</v>
          </cell>
          <cell r="BG574" t="str">
            <v>57</v>
          </cell>
          <cell r="BH574" t="str">
            <v>PREVENCION Y MITIGACION DE RIESGOS</v>
          </cell>
        </row>
        <row r="575">
          <cell r="P575" t="str">
            <v>OEI1.1: Porcentaje de GAD cantonales y provinciales beneficiados de procesos de asesoría en metodologías de evaluación de factores de riesgo de desastre (análisis de amenaza, vulnerabilidad y exposición).</v>
          </cell>
          <cell r="Q575" t="str">
            <v>Acumulado</v>
          </cell>
          <cell r="R575" t="str">
            <v>SI</v>
          </cell>
          <cell r="T575" t="str">
            <v>Número de GAD provinciales y cantonales asesorados a través de sus autoridades y/o equipos técnicos en evaluación de factores del riesgo (análisis de amenaza, vulnerabilidad, exposición y riesgo de desastres) / El total de GAD Provinciales y Cantonales (24 provinciales + 221 cantonales=245)</v>
          </cell>
          <cell r="U575" t="str">
            <v>C</v>
          </cell>
          <cell r="V575" t="str">
            <v>Continuo</v>
          </cell>
          <cell r="W575">
            <v>1</v>
          </cell>
          <cell r="X575">
            <v>1</v>
          </cell>
          <cell r="Y575">
            <v>0.9</v>
          </cell>
          <cell r="Z575">
            <v>2</v>
          </cell>
          <cell r="AA575">
            <v>2</v>
          </cell>
          <cell r="AB575">
            <v>1.0401</v>
          </cell>
          <cell r="AC575" t="str">
            <v>VERDE</v>
          </cell>
          <cell r="AD575" t="str">
            <v>SI</v>
          </cell>
          <cell r="AE575" t="str">
            <v>SI</v>
          </cell>
          <cell r="AF575">
            <v>44933</v>
          </cell>
          <cell r="AG575">
            <v>3.27E-2</v>
          </cell>
          <cell r="AH575">
            <v>6.9500000000000006E-2</v>
          </cell>
          <cell r="AS575">
            <v>0.1022</v>
          </cell>
          <cell r="AT575">
            <v>3.6799999999999999E-2</v>
          </cell>
          <cell r="AU575">
            <v>6.9500000000000006E-2</v>
          </cell>
          <cell r="BF575">
            <v>0.10630000000000001</v>
          </cell>
          <cell r="BG575" t="str">
            <v>57</v>
          </cell>
          <cell r="BH575" t="str">
            <v>PREVENCION Y MITIGACION DE RIESGOS</v>
          </cell>
        </row>
        <row r="576">
          <cell r="P576" t="str">
            <v>OEI2.1: Número de normas emitidas para la reducción de riesgos y recuperación post desastre</v>
          </cell>
          <cell r="Q576" t="str">
            <v>Acumulado</v>
          </cell>
          <cell r="R576" t="str">
            <v>SI</v>
          </cell>
          <cell r="T576" t="str">
            <v>Sumatoria de herramientas documentales elaborados</v>
          </cell>
          <cell r="U576" t="str">
            <v>C</v>
          </cell>
          <cell r="V576" t="str">
            <v>Continuo</v>
          </cell>
          <cell r="W576">
            <v>1</v>
          </cell>
          <cell r="X576">
            <v>1</v>
          </cell>
          <cell r="Y576">
            <v>0.9</v>
          </cell>
          <cell r="Z576">
            <v>2</v>
          </cell>
          <cell r="AA576">
            <v>2</v>
          </cell>
          <cell r="AB576">
            <v>0.75</v>
          </cell>
          <cell r="AC576" t="str">
            <v>ROJO</v>
          </cell>
          <cell r="AD576" t="str">
            <v>SI</v>
          </cell>
          <cell r="AE576" t="str">
            <v>SI</v>
          </cell>
          <cell r="AF576">
            <v>44937</v>
          </cell>
          <cell r="AG576">
            <v>2</v>
          </cell>
          <cell r="AH576">
            <v>2</v>
          </cell>
          <cell r="AS576">
            <v>4</v>
          </cell>
          <cell r="AT576">
            <v>2</v>
          </cell>
          <cell r="AU576">
            <v>1</v>
          </cell>
          <cell r="BF576">
            <v>3</v>
          </cell>
          <cell r="BG576" t="str">
            <v>56</v>
          </cell>
          <cell r="BH576" t="str">
            <v>PREPARACION EN LA GESTION DE RIESGOS</v>
          </cell>
        </row>
        <row r="577">
          <cell r="P577" t="str">
            <v>1.4.5 Porcentaje de instrumentos analizados psicométricamente en función del cronograma anual de evaluación.</v>
          </cell>
          <cell r="Q577" t="str">
            <v>Por período</v>
          </cell>
          <cell r="T577" t="str">
            <v>Número de procesos analizados psicométricamente / Número de procesos aplicados por el Ineval</v>
          </cell>
          <cell r="U577" t="str">
            <v>C</v>
          </cell>
          <cell r="V577" t="str">
            <v>Discreto</v>
          </cell>
          <cell r="W577">
            <v>1</v>
          </cell>
          <cell r="X577">
            <v>1</v>
          </cell>
          <cell r="Y577">
            <v>0.8</v>
          </cell>
          <cell r="Z577">
            <v>1</v>
          </cell>
          <cell r="AA577">
            <v>1</v>
          </cell>
          <cell r="AB577">
            <v>1</v>
          </cell>
          <cell r="AC577" t="str">
            <v>VERDE</v>
          </cell>
          <cell r="AD577" t="str">
            <v>SI</v>
          </cell>
          <cell r="AE577" t="str">
            <v>SI</v>
          </cell>
          <cell r="AF577">
            <v>44943</v>
          </cell>
          <cell r="AG577">
            <v>25</v>
          </cell>
          <cell r="AT577">
            <v>25</v>
          </cell>
          <cell r="BG577" t="str">
            <v>55</v>
          </cell>
          <cell r="BH577" t="str">
            <v>EVALUACION INTEGRAL DEL SISTEMA EDUCATIVO</v>
          </cell>
        </row>
        <row r="578">
          <cell r="P578" t="str">
            <v>OEI2.4: Número de personas que aprueban los cursos virtuales de gestión de riesgos de desastres en la plataforma del SNGRE</v>
          </cell>
          <cell r="Q578" t="str">
            <v>Acumulado</v>
          </cell>
          <cell r="R578" t="str">
            <v>SI</v>
          </cell>
          <cell r="T578" t="str">
            <v>Sumatoria de personas que aprueban los cursos virtual de la Plataforma Virtual de Formación y Capacitación del SNGRE</v>
          </cell>
          <cell r="U578" t="str">
            <v>C</v>
          </cell>
          <cell r="V578" t="str">
            <v>Continuo</v>
          </cell>
          <cell r="W578">
            <v>1</v>
          </cell>
          <cell r="X578">
            <v>1</v>
          </cell>
          <cell r="Y578">
            <v>0.9</v>
          </cell>
          <cell r="Z578">
            <v>4</v>
          </cell>
          <cell r="AA578">
            <v>4</v>
          </cell>
          <cell r="AB578">
            <v>1.1069</v>
          </cell>
          <cell r="AC578" t="str">
            <v>VERDE</v>
          </cell>
          <cell r="AD578" t="str">
            <v>SI</v>
          </cell>
          <cell r="AE578" t="str">
            <v>SI</v>
          </cell>
          <cell r="AF578">
            <v>44939</v>
          </cell>
          <cell r="AG578">
            <v>2000</v>
          </cell>
          <cell r="AH578">
            <v>6000</v>
          </cell>
          <cell r="AI578">
            <v>6000</v>
          </cell>
          <cell r="AJ578">
            <v>6000</v>
          </cell>
          <cell r="AS578">
            <v>20000</v>
          </cell>
          <cell r="AT578">
            <v>4379</v>
          </cell>
          <cell r="AU578">
            <v>4487</v>
          </cell>
          <cell r="AV578">
            <v>9307</v>
          </cell>
          <cell r="AW578">
            <v>3965</v>
          </cell>
          <cell r="BF578">
            <v>22138</v>
          </cell>
          <cell r="BG578" t="str">
            <v>56</v>
          </cell>
          <cell r="BH578" t="str">
            <v>PREPARACION EN LA GESTION DE RIESGOS</v>
          </cell>
        </row>
        <row r="579">
          <cell r="P579" t="str">
            <v>OEI2.5: Número de personas sensibilizadas en gestión de riesgos.</v>
          </cell>
          <cell r="Q579" t="str">
            <v>Acumulado</v>
          </cell>
          <cell r="R579" t="str">
            <v>SI</v>
          </cell>
          <cell r="T579" t="str">
            <v>Sumatoria de personas sensibilizadas</v>
          </cell>
          <cell r="U579" t="str">
            <v>C</v>
          </cell>
          <cell r="V579" t="str">
            <v>Continuo</v>
          </cell>
          <cell r="W579">
            <v>1</v>
          </cell>
          <cell r="X579">
            <v>1</v>
          </cell>
          <cell r="Y579">
            <v>0.9</v>
          </cell>
          <cell r="Z579">
            <v>12</v>
          </cell>
          <cell r="AA579">
            <v>12</v>
          </cell>
          <cell r="AB579">
            <v>1.2774000000000001</v>
          </cell>
          <cell r="AC579" t="str">
            <v>VERDE</v>
          </cell>
          <cell r="AD579" t="str">
            <v>SI</v>
          </cell>
          <cell r="AE579" t="str">
            <v>SI</v>
          </cell>
          <cell r="AF579">
            <v>44936</v>
          </cell>
          <cell r="AG579">
            <v>863</v>
          </cell>
          <cell r="AH579">
            <v>1178</v>
          </cell>
          <cell r="AI579">
            <v>2050</v>
          </cell>
          <cell r="AJ579">
            <v>12875</v>
          </cell>
          <cell r="AK579">
            <v>12875</v>
          </cell>
          <cell r="AL579">
            <v>12875</v>
          </cell>
          <cell r="AM579">
            <v>12875</v>
          </cell>
          <cell r="AN579">
            <v>12875</v>
          </cell>
          <cell r="AO579">
            <v>12875</v>
          </cell>
          <cell r="AP579">
            <v>12875</v>
          </cell>
          <cell r="AQ579">
            <v>12875</v>
          </cell>
          <cell r="AR579">
            <v>12909</v>
          </cell>
          <cell r="AS579">
            <v>120000</v>
          </cell>
          <cell r="AT579">
            <v>965</v>
          </cell>
          <cell r="AU579">
            <v>1235</v>
          </cell>
          <cell r="AV579">
            <v>6551</v>
          </cell>
          <cell r="AW579">
            <v>27674</v>
          </cell>
          <cell r="AX579">
            <v>17466</v>
          </cell>
          <cell r="AY579">
            <v>15121</v>
          </cell>
          <cell r="AZ579">
            <v>9210</v>
          </cell>
          <cell r="BA579">
            <v>11973</v>
          </cell>
          <cell r="BB579">
            <v>21543</v>
          </cell>
          <cell r="BC579">
            <v>16064</v>
          </cell>
          <cell r="BD579">
            <v>14131</v>
          </cell>
          <cell r="BE579">
            <v>11358</v>
          </cell>
          <cell r="BF579">
            <v>153291</v>
          </cell>
          <cell r="BG579" t="str">
            <v>56</v>
          </cell>
          <cell r="BH579" t="str">
            <v>PREPARACION EN LA GESTION DE RIESGOS</v>
          </cell>
        </row>
        <row r="580">
          <cell r="P580" t="str">
            <v>OEI2.6: Número de comités comunitarios de gestión de riesgos conformados.</v>
          </cell>
          <cell r="Q580" t="str">
            <v>Acumulado</v>
          </cell>
          <cell r="R580" t="str">
            <v>SI</v>
          </cell>
          <cell r="T580" t="str">
            <v>Sumatoria de CCGR conformados</v>
          </cell>
          <cell r="U580" t="str">
            <v>C</v>
          </cell>
          <cell r="V580" t="str">
            <v>Continuo</v>
          </cell>
          <cell r="W580">
            <v>1</v>
          </cell>
          <cell r="X580">
            <v>1</v>
          </cell>
          <cell r="Y580">
            <v>0.9</v>
          </cell>
          <cell r="Z580">
            <v>4</v>
          </cell>
          <cell r="AA580">
            <v>4</v>
          </cell>
          <cell r="AB580">
            <v>1.04</v>
          </cell>
          <cell r="AC580" t="str">
            <v>VERDE</v>
          </cell>
          <cell r="AD580" t="str">
            <v>SI</v>
          </cell>
          <cell r="AE580" t="str">
            <v>SI</v>
          </cell>
          <cell r="AF580">
            <v>44938</v>
          </cell>
          <cell r="AG580">
            <v>16</v>
          </cell>
          <cell r="AH580">
            <v>30</v>
          </cell>
          <cell r="AI580">
            <v>30</v>
          </cell>
          <cell r="AJ580">
            <v>24</v>
          </cell>
          <cell r="AS580">
            <v>100</v>
          </cell>
          <cell r="AT580">
            <v>20</v>
          </cell>
          <cell r="AU580">
            <v>28</v>
          </cell>
          <cell r="AV580">
            <v>28</v>
          </cell>
          <cell r="AW580">
            <v>28</v>
          </cell>
          <cell r="BF580">
            <v>104</v>
          </cell>
          <cell r="BG580" t="str">
            <v>56</v>
          </cell>
          <cell r="BH580" t="str">
            <v>PREPARACION EN LA GESTION DE RIESGOS</v>
          </cell>
        </row>
        <row r="581">
          <cell r="P581" t="str">
            <v>OEI2.7: Número de personas que se benefician del Sistema de Alerta ante eventos peligrosos relacionados al cambio climático.</v>
          </cell>
          <cell r="Q581" t="str">
            <v>Acumulado</v>
          </cell>
          <cell r="R581" t="str">
            <v>SI</v>
          </cell>
          <cell r="T581" t="str">
            <v>Sumatoria de personas beneficiadas con el SAT</v>
          </cell>
          <cell r="U581" t="str">
            <v>C</v>
          </cell>
          <cell r="V581" t="str">
            <v>Continuo</v>
          </cell>
          <cell r="W581">
            <v>1</v>
          </cell>
          <cell r="X581">
            <v>1</v>
          </cell>
          <cell r="Y581">
            <v>0.9</v>
          </cell>
          <cell r="Z581">
            <v>2</v>
          </cell>
          <cell r="AA581">
            <v>2</v>
          </cell>
          <cell r="AB581">
            <v>0</v>
          </cell>
          <cell r="AC581" t="str">
            <v>ROJO</v>
          </cell>
          <cell r="AD581" t="str">
            <v>SI</v>
          </cell>
          <cell r="AE581" t="str">
            <v>SI</v>
          </cell>
          <cell r="AF581">
            <v>44933</v>
          </cell>
          <cell r="AG581">
            <v>500</v>
          </cell>
          <cell r="AH581">
            <v>19500</v>
          </cell>
          <cell r="AS581">
            <v>20000</v>
          </cell>
          <cell r="AT581">
            <v>0</v>
          </cell>
          <cell r="AU581">
            <v>0</v>
          </cell>
          <cell r="BF581">
            <v>0</v>
          </cell>
          <cell r="BG581" t="str">
            <v>56</v>
          </cell>
          <cell r="BH581" t="str">
            <v>PREPARACION EN LA GESTION DE RIESGOS</v>
          </cell>
        </row>
        <row r="582">
          <cell r="P582" t="str">
            <v>OEI2.2: Porcentaje de Gobiernos Autónomos Descentralizados provinciales y municipales que han recibido asesoría técnica para la definición e implementación de estrategias para la reducción de riesgos o adaptación al cambio climático.</v>
          </cell>
          <cell r="Q582" t="str">
            <v>Acumulado</v>
          </cell>
          <cell r="R582" t="str">
            <v>SI</v>
          </cell>
          <cell r="T582" t="str">
            <v>Número de Gobiernos Autónomos Descentralizados Cantonales y Provinciales planificados para la asesoría técnica (62 equivalente al 25%) /Número total de Gobiernos Autónomos Descentralizados cantonales y Provinciales (245)</v>
          </cell>
          <cell r="U582" t="str">
            <v>C</v>
          </cell>
          <cell r="V582" t="str">
            <v>Continuo</v>
          </cell>
          <cell r="W582">
            <v>1</v>
          </cell>
          <cell r="X582">
            <v>1</v>
          </cell>
          <cell r="Y582">
            <v>0.9</v>
          </cell>
          <cell r="Z582">
            <v>2</v>
          </cell>
          <cell r="AA582">
            <v>2</v>
          </cell>
          <cell r="AB582">
            <v>1.0148999999999999</v>
          </cell>
          <cell r="AC582" t="str">
            <v>VERDE</v>
          </cell>
          <cell r="AD582" t="str">
            <v>SI</v>
          </cell>
          <cell r="AE582" t="str">
            <v>SI</v>
          </cell>
          <cell r="AF582">
            <v>44937</v>
          </cell>
          <cell r="AG582">
            <v>0.1139</v>
          </cell>
          <cell r="AH582">
            <v>0.13500000000000001</v>
          </cell>
          <cell r="AS582">
            <v>0.24890000000000001</v>
          </cell>
          <cell r="AT582">
            <v>0.11799999999999999</v>
          </cell>
          <cell r="AU582">
            <v>0.1346</v>
          </cell>
          <cell r="BF582">
            <v>0.25259999999999999</v>
          </cell>
          <cell r="BG582" t="str">
            <v>56</v>
          </cell>
          <cell r="BH582" t="str">
            <v>PREPARACION EN LA GESTION DE RIESGOS</v>
          </cell>
        </row>
        <row r="583">
          <cell r="P583" t="str">
            <v>OEI3.1: Número de Equipos y/o brigadas especializadas acreditados para la respuesta ante eventos peligrosos</v>
          </cell>
          <cell r="Q583" t="str">
            <v>Acumulado</v>
          </cell>
          <cell r="R583" t="str">
            <v>SI</v>
          </cell>
          <cell r="T583" t="str">
            <v>Sumatoria de equipos de primera respuesta acreditados.</v>
          </cell>
          <cell r="U583" t="str">
            <v>C</v>
          </cell>
          <cell r="V583" t="str">
            <v>Continuo</v>
          </cell>
          <cell r="W583">
            <v>1</v>
          </cell>
          <cell r="X583">
            <v>1</v>
          </cell>
          <cell r="Y583">
            <v>0.9</v>
          </cell>
          <cell r="Z583">
            <v>2</v>
          </cell>
          <cell r="AA583">
            <v>2</v>
          </cell>
          <cell r="AB583">
            <v>1</v>
          </cell>
          <cell r="AC583" t="str">
            <v>VERDE</v>
          </cell>
          <cell r="AD583" t="str">
            <v>SI</v>
          </cell>
          <cell r="AE583" t="str">
            <v>SI</v>
          </cell>
          <cell r="AF583">
            <v>44930</v>
          </cell>
          <cell r="AG583">
            <v>2</v>
          </cell>
          <cell r="AH583">
            <v>3</v>
          </cell>
          <cell r="AS583">
            <v>5</v>
          </cell>
          <cell r="AT583">
            <v>5</v>
          </cell>
          <cell r="AU583">
            <v>0</v>
          </cell>
          <cell r="BF583">
            <v>5</v>
          </cell>
          <cell r="BG583" t="str">
            <v>55</v>
          </cell>
          <cell r="BH583" t="str">
            <v>FORTALECIMIENTO DEL SISTEMA NACIONAL DESCENTRALIZADO DE LA GESTION DEL RIESGO</v>
          </cell>
        </row>
        <row r="584">
          <cell r="P584" t="str">
            <v>OEI3.4: Número de personas que pertenecen a instituciones del SNDGR que han aprobado capacitación en la gestión de alojamientos temporales.</v>
          </cell>
          <cell r="Q584" t="str">
            <v>Acumulado</v>
          </cell>
          <cell r="R584" t="str">
            <v>SI</v>
          </cell>
          <cell r="T584" t="str">
            <v>Sumatoria del número de personas que pertenecen a instituciones del SNDGR que han aprobado la capacitación en la gestión de alojamientos temporales.</v>
          </cell>
          <cell r="U584" t="str">
            <v>C</v>
          </cell>
          <cell r="V584" t="str">
            <v>Continuo</v>
          </cell>
          <cell r="W584">
            <v>1</v>
          </cell>
          <cell r="X584">
            <v>1</v>
          </cell>
          <cell r="Y584">
            <v>0.9</v>
          </cell>
          <cell r="Z584">
            <v>2</v>
          </cell>
          <cell r="AA584">
            <v>2</v>
          </cell>
          <cell r="AB584">
            <v>12.2667</v>
          </cell>
          <cell r="AC584" t="str">
            <v>VERDE</v>
          </cell>
          <cell r="AD584" t="str">
            <v>SI</v>
          </cell>
          <cell r="AE584" t="str">
            <v>SI</v>
          </cell>
          <cell r="AF584">
            <v>44939</v>
          </cell>
          <cell r="AG584">
            <v>20</v>
          </cell>
          <cell r="AH584">
            <v>25</v>
          </cell>
          <cell r="AS584">
            <v>45</v>
          </cell>
          <cell r="AT584">
            <v>170</v>
          </cell>
          <cell r="AU584">
            <v>382</v>
          </cell>
          <cell r="BF584">
            <v>552</v>
          </cell>
          <cell r="BG584" t="str">
            <v>55</v>
          </cell>
          <cell r="BH584" t="str">
            <v>FORTALECIMIENTO DEL SISTEMA NACIONAL DESCENTRALIZADO DE LA GESTION DEL RIESGO</v>
          </cell>
        </row>
        <row r="585">
          <cell r="P585" t="str">
            <v>OEI3.8: Porcentaje de Cuerpos de Bomberos a Nivel Nacional fortalecidos a través de programas y proyectos que impliquen mejoras en capacidades técnicas y operativas.</v>
          </cell>
          <cell r="Q585" t="str">
            <v>Acumulado</v>
          </cell>
          <cell r="R585" t="str">
            <v>SI</v>
          </cell>
          <cell r="T585" t="str">
            <v>Número de CB con programa de capacitación, entrenamiento, equipamiento o tecnificación / 155 Cuerpos de Bomberos por fortalecer</v>
          </cell>
          <cell r="U585" t="str">
            <v>C</v>
          </cell>
          <cell r="V585" t="str">
            <v>Continuo</v>
          </cell>
          <cell r="W585">
            <v>1</v>
          </cell>
          <cell r="X585">
            <v>1</v>
          </cell>
          <cell r="Y585">
            <v>0.9</v>
          </cell>
          <cell r="Z585">
            <v>2</v>
          </cell>
          <cell r="AA585">
            <v>2</v>
          </cell>
          <cell r="AB585">
            <v>1.2</v>
          </cell>
          <cell r="AC585" t="str">
            <v>VERDE</v>
          </cell>
          <cell r="AD585" t="str">
            <v>SI</v>
          </cell>
          <cell r="AE585" t="str">
            <v>SI</v>
          </cell>
          <cell r="AF585">
            <v>44933</v>
          </cell>
          <cell r="AG585">
            <v>0.05</v>
          </cell>
          <cell r="AH585">
            <v>0.05</v>
          </cell>
          <cell r="AS585">
            <v>0.1</v>
          </cell>
          <cell r="AT585">
            <v>7.2999999999999995E-2</v>
          </cell>
          <cell r="AU585">
            <v>4.7E-2</v>
          </cell>
          <cell r="BF585">
            <v>0.12</v>
          </cell>
          <cell r="BG585" t="str">
            <v>55</v>
          </cell>
          <cell r="BH585" t="str">
            <v>FORTALECIMIENTO DEL SISTEMA NACIONAL DESCENTRALIZADO DE LA GESTION DEL RIESGO</v>
          </cell>
        </row>
        <row r="586">
          <cell r="P586" t="str">
            <v>OEI3.9: Número de planes, guías o lineamientos para el fortalecimiento de las acciones de preparación y respuesta generados y/o actualizados</v>
          </cell>
          <cell r="Q586" t="str">
            <v>Acumulado</v>
          </cell>
          <cell r="R586" t="str">
            <v>SI</v>
          </cell>
          <cell r="T586" t="str">
            <v>Número de herramientas metodológicas construidas</v>
          </cell>
          <cell r="U586" t="str">
            <v>C</v>
          </cell>
          <cell r="V586" t="str">
            <v>Continuo</v>
          </cell>
          <cell r="W586">
            <v>1</v>
          </cell>
          <cell r="X586">
            <v>1</v>
          </cell>
          <cell r="Y586">
            <v>0.9</v>
          </cell>
          <cell r="Z586">
            <v>2</v>
          </cell>
          <cell r="AA586">
            <v>2</v>
          </cell>
          <cell r="AB586">
            <v>1</v>
          </cell>
          <cell r="AC586" t="str">
            <v>VERDE</v>
          </cell>
          <cell r="AD586" t="str">
            <v>SI</v>
          </cell>
          <cell r="AE586" t="str">
            <v>SI</v>
          </cell>
          <cell r="AF586">
            <v>44933</v>
          </cell>
          <cell r="AG586">
            <v>3</v>
          </cell>
          <cell r="AH586">
            <v>3</v>
          </cell>
          <cell r="AS586">
            <v>6</v>
          </cell>
          <cell r="AT586">
            <v>3</v>
          </cell>
          <cell r="AU586">
            <v>3</v>
          </cell>
          <cell r="BF586">
            <v>6</v>
          </cell>
          <cell r="BG586" t="str">
            <v>55</v>
          </cell>
          <cell r="BH586" t="str">
            <v>FORTALECIMIENTO DEL SISTEMA NACIONAL DESCENTRALIZADO DE LA GESTION DEL RIESGO</v>
          </cell>
        </row>
        <row r="587">
          <cell r="P587" t="str">
            <v>OEI3.10: Número de ejercicios prácticos de simulaciones y/o simulacros mediante los cuales se valide los planes, protocolos procedimientos de respuesta que fortalezcan la coordinación interna del SNGRE</v>
          </cell>
          <cell r="Q587" t="str">
            <v>Acumulado</v>
          </cell>
          <cell r="R587" t="str">
            <v>SI</v>
          </cell>
          <cell r="T587" t="str">
            <v>Sumatoria del número de simulacros y/o Simulaciones ejecutadas al interno del SNGRE.</v>
          </cell>
          <cell r="U587" t="str">
            <v>C</v>
          </cell>
          <cell r="V587" t="str">
            <v>Continuo</v>
          </cell>
          <cell r="W587">
            <v>1</v>
          </cell>
          <cell r="X587">
            <v>1</v>
          </cell>
          <cell r="Y587">
            <v>0.9</v>
          </cell>
          <cell r="Z587">
            <v>2</v>
          </cell>
          <cell r="AA587">
            <v>2</v>
          </cell>
          <cell r="AB587">
            <v>1</v>
          </cell>
          <cell r="AC587" t="str">
            <v>VERDE</v>
          </cell>
          <cell r="AD587" t="str">
            <v>SI</v>
          </cell>
          <cell r="AE587" t="str">
            <v>SI</v>
          </cell>
          <cell r="AF587">
            <v>44933</v>
          </cell>
          <cell r="AG587">
            <v>1</v>
          </cell>
          <cell r="AH587">
            <v>1</v>
          </cell>
          <cell r="AS587">
            <v>2</v>
          </cell>
          <cell r="AT587">
            <v>1</v>
          </cell>
          <cell r="AU587">
            <v>1</v>
          </cell>
          <cell r="BF587">
            <v>2</v>
          </cell>
          <cell r="BG587" t="str">
            <v>55</v>
          </cell>
          <cell r="BH587" t="str">
            <v>FORTALECIMIENTO DEL SISTEMA NACIONAL DESCENTRALIZADO DE LA GESTION DEL RIESGO</v>
          </cell>
        </row>
        <row r="588">
          <cell r="P588" t="str">
            <v>1.4.6 Porcentaje de instrumentos calificados en función del cronograma anual de evaluación.</v>
          </cell>
          <cell r="Q588" t="str">
            <v>Por período</v>
          </cell>
          <cell r="T588" t="str">
            <v>Número de procesos calificados / Número de procesos planificados</v>
          </cell>
          <cell r="U588" t="str">
            <v>C</v>
          </cell>
          <cell r="V588" t="str">
            <v>Discreto</v>
          </cell>
          <cell r="W588">
            <v>1</v>
          </cell>
          <cell r="X588">
            <v>1</v>
          </cell>
          <cell r="Y588">
            <v>0.8</v>
          </cell>
          <cell r="Z588">
            <v>1</v>
          </cell>
          <cell r="AA588">
            <v>1</v>
          </cell>
          <cell r="AB588">
            <v>1</v>
          </cell>
          <cell r="AC588" t="str">
            <v>VERDE</v>
          </cell>
          <cell r="AD588" t="str">
            <v>SI</v>
          </cell>
          <cell r="AE588" t="str">
            <v>SI</v>
          </cell>
          <cell r="AF588">
            <v>44943</v>
          </cell>
          <cell r="AG588">
            <v>25</v>
          </cell>
          <cell r="AT588">
            <v>25</v>
          </cell>
          <cell r="BG588" t="str">
            <v>55</v>
          </cell>
          <cell r="BH588" t="str">
            <v>EVALUACION INTEGRAL DEL SISTEMA EDUCATIVO</v>
          </cell>
        </row>
        <row r="589">
          <cell r="P589" t="str">
            <v>OEI3.5: Porcentaje de UGR Cantonales y Provinciales que han mejorado su gestión de información durante emergencias y desastres.</v>
          </cell>
          <cell r="Q589" t="str">
            <v>Acumulado</v>
          </cell>
          <cell r="R589" t="str">
            <v>SI</v>
          </cell>
          <cell r="T589" t="str">
            <v>Sumatoria del valor esperado de UGR Cantonales y Provinciales convocadas para participar en el taller de mejoramiento de información.</v>
          </cell>
          <cell r="U589" t="str">
            <v>C</v>
          </cell>
          <cell r="V589" t="str">
            <v>Continuo</v>
          </cell>
          <cell r="W589">
            <v>1</v>
          </cell>
          <cell r="X589">
            <v>1</v>
          </cell>
          <cell r="Y589">
            <v>0.9</v>
          </cell>
          <cell r="Z589">
            <v>2</v>
          </cell>
          <cell r="AA589">
            <v>2</v>
          </cell>
          <cell r="AB589">
            <v>1.7821</v>
          </cell>
          <cell r="AC589" t="str">
            <v>VERDE</v>
          </cell>
          <cell r="AD589" t="str">
            <v>SI</v>
          </cell>
          <cell r="AE589" t="str">
            <v>SI</v>
          </cell>
          <cell r="AF589">
            <v>44933</v>
          </cell>
          <cell r="AG589">
            <v>0.10580000000000001</v>
          </cell>
          <cell r="AH589">
            <v>0.1434</v>
          </cell>
          <cell r="AS589">
            <v>0.2492</v>
          </cell>
          <cell r="AT589">
            <v>0</v>
          </cell>
          <cell r="AU589">
            <v>0.44409999999999999</v>
          </cell>
          <cell r="BF589">
            <v>0.44409999999999999</v>
          </cell>
          <cell r="BG589" t="str">
            <v>55</v>
          </cell>
          <cell r="BH589" t="str">
            <v>FORTALECIMIENTO DEL SISTEMA NACIONAL DESCENTRALIZADO DE LA GESTION DEL RIESGO</v>
          </cell>
        </row>
        <row r="590">
          <cell r="P590" t="str">
            <v>OEI3.6: Porcentaje de instituciones de la función ejecutiva del SNDGR que han mejorado el proceso de gestión de información durante emergencias y desastres.</v>
          </cell>
          <cell r="Q590" t="str">
            <v>Acumulado</v>
          </cell>
          <cell r="R590" t="str">
            <v>SI</v>
          </cell>
          <cell r="T590" t="str">
            <v>Sumatoria del valor esperado de instituciones nacionales convocadas para participar en el taller de mejoramiento de información.</v>
          </cell>
          <cell r="U590" t="str">
            <v>C</v>
          </cell>
          <cell r="V590" t="str">
            <v>Continuo Fraccional</v>
          </cell>
          <cell r="W590">
            <v>1</v>
          </cell>
          <cell r="X590">
            <v>1</v>
          </cell>
          <cell r="Y590">
            <v>0.9</v>
          </cell>
          <cell r="Z590">
            <v>3</v>
          </cell>
          <cell r="AA590">
            <v>3</v>
          </cell>
          <cell r="AB590">
            <v>1.1669</v>
          </cell>
          <cell r="AC590" t="str">
            <v>VERDE</v>
          </cell>
          <cell r="AD590" t="str">
            <v>SI</v>
          </cell>
          <cell r="AE590" t="str">
            <v>SI</v>
          </cell>
          <cell r="AF590">
            <v>44931</v>
          </cell>
          <cell r="AG590">
            <v>7.1400000000000005E-2</v>
          </cell>
          <cell r="AH590">
            <v>8.5699999999999998E-2</v>
          </cell>
          <cell r="AI590">
            <v>0.1</v>
          </cell>
          <cell r="AS590">
            <v>0.2571</v>
          </cell>
          <cell r="AT590" t="str">
            <v>5 \ 70</v>
          </cell>
          <cell r="AU590" t="str">
            <v>18 \ 70</v>
          </cell>
          <cell r="AV590" t="str">
            <v>21 \ 70</v>
          </cell>
          <cell r="BF590" t="str">
            <v>44 \ 210</v>
          </cell>
          <cell r="BG590" t="str">
            <v>55</v>
          </cell>
          <cell r="BH590" t="str">
            <v>FORTALECIMIENTO DEL SISTEMA NACIONAL DESCENTRALIZADO DE LA GESTION DEL RIESGO</v>
          </cell>
        </row>
        <row r="591">
          <cell r="P591" t="str">
            <v>1.5.1 Porcentaje de insumos técnicos recibidos de manera oficial por parte de la Autoridad Educativa Nacional en función al cronograma anual de evaluaciones.</v>
          </cell>
          <cell r="Q591" t="str">
            <v>Por período</v>
          </cell>
          <cell r="T591" t="str">
            <v>Número de bases de datos recibidas por parte del Ministerio de Educación / Número de bases de datos enviadas por parte del Ministerio de Educación.</v>
          </cell>
          <cell r="U591" t="str">
            <v>C</v>
          </cell>
          <cell r="V591" t="str">
            <v>Discreto</v>
          </cell>
          <cell r="W591">
            <v>1</v>
          </cell>
          <cell r="X591">
            <v>1</v>
          </cell>
          <cell r="Y591">
            <v>0.8</v>
          </cell>
          <cell r="Z591">
            <v>1</v>
          </cell>
          <cell r="AA591">
            <v>1</v>
          </cell>
          <cell r="AB591">
            <v>1</v>
          </cell>
          <cell r="AC591" t="str">
            <v>VERDE</v>
          </cell>
          <cell r="AD591" t="str">
            <v>SI</v>
          </cell>
          <cell r="AE591" t="str">
            <v>SI</v>
          </cell>
          <cell r="AF591">
            <v>44943</v>
          </cell>
          <cell r="AG591">
            <v>25</v>
          </cell>
          <cell r="AT591">
            <v>25</v>
          </cell>
          <cell r="BG591" t="str">
            <v>55</v>
          </cell>
          <cell r="BH591" t="str">
            <v>EVALUACION INTEGRAL DEL SISTEMA EDUCATIVO</v>
          </cell>
        </row>
        <row r="592">
          <cell r="P592" t="str">
            <v>1.6.1 Porcentaje de implementación de las evaluaciones internacionales, en función de la planificación anual de evaluaciones.</v>
          </cell>
          <cell r="Q592" t="str">
            <v>Por período</v>
          </cell>
          <cell r="T592" t="str">
            <v>Número de informes de aplicación de instrumentos de procesos internacionales ejecutados / Número de informes de aplicación de instrumentos de procesos internacionales programados.</v>
          </cell>
          <cell r="U592" t="str">
            <v>C</v>
          </cell>
          <cell r="V592" t="str">
            <v>Discreto</v>
          </cell>
          <cell r="W592">
            <v>1</v>
          </cell>
          <cell r="X592">
            <v>1</v>
          </cell>
          <cell r="Y592">
            <v>0.8</v>
          </cell>
          <cell r="Z592">
            <v>1</v>
          </cell>
          <cell r="AA592">
            <v>1</v>
          </cell>
          <cell r="AB592">
            <v>1</v>
          </cell>
          <cell r="AC592" t="str">
            <v>VERDE</v>
          </cell>
          <cell r="AD592" t="str">
            <v>SI</v>
          </cell>
          <cell r="AE592" t="str">
            <v>SI</v>
          </cell>
          <cell r="AF592">
            <v>44943</v>
          </cell>
          <cell r="AG592">
            <v>25</v>
          </cell>
          <cell r="AT592">
            <v>25</v>
          </cell>
          <cell r="BG592" t="str">
            <v>55</v>
          </cell>
          <cell r="BH592" t="str">
            <v>EVALUACION INTEGRAL DEL SISTEMA EDUCATIVO</v>
          </cell>
        </row>
        <row r="593">
          <cell r="P593" t="str">
            <v>2.1.1 Número de metodologías o procesos actualizados o innovados.</v>
          </cell>
          <cell r="Q593" t="str">
            <v>Por período</v>
          </cell>
          <cell r="T593" t="str">
            <v>Suma de Manuales de aplicación de instrumentos en territorio .</v>
          </cell>
          <cell r="U593" t="str">
            <v>C</v>
          </cell>
          <cell r="V593" t="str">
            <v>Discreto</v>
          </cell>
          <cell r="W593">
            <v>1</v>
          </cell>
          <cell r="X593">
            <v>1</v>
          </cell>
          <cell r="Y593">
            <v>0.8</v>
          </cell>
          <cell r="Z593">
            <v>1</v>
          </cell>
          <cell r="AA593">
            <v>1</v>
          </cell>
          <cell r="AB593">
            <v>1</v>
          </cell>
          <cell r="AC593" t="str">
            <v>VERDE</v>
          </cell>
          <cell r="AD593" t="str">
            <v>SI</v>
          </cell>
          <cell r="AE593" t="str">
            <v>SI</v>
          </cell>
          <cell r="AF593">
            <v>44943</v>
          </cell>
          <cell r="AG593">
            <v>1</v>
          </cell>
          <cell r="AT593">
            <v>1</v>
          </cell>
          <cell r="BG593" t="str">
            <v>55</v>
          </cell>
          <cell r="BH593" t="str">
            <v>EVALUACION INTEGRAL DEL SISTEMA EDUCATIVO</v>
          </cell>
        </row>
        <row r="594">
          <cell r="P594" t="str">
            <v>2.2.1 Porcentaje de instrumentos para evaluaciones adaptadas o inclusivas, generados en función de la priorización realizada en el cronograma anual de evaluaciones.</v>
          </cell>
          <cell r="Q594" t="str">
            <v>Por período</v>
          </cell>
          <cell r="T594" t="str">
            <v>Número de instrumentos para evaluaciones adaptadas o inclusivas, generados en función de la priorización realizada en el cronograma anual de evaluaciones elaborados / Número de instrumentos para evaluaciones adaptadas o inclusivas, generados en función de la priorización realizada en el cronograma anual de evaluaciones planificados.</v>
          </cell>
          <cell r="U594" t="str">
            <v>C</v>
          </cell>
          <cell r="V594" t="str">
            <v>Discreto</v>
          </cell>
          <cell r="W594">
            <v>1</v>
          </cell>
          <cell r="X594">
            <v>1</v>
          </cell>
          <cell r="Y594">
            <v>0.8</v>
          </cell>
          <cell r="Z594">
            <v>1</v>
          </cell>
          <cell r="AA594">
            <v>1</v>
          </cell>
          <cell r="AB594">
            <v>1</v>
          </cell>
          <cell r="AC594" t="str">
            <v>VERDE</v>
          </cell>
          <cell r="AD594" t="str">
            <v>SI</v>
          </cell>
          <cell r="AE594" t="str">
            <v>SI</v>
          </cell>
          <cell r="AF594">
            <v>44943</v>
          </cell>
          <cell r="AG594">
            <v>25</v>
          </cell>
          <cell r="AT594">
            <v>25</v>
          </cell>
          <cell r="BG594" t="str">
            <v>55</v>
          </cell>
          <cell r="BH594" t="str">
            <v>EVALUACION INTEGRAL DEL SISTEMA EDUCATIVO</v>
          </cell>
        </row>
        <row r="595">
          <cell r="P595" t="str">
            <v>3.1.1 Porcentaje de investigaciones, estudios y análisis realizados con base a los resultados de las evaluaciones educativas.</v>
          </cell>
          <cell r="Q595" t="str">
            <v>Por período</v>
          </cell>
          <cell r="T595" t="str">
            <v>Número de estudios o investigaciones realizados/Número de estudios o investigaciones planificados</v>
          </cell>
          <cell r="U595" t="str">
            <v>C</v>
          </cell>
          <cell r="V595" t="str">
            <v>Discreto</v>
          </cell>
          <cell r="W595">
            <v>1</v>
          </cell>
          <cell r="X595">
            <v>1</v>
          </cell>
          <cell r="Y595">
            <v>0.8</v>
          </cell>
          <cell r="Z595">
            <v>1</v>
          </cell>
          <cell r="AA595">
            <v>1</v>
          </cell>
          <cell r="AB595">
            <v>1</v>
          </cell>
          <cell r="AC595" t="str">
            <v>VERDE</v>
          </cell>
          <cell r="AD595" t="str">
            <v>SI</v>
          </cell>
          <cell r="AE595" t="str">
            <v>SI</v>
          </cell>
          <cell r="AF595">
            <v>44943</v>
          </cell>
          <cell r="AG595">
            <v>25</v>
          </cell>
          <cell r="AT595">
            <v>25</v>
          </cell>
          <cell r="BG595" t="str">
            <v>55</v>
          </cell>
          <cell r="BH595" t="str">
            <v>EVALUACION INTEGRAL DEL SISTEMA EDUCATIVO</v>
          </cell>
        </row>
        <row r="596">
          <cell r="P596" t="str">
            <v>3.5.1 Porcentaje de informes de política elaborados.</v>
          </cell>
          <cell r="Q596" t="str">
            <v>Por período</v>
          </cell>
          <cell r="T596" t="str">
            <v>Número de Informes de política pública realizados/Número de Informes de política pública planificados</v>
          </cell>
          <cell r="U596" t="str">
            <v>C</v>
          </cell>
          <cell r="V596" t="str">
            <v>Discreto</v>
          </cell>
          <cell r="W596">
            <v>1</v>
          </cell>
          <cell r="X596">
            <v>1</v>
          </cell>
          <cell r="Y596">
            <v>0.8</v>
          </cell>
          <cell r="Z596">
            <v>1</v>
          </cell>
          <cell r="AA596">
            <v>1</v>
          </cell>
          <cell r="AB596">
            <v>1</v>
          </cell>
          <cell r="AC596" t="str">
            <v>VERDE</v>
          </cell>
          <cell r="AD596" t="str">
            <v>SI</v>
          </cell>
          <cell r="AE596" t="str">
            <v>SI</v>
          </cell>
          <cell r="AF596">
            <v>44943</v>
          </cell>
          <cell r="AG596">
            <v>25</v>
          </cell>
          <cell r="AT596">
            <v>25</v>
          </cell>
          <cell r="BG596" t="str">
            <v>55</v>
          </cell>
          <cell r="BH596" t="str">
            <v>EVALUACION INTEGRAL DEL SISTEMA EDUCATIVO</v>
          </cell>
        </row>
        <row r="597">
          <cell r="P597" t="str">
            <v>3.6.1 Porcentaje de informes de transferencia de conocimientos.</v>
          </cell>
          <cell r="Q597" t="str">
            <v>Por período</v>
          </cell>
          <cell r="T597" t="str">
            <v>Número de capacitación ejecutadas en territorio / Número de capacitaciones programadas en territorio.</v>
          </cell>
          <cell r="U597" t="str">
            <v>C</v>
          </cell>
          <cell r="V597" t="str">
            <v>Discreto</v>
          </cell>
          <cell r="W597">
            <v>1</v>
          </cell>
          <cell r="X597">
            <v>1</v>
          </cell>
          <cell r="Y597">
            <v>0.8</v>
          </cell>
          <cell r="Z597">
            <v>1</v>
          </cell>
          <cell r="AA597">
            <v>1</v>
          </cell>
          <cell r="AB597">
            <v>1</v>
          </cell>
          <cell r="AC597" t="str">
            <v>VERDE</v>
          </cell>
          <cell r="AD597" t="str">
            <v>SI</v>
          </cell>
          <cell r="AE597" t="str">
            <v>SI</v>
          </cell>
          <cell r="AF597">
            <v>44943</v>
          </cell>
          <cell r="AG597">
            <v>25</v>
          </cell>
          <cell r="AT597">
            <v>25</v>
          </cell>
          <cell r="BG597" t="str">
            <v>55</v>
          </cell>
          <cell r="BH597" t="str">
            <v>EVALUACION INTEGRAL DEL SISTEMA EDUCATIVO</v>
          </cell>
        </row>
        <row r="598">
          <cell r="P598" t="str">
            <v>4.1.1 Número de talleres, seminarios, webinars, entre otros para orientar sobre el uso de resultados de evaluaciones del instituto realizados.</v>
          </cell>
          <cell r="Q598" t="str">
            <v>Por período</v>
          </cell>
          <cell r="T598" t="str">
            <v>Número de talleres, seminarios, webinars, entre otros ejecutados</v>
          </cell>
          <cell r="U598" t="str">
            <v>C</v>
          </cell>
          <cell r="V598" t="str">
            <v>Discreto</v>
          </cell>
          <cell r="W598">
            <v>1</v>
          </cell>
          <cell r="X598">
            <v>1</v>
          </cell>
          <cell r="Y598">
            <v>0.8</v>
          </cell>
          <cell r="Z598">
            <v>1</v>
          </cell>
          <cell r="AA598">
            <v>1</v>
          </cell>
          <cell r="AB598">
            <v>1</v>
          </cell>
          <cell r="AC598" t="str">
            <v>VERDE</v>
          </cell>
          <cell r="AD598" t="str">
            <v>SI</v>
          </cell>
          <cell r="AE598" t="str">
            <v>SI</v>
          </cell>
          <cell r="AF598">
            <v>44943</v>
          </cell>
          <cell r="AG598">
            <v>2</v>
          </cell>
          <cell r="AT598">
            <v>2</v>
          </cell>
          <cell r="BG598" t="str">
            <v>55</v>
          </cell>
          <cell r="BH598" t="str">
            <v>EVALUACION INTEGRAL DEL SISTEMA EDUCATIVO</v>
          </cell>
        </row>
        <row r="599">
          <cell r="P599" t="str">
            <v>4.2.1 Número de espacios de socialización de investigación, estudios o análisis realizados.</v>
          </cell>
          <cell r="Q599" t="str">
            <v>Por período</v>
          </cell>
          <cell r="T599" t="str">
            <v>Número de espacios de socialización realizados</v>
          </cell>
          <cell r="U599" t="str">
            <v>C</v>
          </cell>
          <cell r="V599" t="str">
            <v>Discreto</v>
          </cell>
          <cell r="W599">
            <v>1</v>
          </cell>
          <cell r="X599">
            <v>1</v>
          </cell>
          <cell r="Y599">
            <v>0.8</v>
          </cell>
          <cell r="Z599">
            <v>1</v>
          </cell>
          <cell r="AA599">
            <v>1</v>
          </cell>
          <cell r="AB599">
            <v>1</v>
          </cell>
          <cell r="AC599" t="str">
            <v>VERDE</v>
          </cell>
          <cell r="AD599" t="str">
            <v>SI</v>
          </cell>
          <cell r="AE599" t="str">
            <v>SI</v>
          </cell>
          <cell r="AF599">
            <v>44943</v>
          </cell>
          <cell r="AG599">
            <v>1</v>
          </cell>
          <cell r="AT599">
            <v>1</v>
          </cell>
          <cell r="BG599" t="str">
            <v>55</v>
          </cell>
          <cell r="BH599" t="str">
            <v>EVALUACION INTEGRAL DEL SISTEMA EDUCATIVO</v>
          </cell>
        </row>
        <row r="600">
          <cell r="P600" t="str">
            <v>4.3.1 Porcentaje de avance de la implementación del modelo de gestión integral.</v>
          </cell>
          <cell r="Q600" t="str">
            <v>Por período</v>
          </cell>
          <cell r="T600" t="str">
            <v>Número de etapas planificadas / Número de etapas desarrolladas</v>
          </cell>
          <cell r="U600" t="str">
            <v>C</v>
          </cell>
          <cell r="V600" t="str">
            <v>Discreto</v>
          </cell>
          <cell r="W600">
            <v>1</v>
          </cell>
          <cell r="X600">
            <v>1</v>
          </cell>
          <cell r="Y600">
            <v>0.8</v>
          </cell>
          <cell r="Z600">
            <v>1</v>
          </cell>
          <cell r="AA600">
            <v>1</v>
          </cell>
          <cell r="AB600">
            <v>1</v>
          </cell>
          <cell r="AC600" t="str">
            <v>VERDE</v>
          </cell>
          <cell r="AD600" t="str">
            <v>SI</v>
          </cell>
          <cell r="AE600" t="str">
            <v>SI</v>
          </cell>
          <cell r="AF600">
            <v>44943</v>
          </cell>
          <cell r="AG600">
            <v>25</v>
          </cell>
          <cell r="AT600">
            <v>25</v>
          </cell>
          <cell r="BG600" t="str">
            <v>55</v>
          </cell>
          <cell r="BH600" t="str">
            <v>EVALUACION INTEGRAL DEL SISTEMA EDUCATIVO</v>
          </cell>
        </row>
        <row r="601">
          <cell r="P601" t="str">
            <v>4.4.1 Porcentaje de avance de la implementación del sistema dinámico de consulta de la información de los resultados de la evaluación educativa.</v>
          </cell>
          <cell r="Q601" t="str">
            <v>Por período</v>
          </cell>
          <cell r="T601" t="str">
            <v>Número de etapas planificadas / Número de etapas desarrolladas</v>
          </cell>
          <cell r="U601" t="str">
            <v>C</v>
          </cell>
          <cell r="V601" t="str">
            <v>Discreto</v>
          </cell>
          <cell r="W601">
            <v>1</v>
          </cell>
          <cell r="X601">
            <v>1</v>
          </cell>
          <cell r="Y601">
            <v>0.8</v>
          </cell>
          <cell r="Z601">
            <v>1</v>
          </cell>
          <cell r="AA601">
            <v>1</v>
          </cell>
          <cell r="AB601">
            <v>1</v>
          </cell>
          <cell r="AC601" t="str">
            <v>VERDE</v>
          </cell>
          <cell r="AD601" t="str">
            <v>SI</v>
          </cell>
          <cell r="AE601" t="str">
            <v>SI</v>
          </cell>
          <cell r="AF601">
            <v>44943</v>
          </cell>
          <cell r="AG601">
            <v>25</v>
          </cell>
          <cell r="AT601">
            <v>25</v>
          </cell>
          <cell r="BG601" t="str">
            <v>55</v>
          </cell>
          <cell r="BH601" t="str">
            <v>EVALUACION INTEGRAL DEL SISTEMA EDUCATIVO</v>
          </cell>
        </row>
        <row r="602">
          <cell r="P602" t="str">
            <v>E1.O3.P1.I2.Número de hectáreas agrícolas aseguradas</v>
          </cell>
          <cell r="Q602" t="str">
            <v>Acumulado</v>
          </cell>
          <cell r="R602" t="str">
            <v>SI</v>
          </cell>
          <cell r="T602" t="str">
            <v>Sumatoria de de hectáreas agrícolas aseguradas</v>
          </cell>
          <cell r="U602" t="str">
            <v>C</v>
          </cell>
          <cell r="V602" t="str">
            <v>Continuo</v>
          </cell>
          <cell r="W602">
            <v>1</v>
          </cell>
          <cell r="X602">
            <v>1</v>
          </cell>
          <cell r="Y602">
            <v>0.85</v>
          </cell>
          <cell r="Z602">
            <v>12</v>
          </cell>
          <cell r="AA602">
            <v>12</v>
          </cell>
          <cell r="AB602">
            <v>1.0867</v>
          </cell>
          <cell r="AC602" t="str">
            <v>VERDE</v>
          </cell>
          <cell r="AD602" t="str">
            <v>SI</v>
          </cell>
          <cell r="AE602" t="str">
            <v>SI</v>
          </cell>
          <cell r="AF602">
            <v>44933</v>
          </cell>
          <cell r="AH602">
            <v>2746.84</v>
          </cell>
          <cell r="AI602">
            <v>2746.85</v>
          </cell>
          <cell r="AJ602">
            <v>2746.84</v>
          </cell>
          <cell r="AK602">
            <v>2746.84</v>
          </cell>
          <cell r="AL602">
            <v>2746.84</v>
          </cell>
          <cell r="AM602">
            <v>2746.85</v>
          </cell>
          <cell r="AN602">
            <v>2746.84</v>
          </cell>
          <cell r="AO602">
            <v>2746.84</v>
          </cell>
          <cell r="AP602">
            <v>2746.84</v>
          </cell>
          <cell r="AQ602">
            <v>2746.85</v>
          </cell>
          <cell r="AR602">
            <v>2746.84</v>
          </cell>
          <cell r="AS602">
            <v>30215.27</v>
          </cell>
          <cell r="AU602">
            <v>0</v>
          </cell>
          <cell r="AV602">
            <v>0</v>
          </cell>
          <cell r="AW602">
            <v>0</v>
          </cell>
          <cell r="AX602">
            <v>0</v>
          </cell>
          <cell r="AY602">
            <v>7436</v>
          </cell>
          <cell r="AZ602">
            <v>35</v>
          </cell>
          <cell r="BA602">
            <v>15200</v>
          </cell>
          <cell r="BB602">
            <v>547</v>
          </cell>
          <cell r="BC602">
            <v>0</v>
          </cell>
          <cell r="BD602">
            <v>667.82</v>
          </cell>
          <cell r="BE602">
            <v>8947.86</v>
          </cell>
          <cell r="BF602">
            <v>32833.68</v>
          </cell>
          <cell r="BG602" t="e">
            <v>#N/A</v>
          </cell>
          <cell r="BH602" t="e">
            <v>#N/A</v>
          </cell>
        </row>
        <row r="603">
          <cell r="P603" t="str">
            <v>E1.O3.P1.I2.Número de insumos agropecuarios entregados por el MAG.</v>
          </cell>
          <cell r="Q603" t="str">
            <v>Acumulado</v>
          </cell>
          <cell r="R603" t="str">
            <v>SI</v>
          </cell>
          <cell r="T603" t="str">
            <v>Sumatoria de insumos agropecuarios entregados por el MAG.</v>
          </cell>
          <cell r="U603" t="str">
            <v>C</v>
          </cell>
          <cell r="V603" t="str">
            <v>Continuo</v>
          </cell>
          <cell r="W603">
            <v>1</v>
          </cell>
          <cell r="X603">
            <v>1</v>
          </cell>
          <cell r="Y603">
            <v>0.85</v>
          </cell>
          <cell r="Z603">
            <v>4</v>
          </cell>
          <cell r="AA603">
            <v>3</v>
          </cell>
          <cell r="AB603">
            <v>1.2455000000000001</v>
          </cell>
          <cell r="AC603" t="str">
            <v>VERDE</v>
          </cell>
          <cell r="AD603" t="str">
            <v>SI</v>
          </cell>
          <cell r="AE603" t="str">
            <v>SI</v>
          </cell>
          <cell r="AF603">
            <v>44849</v>
          </cell>
          <cell r="AG603">
            <v>56849</v>
          </cell>
          <cell r="AH603">
            <v>11764</v>
          </cell>
          <cell r="AI603">
            <v>40949</v>
          </cell>
          <cell r="AJ603">
            <v>28020</v>
          </cell>
          <cell r="AS603">
            <v>137582</v>
          </cell>
          <cell r="AT603">
            <v>60639</v>
          </cell>
          <cell r="AU603">
            <v>11401</v>
          </cell>
          <cell r="AV603">
            <v>64419</v>
          </cell>
          <cell r="BF603">
            <v>136459</v>
          </cell>
          <cell r="BG603" t="e">
            <v>#N/A</v>
          </cell>
          <cell r="BH603" t="e">
            <v>#N/A</v>
          </cell>
        </row>
        <row r="604">
          <cell r="P604" t="str">
            <v>E1.O3.P2.I1.Número de títulos entregados a medianos y pequeños productores a nivel nacional</v>
          </cell>
          <cell r="Q604" t="str">
            <v>Acumulado</v>
          </cell>
          <cell r="R604" t="str">
            <v>SI</v>
          </cell>
          <cell r="T604" t="str">
            <v>Sumatoria de títulos entregados a medianos y pequeños productores a nivel nacional</v>
          </cell>
          <cell r="U604" t="str">
            <v>C</v>
          </cell>
          <cell r="V604" t="str">
            <v>Continuo</v>
          </cell>
          <cell r="W604">
            <v>1</v>
          </cell>
          <cell r="X604">
            <v>1</v>
          </cell>
          <cell r="Y604">
            <v>0.85</v>
          </cell>
          <cell r="Z604">
            <v>12</v>
          </cell>
          <cell r="AA604">
            <v>12</v>
          </cell>
          <cell r="AB604">
            <v>0.36259999999999998</v>
          </cell>
          <cell r="AC604" t="str">
            <v>ROJO</v>
          </cell>
          <cell r="AD604" t="str">
            <v>SI</v>
          </cell>
          <cell r="AE604" t="str">
            <v>SI</v>
          </cell>
          <cell r="AF604">
            <v>44937</v>
          </cell>
          <cell r="AG604">
            <v>21343</v>
          </cell>
          <cell r="AH604">
            <v>1328</v>
          </cell>
          <cell r="AI604">
            <v>1328</v>
          </cell>
          <cell r="AJ604">
            <v>1334</v>
          </cell>
          <cell r="AK604">
            <v>1338</v>
          </cell>
          <cell r="AL604">
            <v>1355</v>
          </cell>
          <cell r="AM604">
            <v>1333</v>
          </cell>
          <cell r="AN604">
            <v>1335</v>
          </cell>
          <cell r="AO604">
            <v>1334</v>
          </cell>
          <cell r="AP604">
            <v>1331</v>
          </cell>
          <cell r="AQ604">
            <v>1328</v>
          </cell>
          <cell r="AR604">
            <v>1328</v>
          </cell>
          <cell r="AS604">
            <v>36015</v>
          </cell>
          <cell r="AT604">
            <v>224</v>
          </cell>
          <cell r="AU604">
            <v>354</v>
          </cell>
          <cell r="AV604">
            <v>983</v>
          </cell>
          <cell r="AW604">
            <v>1418</v>
          </cell>
          <cell r="AX604">
            <v>1181</v>
          </cell>
          <cell r="AY604">
            <v>480</v>
          </cell>
          <cell r="AZ604">
            <v>1378</v>
          </cell>
          <cell r="BA604">
            <v>1488</v>
          </cell>
          <cell r="BB604">
            <v>1433</v>
          </cell>
          <cell r="BC604">
            <v>1331</v>
          </cell>
          <cell r="BD604">
            <v>1552</v>
          </cell>
          <cell r="BE604">
            <v>1236</v>
          </cell>
          <cell r="BF604">
            <v>13058</v>
          </cell>
          <cell r="BG604" t="e">
            <v>#N/A</v>
          </cell>
          <cell r="BH604" t="e">
            <v>#N/A</v>
          </cell>
        </row>
        <row r="605">
          <cell r="P605" t="str">
            <v>E1.O3.P1.I4.Número de hectáreas con irrigación parcelaria tecnificada para pequeños, medianos productores y campesinos.</v>
          </cell>
          <cell r="Q605" t="str">
            <v>Acumulado</v>
          </cell>
          <cell r="R605" t="str">
            <v>SI</v>
          </cell>
          <cell r="T605" t="str">
            <v>Sumatoria de hectáreas intervenidas con implementación de riego parcelario tecnificado para pequeños, medianos productores y campesinos.</v>
          </cell>
          <cell r="U605" t="str">
            <v>C</v>
          </cell>
          <cell r="V605" t="str">
            <v>Continuo</v>
          </cell>
          <cell r="W605">
            <v>1</v>
          </cell>
          <cell r="X605">
            <v>1</v>
          </cell>
          <cell r="Y605">
            <v>0.85</v>
          </cell>
          <cell r="Z605">
            <v>2</v>
          </cell>
          <cell r="AA605">
            <v>2</v>
          </cell>
          <cell r="AB605">
            <v>0.71879999999999999</v>
          </cell>
          <cell r="AC605" t="str">
            <v>ROJO</v>
          </cell>
          <cell r="AD605" t="str">
            <v>SI</v>
          </cell>
          <cell r="AE605" t="str">
            <v>SI</v>
          </cell>
          <cell r="AF605">
            <v>44940</v>
          </cell>
          <cell r="AG605">
            <v>2187.91</v>
          </cell>
          <cell r="AH605">
            <v>890.04</v>
          </cell>
          <cell r="AS605">
            <v>3077.95</v>
          </cell>
          <cell r="AT605">
            <v>1594.08</v>
          </cell>
          <cell r="AU605">
            <v>618.34</v>
          </cell>
          <cell r="BF605">
            <v>2212.42</v>
          </cell>
          <cell r="BG605" t="e">
            <v>#N/A</v>
          </cell>
          <cell r="BH605" t="e">
            <v>#N/A</v>
          </cell>
        </row>
        <row r="606">
          <cell r="P606" t="str">
            <v>Número de usuarios del sistema de protección social integral que ingresan a la modalidad de pago seguro por medio de una cuenta financiera, fortaleciendo el sistema de pagos</v>
          </cell>
          <cell r="Q606" t="str">
            <v>Acumulado</v>
          </cell>
          <cell r="R606" t="str">
            <v>SI</v>
          </cell>
          <cell r="T606" t="str">
            <v>Número de usuarios ingresados en el Sistema Integrado de Programas y Proyectos Sociales SIPPS / Número de usuarios registrados en el aplicativo web</v>
          </cell>
          <cell r="U606" t="str">
            <v>C</v>
          </cell>
          <cell r="V606" t="str">
            <v>Continuo</v>
          </cell>
          <cell r="W606">
            <v>1</v>
          </cell>
          <cell r="X606">
            <v>1</v>
          </cell>
          <cell r="Y606">
            <v>0.85</v>
          </cell>
          <cell r="Z606">
            <v>4</v>
          </cell>
          <cell r="AA606">
            <v>4</v>
          </cell>
          <cell r="AB606">
            <v>1.0271999999999999</v>
          </cell>
          <cell r="AC606" t="str">
            <v>VERDE</v>
          </cell>
          <cell r="AD606" t="str">
            <v>SI</v>
          </cell>
          <cell r="AE606" t="str">
            <v>SI</v>
          </cell>
          <cell r="AF606">
            <v>44943</v>
          </cell>
          <cell r="AG606">
            <v>278712</v>
          </cell>
          <cell r="AH606">
            <v>25000</v>
          </cell>
          <cell r="AI606">
            <v>50000</v>
          </cell>
          <cell r="AJ606">
            <v>50000</v>
          </cell>
          <cell r="AS606">
            <v>403712</v>
          </cell>
          <cell r="AT606">
            <v>255368</v>
          </cell>
          <cell r="AU606">
            <v>75552</v>
          </cell>
          <cell r="AV606">
            <v>38804</v>
          </cell>
          <cell r="AW606">
            <v>44982</v>
          </cell>
          <cell r="BF606">
            <v>414706</v>
          </cell>
          <cell r="BG606" t="e">
            <v>#N/A</v>
          </cell>
          <cell r="BH606" t="e">
            <v>#N/A</v>
          </cell>
        </row>
        <row r="607">
          <cell r="P607" t="str">
            <v>E2.O7.P1.I2. Porcentaje acumulado de instituciones educativas abiertas intervenidas mediante procesos de obra nueva, mantenimientos y repotenciaciones, de sostenimiento fiscal</v>
          </cell>
          <cell r="Q607" t="str">
            <v>Por período</v>
          </cell>
          <cell r="T607" t="str">
            <v>Numerador: Número de instituciones educativas abiertas intervenidas dentro de los procesos de obra nueva, mantenimientos y repotenciaciones. Denominador: Número de instituciones educativas abiertas planificadas para intervención dentro de los procesos obra nueva, mantenimientos y repotenciaciones</v>
          </cell>
          <cell r="U607" t="str">
            <v>C</v>
          </cell>
          <cell r="V607" t="str">
            <v>Continuo Fraccional</v>
          </cell>
          <cell r="W607">
            <v>1</v>
          </cell>
          <cell r="X607">
            <v>1</v>
          </cell>
          <cell r="Y607">
            <v>0.85</v>
          </cell>
          <cell r="Z607">
            <v>1</v>
          </cell>
          <cell r="AA607">
            <v>1</v>
          </cell>
          <cell r="AB607">
            <v>1.5896999999999999</v>
          </cell>
          <cell r="AC607" t="str">
            <v>VERDE</v>
          </cell>
          <cell r="AD607" t="str">
            <v>SI</v>
          </cell>
          <cell r="AE607" t="str">
            <v>SI</v>
          </cell>
          <cell r="AF607">
            <v>44940</v>
          </cell>
          <cell r="AG607">
            <v>0.33</v>
          </cell>
          <cell r="AS607">
            <v>0.33</v>
          </cell>
          <cell r="AT607" t="str">
            <v>1,238 \ 2,360</v>
          </cell>
          <cell r="BF607" t="str">
            <v>1,238 \ 2,360</v>
          </cell>
          <cell r="BG607" t="e">
            <v>#N/A</v>
          </cell>
          <cell r="BH607" t="e">
            <v>#N/A</v>
          </cell>
        </row>
        <row r="608">
          <cell r="P608" t="str">
            <v>E2.O7.P1.I2. Porcentaje acumulado de instituciones educativas cerradas intervenidas y equipadas en el proyecto de reaperturas, en sostenimiento fiscal</v>
          </cell>
          <cell r="Q608" t="str">
            <v>Por período</v>
          </cell>
          <cell r="T608" t="str">
            <v>Numerador: Número de instituciones educativas cerradas, que cuentan con análisis de riesgos, intervenidas y equipadas dentro del proyecto reaperturas, de sostenimiento fiscal. Denominador:Número de instituciones educativas cerradas planificadas, que cuentan con análisis de riesgos, intervenidas y equipadasdentro del proyecto reaperturas, de sostenimiento fiscal</v>
          </cell>
          <cell r="U608" t="str">
            <v>C</v>
          </cell>
          <cell r="V608" t="str">
            <v>Continuo Fraccional</v>
          </cell>
          <cell r="W608">
            <v>1</v>
          </cell>
          <cell r="X608">
            <v>1</v>
          </cell>
          <cell r="Y608">
            <v>0.85</v>
          </cell>
          <cell r="Z608">
            <v>1</v>
          </cell>
          <cell r="AA608">
            <v>1</v>
          </cell>
          <cell r="AB608">
            <v>0.49</v>
          </cell>
          <cell r="AC608" t="str">
            <v>ROJO</v>
          </cell>
          <cell r="AD608" t="str">
            <v>SI</v>
          </cell>
          <cell r="AE608" t="str">
            <v>SI</v>
          </cell>
          <cell r="AF608">
            <v>44940</v>
          </cell>
          <cell r="AG608">
            <v>0.4</v>
          </cell>
          <cell r="AS608">
            <v>0.4</v>
          </cell>
          <cell r="AT608" t="str">
            <v>196 \ 1,000</v>
          </cell>
          <cell r="BF608" t="str">
            <v>196 \ 1,000</v>
          </cell>
          <cell r="BG608" t="e">
            <v>#N/A</v>
          </cell>
          <cell r="BH608" t="e">
            <v>#N/A</v>
          </cell>
        </row>
        <row r="609">
          <cell r="P609" t="str">
            <v>Porcentaje de docentes que acceden a programas de formación permanente con criterios de calidad y pertinencia.</v>
          </cell>
          <cell r="Q609" t="str">
            <v>Acumulado</v>
          </cell>
          <cell r="T609" t="str">
            <v>Numerador: Base de datos de la Dirección Nacional de Formación Continua Denominador: Distributivo de sueldos</v>
          </cell>
          <cell r="U609" t="str">
            <v>C</v>
          </cell>
          <cell r="V609" t="str">
            <v>Continuo Fraccional</v>
          </cell>
          <cell r="W609">
            <v>1</v>
          </cell>
          <cell r="X609">
            <v>1</v>
          </cell>
          <cell r="Y609">
            <v>0.85</v>
          </cell>
          <cell r="Z609">
            <v>1</v>
          </cell>
          <cell r="AA609">
            <v>1</v>
          </cell>
          <cell r="AB609">
            <v>1.0067999999999999</v>
          </cell>
          <cell r="AC609" t="str">
            <v>VERDE</v>
          </cell>
          <cell r="AD609" t="str">
            <v>SI</v>
          </cell>
          <cell r="AE609" t="str">
            <v>SI</v>
          </cell>
          <cell r="AF609">
            <v>44940</v>
          </cell>
          <cell r="AG609">
            <v>0.74</v>
          </cell>
          <cell r="AS609">
            <v>0.74</v>
          </cell>
          <cell r="AT609" t="str">
            <v>119,195 \ 160,000</v>
          </cell>
          <cell r="BF609" t="str">
            <v>119,195 \ 160,000</v>
          </cell>
          <cell r="BG609" t="e">
            <v>#N/A</v>
          </cell>
          <cell r="BH609" t="e">
            <v>#N/A</v>
          </cell>
        </row>
        <row r="610">
          <cell r="P610" t="str">
            <v>E2.O7.P2.I1. Porcentaje de instituciones educativas de sostenimiento fiscal que implementan al menos una de las acciones del eje de Aprendizaje Digital.</v>
          </cell>
          <cell r="Q610" t="str">
            <v>Acumulado</v>
          </cell>
          <cell r="T610" t="str">
            <v>Numerador: Número de Instituciones Educativas de sostenimiento fiscal que implementan al menos una de las acciones y estrategias para el Aprendizaje Digital. Denominador: Número de Instituciones Educativas de sostenimiento fiscal.</v>
          </cell>
          <cell r="U610" t="str">
            <v>C</v>
          </cell>
          <cell r="V610" t="str">
            <v>Continuo Fraccional</v>
          </cell>
          <cell r="W610">
            <v>1</v>
          </cell>
          <cell r="X610">
            <v>1</v>
          </cell>
          <cell r="Y610">
            <v>0.85</v>
          </cell>
          <cell r="Z610">
            <v>1</v>
          </cell>
          <cell r="AA610">
            <v>1</v>
          </cell>
          <cell r="AB610">
            <v>1.012</v>
          </cell>
          <cell r="AC610" t="str">
            <v>VERDE</v>
          </cell>
          <cell r="AD610" t="str">
            <v>SI</v>
          </cell>
          <cell r="AE610" t="str">
            <v>SI</v>
          </cell>
          <cell r="AF610">
            <v>44940</v>
          </cell>
          <cell r="AG610">
            <v>0.1</v>
          </cell>
          <cell r="AS610">
            <v>0.1</v>
          </cell>
          <cell r="AT610" t="str">
            <v>1,233 \ 12,184</v>
          </cell>
          <cell r="BF610" t="str">
            <v>1,233 \ 12,184</v>
          </cell>
          <cell r="BG610" t="e">
            <v>#N/A</v>
          </cell>
          <cell r="BH610" t="e">
            <v>#N/A</v>
          </cell>
        </row>
        <row r="611">
          <cell r="P611" t="str">
            <v>Tasa de no promoción nacional</v>
          </cell>
          <cell r="Q611" t="str">
            <v>Por período</v>
          </cell>
          <cell r="T611" t="str">
            <v>TNoProm=(Est NoPromt, g)/(Est Desct,g∗100) Donde: TNoProm = Tasa de no promoción escolar. Est NoPromt, g= Número de estudiantes que reprueban el grado o curso g en el periodo escolar t. Est Desct,g= Total de estudiantes que registran descomposición de matrícula en el grado o curso g en el periodo escolar t. g = Grado o curso de estudio. (este indicador es aplicable para todos los grados desde inicial hasta 3ero de bachillerato). t = Período escolar.</v>
          </cell>
          <cell r="U611" t="str">
            <v>D</v>
          </cell>
          <cell r="V611" t="str">
            <v>Discreto Fraccional</v>
          </cell>
          <cell r="W611">
            <v>1</v>
          </cell>
          <cell r="X611">
            <v>1</v>
          </cell>
          <cell r="Y611">
            <v>1.1499999999999999</v>
          </cell>
          <cell r="Z611">
            <v>1</v>
          </cell>
          <cell r="AA611">
            <v>1</v>
          </cell>
          <cell r="AB611">
            <v>1.9841</v>
          </cell>
          <cell r="AC611" t="str">
            <v>ROJO</v>
          </cell>
          <cell r="AD611" t="str">
            <v>SI</v>
          </cell>
          <cell r="AE611" t="str">
            <v>SI</v>
          </cell>
          <cell r="AF611">
            <v>44939</v>
          </cell>
          <cell r="AG611">
            <v>6.3E-3</v>
          </cell>
          <cell r="AT611" t="str">
            <v>52,886 \ 4,216,126</v>
          </cell>
          <cell r="BG611" t="e">
            <v>#N/A</v>
          </cell>
          <cell r="BH611" t="e">
            <v>#N/A</v>
          </cell>
        </row>
        <row r="612">
          <cell r="P612" t="str">
            <v>Tasa de variación promedio de los resultados de aprendizaje en el área de Lengua y Literatura en 3ro de BG</v>
          </cell>
          <cell r="Q612" t="str">
            <v>Por período</v>
          </cell>
          <cell r="T612" t="str">
            <v>NUMERADOR: Resultado año actual-resultado año anterior/DENOMINADOR: resultado año anterior</v>
          </cell>
          <cell r="U612" t="str">
            <v>D</v>
          </cell>
          <cell r="V612" t="str">
            <v>Discreto Fraccional</v>
          </cell>
          <cell r="W612">
            <v>1</v>
          </cell>
          <cell r="X612">
            <v>1</v>
          </cell>
          <cell r="Y612">
            <v>1.1499999999999999</v>
          </cell>
          <cell r="Z612">
            <v>1</v>
          </cell>
          <cell r="AA612">
            <v>1</v>
          </cell>
          <cell r="AB612">
            <v>0.3044</v>
          </cell>
          <cell r="AC612" t="str">
            <v>VERDE</v>
          </cell>
          <cell r="AD612" t="str">
            <v>SI</v>
          </cell>
          <cell r="AE612" t="str">
            <v>SI</v>
          </cell>
          <cell r="AF612">
            <v>44940</v>
          </cell>
          <cell r="AG612">
            <v>-0.39</v>
          </cell>
          <cell r="AT612" t="str">
            <v>-87 \ 733</v>
          </cell>
          <cell r="BG612" t="e">
            <v>#N/A</v>
          </cell>
          <cell r="BH612" t="e">
            <v>#N/A</v>
          </cell>
        </row>
        <row r="613">
          <cell r="P613" t="str">
            <v>Porcentaje de Licencias de Aprovechamiento Forestal emitidas</v>
          </cell>
          <cell r="Q613" t="str">
            <v>Por período</v>
          </cell>
          <cell r="R613" t="str">
            <v>SI</v>
          </cell>
          <cell r="T613" t="str">
            <v>Número de Licencia de Aprovechamiento Forestal emitidos / Número de Licencias de Aprovechamiento Forestal solicitadas.</v>
          </cell>
          <cell r="U613" t="str">
            <v>C</v>
          </cell>
          <cell r="V613" t="str">
            <v>Discreto Fraccional</v>
          </cell>
          <cell r="W613">
            <v>1</v>
          </cell>
          <cell r="X613">
            <v>1</v>
          </cell>
          <cell r="Y613">
            <v>0.85</v>
          </cell>
          <cell r="Z613">
            <v>4</v>
          </cell>
          <cell r="AA613">
            <v>4</v>
          </cell>
          <cell r="AB613">
            <v>1</v>
          </cell>
          <cell r="AC613" t="str">
            <v>VERDE</v>
          </cell>
          <cell r="AD613" t="str">
            <v>SI</v>
          </cell>
          <cell r="AE613" t="str">
            <v>SI</v>
          </cell>
          <cell r="AF613">
            <v>44937</v>
          </cell>
          <cell r="AG613">
            <v>1</v>
          </cell>
          <cell r="AH613">
            <v>1</v>
          </cell>
          <cell r="AI613">
            <v>1</v>
          </cell>
          <cell r="AJ613">
            <v>1</v>
          </cell>
          <cell r="AT613" t="str">
            <v>591 \ 591</v>
          </cell>
          <cell r="AU613" t="str">
            <v>911 \ 911</v>
          </cell>
          <cell r="AV613" t="str">
            <v>909 \ 909</v>
          </cell>
          <cell r="AW613" t="str">
            <v>640 \ 640</v>
          </cell>
          <cell r="BG613" t="str">
            <v>57</v>
          </cell>
          <cell r="BH613" t="str">
            <v>INCREMENTO DE LA PRODUCTIVIDAD EN LOS PEQUEÑOS  Y MEDIANOS PRODUCTORES</v>
          </cell>
        </row>
        <row r="614">
          <cell r="P614" t="str">
            <v>Número de participaciones en eventos nacionales e internacionales, de deportistas de alto rendimiento</v>
          </cell>
          <cell r="Q614" t="str">
            <v>Por período</v>
          </cell>
          <cell r="R614" t="str">
            <v>SI</v>
          </cell>
          <cell r="T614" t="str">
            <v>Sumatoria de de participaciones de deportistas en eventos nacionales e internacionales</v>
          </cell>
          <cell r="U614" t="str">
            <v>C</v>
          </cell>
          <cell r="V614" t="str">
            <v>Discreto</v>
          </cell>
          <cell r="W614">
            <v>1</v>
          </cell>
          <cell r="X614">
            <v>1</v>
          </cell>
          <cell r="Y614">
            <v>0.85</v>
          </cell>
          <cell r="Z614">
            <v>1</v>
          </cell>
          <cell r="AA614">
            <v>1</v>
          </cell>
          <cell r="AB614">
            <v>1.0766</v>
          </cell>
          <cell r="AC614" t="str">
            <v>VERDE</v>
          </cell>
          <cell r="AD614" t="str">
            <v>SI</v>
          </cell>
          <cell r="AE614" t="str">
            <v>SI</v>
          </cell>
          <cell r="AF614">
            <v>44943</v>
          </cell>
          <cell r="AG614">
            <v>849</v>
          </cell>
          <cell r="AT614">
            <v>914</v>
          </cell>
          <cell r="BG614">
            <v>0</v>
          </cell>
          <cell r="BH614">
            <v>0</v>
          </cell>
        </row>
        <row r="615">
          <cell r="P615" t="str">
            <v>Porcentaje de infraestructura deportiva en condiciones óptimas</v>
          </cell>
          <cell r="Q615" t="str">
            <v>Por período</v>
          </cell>
          <cell r="R615" t="str">
            <v>SI</v>
          </cell>
          <cell r="T615" t="str">
            <v>Número de infraestructura con intervención por parte del MINDEP / Número de infraestructura en el plan de optimización</v>
          </cell>
          <cell r="U615" t="str">
            <v>C</v>
          </cell>
          <cell r="V615" t="str">
            <v>Discreto</v>
          </cell>
          <cell r="W615">
            <v>1</v>
          </cell>
          <cell r="X615">
            <v>1</v>
          </cell>
          <cell r="Y615">
            <v>0.85</v>
          </cell>
          <cell r="Z615">
            <v>1</v>
          </cell>
          <cell r="AA615">
            <v>1</v>
          </cell>
          <cell r="AB615">
            <v>1.0435000000000001</v>
          </cell>
          <cell r="AC615" t="str">
            <v>VERDE</v>
          </cell>
          <cell r="AD615" t="str">
            <v>SI</v>
          </cell>
          <cell r="AE615" t="str">
            <v>SI</v>
          </cell>
          <cell r="AF615">
            <v>44943</v>
          </cell>
          <cell r="AG615">
            <v>1.1499999999999999</v>
          </cell>
          <cell r="AT615">
            <v>1.2</v>
          </cell>
          <cell r="BG615" t="e">
            <v>#N/A</v>
          </cell>
          <cell r="BH615" t="e">
            <v>#N/A</v>
          </cell>
        </row>
        <row r="616">
          <cell r="P616" t="str">
            <v>E2.O6.P7.I1 Prevalencia de actividad física insuficiente en niños y jóvenes (5-17 años)</v>
          </cell>
          <cell r="Q616" t="str">
            <v>Por período</v>
          </cell>
          <cell r="R616" t="str">
            <v>SI</v>
          </cell>
          <cell r="T616" t="str">
            <v>Prev 5-17 afi = (p 5−17 afi/p 5−17 total)*100 Donde: Prev 5-17 afi: Prevalencia de actividad física insuficiente en niños y jóvenes (5-17 años) p 5−17 afi: Población, de 5-17 años de edad, que no realiza un mínimo de 60 minutos diarios de actividad física moderada o vigorosa p 5−17 total: Población total de 5-17 años de edad</v>
          </cell>
          <cell r="U616" t="str">
            <v>C</v>
          </cell>
          <cell r="V616" t="str">
            <v>Discreto</v>
          </cell>
          <cell r="W616">
            <v>1</v>
          </cell>
          <cell r="X616">
            <v>1</v>
          </cell>
          <cell r="Y616">
            <v>0.85</v>
          </cell>
          <cell r="Z616">
            <v>1</v>
          </cell>
          <cell r="AA616">
            <v>0</v>
          </cell>
          <cell r="AB616">
            <v>0</v>
          </cell>
          <cell r="AC616" t="str">
            <v>-</v>
          </cell>
          <cell r="AD616" t="str">
            <v>SI</v>
          </cell>
          <cell r="AE616" t="str">
            <v>SI</v>
          </cell>
          <cell r="AF616">
            <v>44664</v>
          </cell>
          <cell r="AG616">
            <v>86.21</v>
          </cell>
          <cell r="BG616" t="str">
            <v>55</v>
          </cell>
          <cell r="BH616" t="str">
            <v>FOMENTO Y DESARROLLO DEL DEPORTE EDUCACION FISICA Y RECREACION</v>
          </cell>
        </row>
        <row r="617">
          <cell r="P617" t="str">
            <v>E2.O6.P7.I2 Prevalencia de actividad física insuficiente en la población adulta (18-69 años)</v>
          </cell>
          <cell r="Q617" t="str">
            <v>Por período</v>
          </cell>
          <cell r="R617" t="str">
            <v>SI</v>
          </cell>
          <cell r="T617" t="str">
            <v>Prev 18-69 afi= (p18-69 afi/p18−69 total)*100 Donde: Prev 18-69 afi: Prevalencia de actividad física insuficiente en adultos (18-69 años) p18-69 afi: Población de 18-69 años de edad, que no realiza un mínimo de 150 minutos de actividad física aeróbica moderada, o un mínimo de 75 minutos de actividad física aeróbica vigorosa, o una combinación equivalente de actividad moderada y vigorosa a la semana p18−69 total: Población total de 18-69 años de edad</v>
          </cell>
          <cell r="U617" t="str">
            <v>C</v>
          </cell>
          <cell r="V617" t="str">
            <v>Discreto</v>
          </cell>
          <cell r="W617">
            <v>1</v>
          </cell>
          <cell r="X617">
            <v>1</v>
          </cell>
          <cell r="Y617">
            <v>0.85</v>
          </cell>
          <cell r="Z617">
            <v>1</v>
          </cell>
          <cell r="AA617">
            <v>0</v>
          </cell>
          <cell r="AB617">
            <v>0</v>
          </cell>
          <cell r="AC617" t="str">
            <v>-</v>
          </cell>
          <cell r="AD617" t="str">
            <v>SI</v>
          </cell>
          <cell r="AE617" t="str">
            <v>SI</v>
          </cell>
          <cell r="AF617">
            <v>44664</v>
          </cell>
          <cell r="AG617">
            <v>16</v>
          </cell>
          <cell r="BG617" t="e">
            <v>#N/A</v>
          </cell>
          <cell r="BH617" t="e">
            <v>#N/A</v>
          </cell>
        </row>
        <row r="618">
          <cell r="P618" t="str">
            <v>E2.O6.P7.I3 Mediana (en minutos) de comportamiento sedentario durante un día normal en niños y jóvenes (5-17 años)</v>
          </cell>
          <cell r="Q618" t="str">
            <v>Por período</v>
          </cell>
          <cell r="R618" t="str">
            <v>SI</v>
          </cell>
          <cell r="T618" t="str">
            <v>Med 5-17CS= (CS5-17 n/2+ CS 5-17 (n/2)+1)/2; Si n es par Med 5-17CS= (CS5-17 (n+1)/2; Si n es impar Donde Med 5-17CS: Mediana del tiempo sentado o recostado en un día normal en niños y jóvenes CS5-17: Tiempo (minutos) sentado o recostado en un día normal en niños y jóvenes, cuando no están en la escuela/colegio o haciendo tareas escolares. n: cantidad de datos CS 5-17 (n/2): Valor de la variable tiempo (minutos) sentado o recostado en un día normal en niños y jóvenes, que ocupa la posición n/2, una vez que los datos han sido ordenados (en orden creciente o decreciente). CS 5-17 (n/2)+1: Valor de la variable tiempo (minutos) sentado o recostado en un día normal en niños y jóvenes, que ocupa la posición (n/2)+1, una vez que los datos han sido ordenados (en orden creciente o decreciente). CS5-17 (n+1)/2: Valor de la variable tiempo (minutos) sentado o recostado en un día normal en niños y jóvenes, que ocupa la posición (n+1)/2, una vez que los datos</v>
          </cell>
          <cell r="U618" t="str">
            <v>C</v>
          </cell>
          <cell r="V618" t="str">
            <v>Discreto</v>
          </cell>
          <cell r="W618">
            <v>1</v>
          </cell>
          <cell r="X618">
            <v>1</v>
          </cell>
          <cell r="Y618">
            <v>0.85</v>
          </cell>
          <cell r="Z618">
            <v>1</v>
          </cell>
          <cell r="AA618">
            <v>0</v>
          </cell>
          <cell r="AB618">
            <v>0</v>
          </cell>
          <cell r="AC618" t="str">
            <v>-</v>
          </cell>
          <cell r="AD618" t="str">
            <v>SI</v>
          </cell>
          <cell r="AE618" t="str">
            <v>SI</v>
          </cell>
          <cell r="AF618">
            <v>44662</v>
          </cell>
          <cell r="AG618">
            <v>118</v>
          </cell>
          <cell r="BG618">
            <v>0</v>
          </cell>
          <cell r="BH618">
            <v>0</v>
          </cell>
        </row>
        <row r="619">
          <cell r="P619" t="str">
            <v>E2.O6.P7.I4 Mediana (en minutos) de comportamiento sedentario durante un día normal en adultos (18-69 años)</v>
          </cell>
          <cell r="Q619" t="str">
            <v>Por período</v>
          </cell>
          <cell r="R619" t="str">
            <v>SI</v>
          </cell>
          <cell r="T619" t="str">
            <v>Med 18-69 CS= (CS18-69 n/2+ CS18-69 (n/2)+1)/2; Si n es par Med 18-69CS= (CS18-69 (n+1)/2; Si n es impar Donde Med 18-69CS: Mediana del tiempo sentado o recostado en un día normal CS18-69: Tiempo (minutos) sentado o recostado en un día normal, considerando los dominios: trabajo/estudio (incluye trabajo remunerado y no remunerado), al desplazarse, en la casa y en el tiempo libre. n: cantidad de datos CS 18-69(n/2): Valor de la variable tiempo (minutos) sentado o recostado en un día normal, que ocupa la posición n/2, una vez que los datos han sido ordenados (en orden creciente o decreciente) CS 18-69(n/2)+1: Valor de la variable tiempo (minutos) sentado o recostado en un día normal en adultos, que ocupa la posición (n/2)+1, una vez que los datos han sido ordenados (en orden creciente o decreciente). CS18-69(n+1)/2: Valor de la variable tiempo (minutos) sentado o recostado en un día normal en adultos (18-69 años), que ocupa la posición (n+1)/2, una vez que los datos han sido or</v>
          </cell>
          <cell r="U619" t="str">
            <v>C</v>
          </cell>
          <cell r="V619" t="str">
            <v>Discreto</v>
          </cell>
          <cell r="W619">
            <v>1</v>
          </cell>
          <cell r="X619">
            <v>1</v>
          </cell>
          <cell r="Y619">
            <v>0.85</v>
          </cell>
          <cell r="Z619">
            <v>1</v>
          </cell>
          <cell r="AA619">
            <v>0</v>
          </cell>
          <cell r="AB619">
            <v>0</v>
          </cell>
          <cell r="AC619" t="str">
            <v>-</v>
          </cell>
          <cell r="AD619" t="str">
            <v>SI</v>
          </cell>
          <cell r="AE619" t="str">
            <v>SI</v>
          </cell>
          <cell r="AF619">
            <v>44664</v>
          </cell>
          <cell r="AG619">
            <v>147</v>
          </cell>
          <cell r="BG619">
            <v>0</v>
          </cell>
          <cell r="BH619">
            <v>0</v>
          </cell>
        </row>
        <row r="620">
          <cell r="P620" t="str">
            <v>Porcentaje de organizaciones deportivas que cuentan con directorio vigente</v>
          </cell>
          <cell r="Q620" t="str">
            <v>Por período</v>
          </cell>
          <cell r="R620" t="str">
            <v>SI</v>
          </cell>
          <cell r="T620" t="str">
            <v>Número de organizaciones deportivas con registro de Directorio vigente, dividido para las organizaciones deportivas constituidas.</v>
          </cell>
          <cell r="U620" t="str">
            <v>C</v>
          </cell>
          <cell r="V620" t="str">
            <v>Discreto</v>
          </cell>
          <cell r="W620">
            <v>1</v>
          </cell>
          <cell r="X620">
            <v>1</v>
          </cell>
          <cell r="Y620">
            <v>0.85</v>
          </cell>
          <cell r="Z620">
            <v>1</v>
          </cell>
          <cell r="AA620">
            <v>0</v>
          </cell>
          <cell r="AB620">
            <v>0</v>
          </cell>
          <cell r="AC620" t="str">
            <v>-</v>
          </cell>
          <cell r="AD620" t="str">
            <v>SI</v>
          </cell>
          <cell r="AE620" t="str">
            <v>SI</v>
          </cell>
          <cell r="AF620">
            <v>44662</v>
          </cell>
          <cell r="AG620">
            <v>55</v>
          </cell>
          <cell r="BG620">
            <v>0</v>
          </cell>
          <cell r="BH620">
            <v>0</v>
          </cell>
        </row>
        <row r="621">
          <cell r="P621" t="str">
            <v>Porcentaje de control territorial.</v>
          </cell>
          <cell r="Q621" t="str">
            <v>Por período</v>
          </cell>
          <cell r="T621" t="str">
            <v>PCT = PTCL - PTEC PCT: Control Territorial. PTCL: Porcentaje del territorio controlado del país líder de la región, en el año a medir PTEC: Porcentaje del territorio ecuatoriano controlado, en el año a medir</v>
          </cell>
          <cell r="U621" t="str">
            <v>C</v>
          </cell>
          <cell r="V621" t="str">
            <v>Discreto</v>
          </cell>
          <cell r="W621">
            <v>1</v>
          </cell>
          <cell r="X621">
            <v>1</v>
          </cell>
          <cell r="Y621">
            <v>0.85</v>
          </cell>
          <cell r="Z621">
            <v>2</v>
          </cell>
          <cell r="AA621">
            <v>1</v>
          </cell>
          <cell r="AB621">
            <v>2.8723999999999998</v>
          </cell>
          <cell r="AC621" t="str">
            <v>VERDE</v>
          </cell>
          <cell r="AD621" t="str">
            <v>SI</v>
          </cell>
          <cell r="AE621" t="str">
            <v>SI</v>
          </cell>
          <cell r="AF621">
            <v>44760</v>
          </cell>
          <cell r="AG621">
            <v>0.2437</v>
          </cell>
          <cell r="AH621">
            <v>0.2437</v>
          </cell>
          <cell r="AT621">
            <v>0.7</v>
          </cell>
          <cell r="BG621" t="str">
            <v>55</v>
          </cell>
          <cell r="BH621" t="str">
            <v>PROTECCION Y VIGILANCIA DEL TERRITORIO ECUATORIANO</v>
          </cell>
        </row>
        <row r="622">
          <cell r="P622" t="str">
            <v>Porcentaje de capacidades estratégicas.</v>
          </cell>
          <cell r="Q622" t="str">
            <v>Por período</v>
          </cell>
          <cell r="T622" t="str">
            <v>PCE= (PAIE/PAIP) * 0,035325 PCE = Porcentaje de capacidades estratégicas PAIP = Plan Anual de inversión planificado PAIE = Plan Anual de inversión ejecutado PAFC = Porcentaje de avance físico de desarrollo de capacidades estratégicas</v>
          </cell>
          <cell r="U622" t="str">
            <v>C</v>
          </cell>
          <cell r="V622" t="str">
            <v>Discreto</v>
          </cell>
          <cell r="W622">
            <v>1</v>
          </cell>
          <cell r="X622">
            <v>1</v>
          </cell>
          <cell r="Y622">
            <v>0.85</v>
          </cell>
          <cell r="Z622">
            <v>2</v>
          </cell>
          <cell r="AA622">
            <v>2</v>
          </cell>
          <cell r="AB622">
            <v>0.28310000000000002</v>
          </cell>
          <cell r="AC622" t="str">
            <v>ROJO</v>
          </cell>
          <cell r="AD622" t="str">
            <v>SI</v>
          </cell>
          <cell r="AE622" t="str">
            <v>SI</v>
          </cell>
          <cell r="AF622">
            <v>44937</v>
          </cell>
          <cell r="AG622">
            <v>1.7662</v>
          </cell>
          <cell r="AH622">
            <v>1.7662</v>
          </cell>
          <cell r="AT622">
            <v>0.2</v>
          </cell>
          <cell r="AU622">
            <v>0.5</v>
          </cell>
          <cell r="BG622" t="str">
            <v>55</v>
          </cell>
          <cell r="BH622" t="str">
            <v>PROTECCION Y VIGILANCIA DEL TERRITORIO ECUATORIANO</v>
          </cell>
        </row>
        <row r="623">
          <cell r="P623" t="str">
            <v>Porcentaje de ciberdefensa.</v>
          </cell>
          <cell r="Q623" t="str">
            <v>Por período</v>
          </cell>
          <cell r="T623" t="str">
            <v>%IDC=(IDC año x)-(IDC año base) % IDC: Porcentaje de Defensa cibernética en el Ecuador. % ICD año x: Porcentaje de defensa cibernética en el Ecuador para el año a medir. % ICD año base: Porcentaje de defensa cibernética de Ecuador para el año considerado como línea base.</v>
          </cell>
          <cell r="U623" t="str">
            <v>C</v>
          </cell>
          <cell r="V623" t="str">
            <v>Discreto</v>
          </cell>
          <cell r="W623">
            <v>1</v>
          </cell>
          <cell r="X623">
            <v>1</v>
          </cell>
          <cell r="Y623">
            <v>0.85</v>
          </cell>
          <cell r="Z623">
            <v>2</v>
          </cell>
          <cell r="AA623">
            <v>1</v>
          </cell>
          <cell r="AB623">
            <v>0.1762</v>
          </cell>
          <cell r="AC623" t="str">
            <v>ROJO</v>
          </cell>
          <cell r="AD623" t="str">
            <v>SI</v>
          </cell>
          <cell r="AE623" t="str">
            <v>SI</v>
          </cell>
          <cell r="AF623">
            <v>44776</v>
          </cell>
          <cell r="AG623">
            <v>0.28370000000000001</v>
          </cell>
          <cell r="AH623">
            <v>0.28370000000000001</v>
          </cell>
          <cell r="AT623">
            <v>0.05</v>
          </cell>
          <cell r="BG623" t="str">
            <v>55</v>
          </cell>
          <cell r="BH623" t="str">
            <v>PROTECCION Y VIGILANCIA DEL TERRITORIO ECUATORIANO</v>
          </cell>
        </row>
        <row r="624">
          <cell r="P624" t="str">
            <v>Porcentaje del ejercicio de la Autoridad Marítima Nacional.</v>
          </cell>
          <cell r="Q624" t="str">
            <v>Por período</v>
          </cell>
          <cell r="T624" t="str">
            <v>PSEA_NEA/NERX100 PSEA: Porcentaje de seguridad en los espacios acuáticos NEA: Número de emergencias atendidas NER: Número de emergencias reportadas</v>
          </cell>
          <cell r="U624" t="str">
            <v>C</v>
          </cell>
          <cell r="V624" t="str">
            <v>Discreto</v>
          </cell>
          <cell r="W624">
            <v>1</v>
          </cell>
          <cell r="X624">
            <v>1</v>
          </cell>
          <cell r="Y624">
            <v>0.85</v>
          </cell>
          <cell r="Z624">
            <v>2</v>
          </cell>
          <cell r="AA624">
            <v>1</v>
          </cell>
          <cell r="AB624">
            <v>1.3467</v>
          </cell>
          <cell r="AC624" t="str">
            <v>VERDE</v>
          </cell>
          <cell r="AD624" t="str">
            <v>SI</v>
          </cell>
          <cell r="AE624" t="str">
            <v>SI</v>
          </cell>
          <cell r="AF624">
            <v>44757</v>
          </cell>
          <cell r="AG624">
            <v>1.5</v>
          </cell>
          <cell r="AH624">
            <v>1.5</v>
          </cell>
          <cell r="AT624">
            <v>2.02</v>
          </cell>
          <cell r="BG624" t="str">
            <v>86</v>
          </cell>
          <cell r="BH624" t="str">
            <v>INVESTIGACION DESARROLLO  INNOVACION Y/O TRANSFERENCIA TECNOLOGICA</v>
          </cell>
        </row>
        <row r="625">
          <cell r="P625" t="str">
            <v>Índice de decomiso de control de armas, municiones y explosivos.</v>
          </cell>
          <cell r="Q625" t="str">
            <v>Por período</v>
          </cell>
          <cell r="T625" t="str">
            <v>IDA = #ADaño y ÷ #ADaño x IDA: Índice de decomiso de armas. # AD año y: Número de armas decomisadas en el año a medir. # AD año x: Número de armas decomisadas en el año previo al año a medir.</v>
          </cell>
          <cell r="U625" t="str">
            <v>C</v>
          </cell>
          <cell r="V625" t="str">
            <v>Discreto</v>
          </cell>
          <cell r="W625">
            <v>1</v>
          </cell>
          <cell r="X625">
            <v>1</v>
          </cell>
          <cell r="Y625">
            <v>0.85</v>
          </cell>
          <cell r="Z625">
            <v>2</v>
          </cell>
          <cell r="AA625">
            <v>1</v>
          </cell>
          <cell r="AB625">
            <v>28.832999999999998</v>
          </cell>
          <cell r="AC625" t="str">
            <v>VERDE</v>
          </cell>
          <cell r="AD625" t="str">
            <v>SI</v>
          </cell>
          <cell r="AE625" t="str">
            <v>SI</v>
          </cell>
          <cell r="AF625">
            <v>44760</v>
          </cell>
          <cell r="AG625">
            <v>4.3700000000000003E-2</v>
          </cell>
          <cell r="AH625">
            <v>4.3700000000000003E-2</v>
          </cell>
          <cell r="AT625">
            <v>1.26</v>
          </cell>
          <cell r="BG625" t="str">
            <v>86</v>
          </cell>
          <cell r="BH625" t="str">
            <v>INVESTIGACION DESARROLLO  INNOVACION Y/O TRANSFERENCIA TECNOLOGICA</v>
          </cell>
        </row>
        <row r="626">
          <cell r="P626" t="str">
            <v>Número de beneficiarios en apoyo al desarrollo.</v>
          </cell>
          <cell r="Q626" t="str">
            <v>Por período</v>
          </cell>
          <cell r="T626" t="str">
            <v>NBPPPAD= (sumatoria) NBPPPAD</v>
          </cell>
          <cell r="U626" t="str">
            <v>C</v>
          </cell>
          <cell r="V626" t="str">
            <v>Discreto</v>
          </cell>
          <cell r="W626">
            <v>1</v>
          </cell>
          <cell r="X626">
            <v>1</v>
          </cell>
          <cell r="Y626">
            <v>0.85</v>
          </cell>
          <cell r="Z626">
            <v>2</v>
          </cell>
          <cell r="AA626">
            <v>2</v>
          </cell>
          <cell r="AB626">
            <v>0.34029999999999999</v>
          </cell>
          <cell r="AC626" t="str">
            <v>ROJO</v>
          </cell>
          <cell r="AD626" t="str">
            <v>SI</v>
          </cell>
          <cell r="AE626" t="str">
            <v>SI</v>
          </cell>
          <cell r="AF626">
            <v>44939</v>
          </cell>
          <cell r="AG626">
            <v>12500</v>
          </cell>
          <cell r="AH626">
            <v>12500</v>
          </cell>
          <cell r="AT626">
            <v>2269220</v>
          </cell>
          <cell r="AU626">
            <v>4254</v>
          </cell>
          <cell r="BG626" t="str">
            <v>91</v>
          </cell>
          <cell r="BH626" t="str">
            <v>SEGURIDAD INTEGRAL</v>
          </cell>
        </row>
        <row r="627">
          <cell r="P627" t="str">
            <v>Nivel de relacionamiento internacional</v>
          </cell>
          <cell r="Q627" t="str">
            <v>Por período</v>
          </cell>
          <cell r="T627" t="str">
            <v>%PIDTH=〖(0,40×(100×IPCIP/IPCIR))〗_ +(〖0,40×(100×ECyEM/ECyEMP))〗_ +(0,20×〖(100×MPyAH/MPyAHR))〗X FRI %PIDTH = Porcentaje de participación internacional alcanzado para el desarrollo del talento humano del sector Defensa. IPCIP = Intercambios profesionales y cursos internacionales en los que participó el sector Defensa. IPCIR = Intercambios profesionales y cursos internacionales requeridos por el sector Defensa. ECyEM = Ejercicios combinados y eventos militares en los que participó el sector Defensa. ECyEMP = Ejercicios combinados y eventos militares planificados. MPyAH = Misiones de paz y asistencia humanitaria en los que participó el sector Defensa. MPyAHR = Misiones de paz y asistencia humanitaria requeridas. FRI= Factor de relacionamiento internacional. (0,1225)</v>
          </cell>
          <cell r="U627" t="str">
            <v>C</v>
          </cell>
          <cell r="V627" t="str">
            <v>Discreto</v>
          </cell>
          <cell r="W627">
            <v>1</v>
          </cell>
          <cell r="X627">
            <v>1</v>
          </cell>
          <cell r="Y627">
            <v>0.85</v>
          </cell>
          <cell r="Z627">
            <v>2</v>
          </cell>
          <cell r="AA627">
            <v>1</v>
          </cell>
          <cell r="AB627">
            <v>0.95820000000000005</v>
          </cell>
          <cell r="AC627" t="str">
            <v>AMARILLO</v>
          </cell>
          <cell r="AD627" t="str">
            <v>SI</v>
          </cell>
          <cell r="AE627" t="str">
            <v>SI</v>
          </cell>
          <cell r="AF627">
            <v>44757</v>
          </cell>
          <cell r="AG627">
            <v>6.125</v>
          </cell>
          <cell r="AH627">
            <v>6.125</v>
          </cell>
          <cell r="AT627">
            <v>5.8689999999999998</v>
          </cell>
          <cell r="BG627" t="str">
            <v>56</v>
          </cell>
          <cell r="BH627" t="str">
            <v>COOPERACION INTERNACIONAL PARA CONTRIBUIR A LA PAZ REGIONAL Y MUNDIAL</v>
          </cell>
        </row>
        <row r="628">
          <cell r="P628" t="str">
            <v>Número de personas adultas mayores en situación de pobreza, extrema pobreza y vulnerabilidad que acceden a servicios y centros de atención gerontológica</v>
          </cell>
          <cell r="Q628" t="str">
            <v>Por período</v>
          </cell>
          <cell r="R628" t="str">
            <v>SI</v>
          </cell>
          <cell r="T628" t="str">
            <v>Número de personas adultas mayores en situación de pobreza, extrema pobreza y vulnerabilidad que acceden a servicios y centros de atención gerontológica</v>
          </cell>
          <cell r="U628" t="str">
            <v>C</v>
          </cell>
          <cell r="V628" t="str">
            <v>Discreto</v>
          </cell>
          <cell r="W628">
            <v>1</v>
          </cell>
          <cell r="X628">
            <v>1</v>
          </cell>
          <cell r="Y628">
            <v>0.85</v>
          </cell>
          <cell r="Z628">
            <v>12</v>
          </cell>
          <cell r="AA628">
            <v>12</v>
          </cell>
          <cell r="AB628">
            <v>1.0389999999999999</v>
          </cell>
          <cell r="AC628" t="str">
            <v>VERDE</v>
          </cell>
          <cell r="AD628" t="str">
            <v>SI</v>
          </cell>
          <cell r="AE628" t="str">
            <v>SI</v>
          </cell>
          <cell r="AF628">
            <v>44940</v>
          </cell>
          <cell r="AG628">
            <v>109040</v>
          </cell>
          <cell r="AH628">
            <v>109040</v>
          </cell>
          <cell r="AI628">
            <v>109040</v>
          </cell>
          <cell r="AJ628">
            <v>109040</v>
          </cell>
          <cell r="AK628">
            <v>109040</v>
          </cell>
          <cell r="AL628">
            <v>109040</v>
          </cell>
          <cell r="AM628">
            <v>109040</v>
          </cell>
          <cell r="AN628">
            <v>109040</v>
          </cell>
          <cell r="AO628">
            <v>109040</v>
          </cell>
          <cell r="AP628">
            <v>109040</v>
          </cell>
          <cell r="AQ628">
            <v>109040</v>
          </cell>
          <cell r="AR628">
            <v>109040</v>
          </cell>
          <cell r="AT628">
            <v>109673</v>
          </cell>
          <cell r="AU628">
            <v>111057</v>
          </cell>
          <cell r="AV628">
            <v>109294</v>
          </cell>
          <cell r="AW628">
            <v>101682</v>
          </cell>
          <cell r="AX628">
            <v>108009</v>
          </cell>
          <cell r="AY628">
            <v>107075</v>
          </cell>
          <cell r="AZ628">
            <v>108675</v>
          </cell>
          <cell r="BA628">
            <v>109614</v>
          </cell>
          <cell r="BB628">
            <v>109968</v>
          </cell>
          <cell r="BC628">
            <v>110457</v>
          </cell>
          <cell r="BD628">
            <v>112697</v>
          </cell>
          <cell r="BE628">
            <v>113297</v>
          </cell>
          <cell r="BG628" t="str">
            <v>56</v>
          </cell>
          <cell r="BH628" t="str">
            <v>DESARROLLO INFANTIL</v>
          </cell>
        </row>
        <row r="629">
          <cell r="P629" t="str">
            <v>Número de personas que aceden a las modalidades de atención para personas con discapacidad del MIES</v>
          </cell>
          <cell r="Q629" t="str">
            <v>Por período</v>
          </cell>
          <cell r="R629" t="str">
            <v>SI</v>
          </cell>
          <cell r="T629" t="str">
            <v>Sumatoria de personas que aceden a las modalidades de atención para personas con discapacidad del MIES</v>
          </cell>
          <cell r="U629" t="str">
            <v>C</v>
          </cell>
          <cell r="V629" t="str">
            <v>Discreto</v>
          </cell>
          <cell r="W629">
            <v>1</v>
          </cell>
          <cell r="X629">
            <v>1</v>
          </cell>
          <cell r="Y629">
            <v>0.85</v>
          </cell>
          <cell r="Z629">
            <v>12</v>
          </cell>
          <cell r="AA629">
            <v>12</v>
          </cell>
          <cell r="AB629">
            <v>0.95179999999999998</v>
          </cell>
          <cell r="AC629" t="str">
            <v>AMARILLO</v>
          </cell>
          <cell r="AD629" t="str">
            <v>SI</v>
          </cell>
          <cell r="AE629" t="str">
            <v>SI</v>
          </cell>
          <cell r="AF629">
            <v>44940</v>
          </cell>
          <cell r="AG629">
            <v>34657</v>
          </cell>
          <cell r="AH629">
            <v>34657</v>
          </cell>
          <cell r="AI629">
            <v>34657</v>
          </cell>
          <cell r="AJ629">
            <v>34657</v>
          </cell>
          <cell r="AK629">
            <v>34657</v>
          </cell>
          <cell r="AL629">
            <v>34657</v>
          </cell>
          <cell r="AM629">
            <v>34657</v>
          </cell>
          <cell r="AN629">
            <v>34657</v>
          </cell>
          <cell r="AO629">
            <v>34657</v>
          </cell>
          <cell r="AP629">
            <v>34657</v>
          </cell>
          <cell r="AQ629">
            <v>34657</v>
          </cell>
          <cell r="AR629">
            <v>34657</v>
          </cell>
          <cell r="AT629">
            <v>27170</v>
          </cell>
          <cell r="AU629">
            <v>26958</v>
          </cell>
          <cell r="AV629">
            <v>28279</v>
          </cell>
          <cell r="AW629">
            <v>29918</v>
          </cell>
          <cell r="AX629">
            <v>31173</v>
          </cell>
          <cell r="AY629">
            <v>31839</v>
          </cell>
          <cell r="AZ629">
            <v>32425</v>
          </cell>
          <cell r="BA629">
            <v>33297</v>
          </cell>
          <cell r="BB629">
            <v>32980</v>
          </cell>
          <cell r="BC629">
            <v>32584</v>
          </cell>
          <cell r="BD629">
            <v>32894</v>
          </cell>
          <cell r="BE629">
            <v>32988</v>
          </cell>
          <cell r="BG629" t="str">
            <v>56</v>
          </cell>
          <cell r="BH629" t="str">
            <v>DESARROLLO INFANTIL</v>
          </cell>
        </row>
        <row r="630">
          <cell r="P630" t="str">
            <v>Número de niñas y niños de 0 a 3 años de edad y mujeres gestantes que participan en los servicios de desarrollo infantil integral a nivel nacional</v>
          </cell>
          <cell r="Q630" t="str">
            <v>Por período</v>
          </cell>
          <cell r="R630" t="str">
            <v>SI</v>
          </cell>
          <cell r="T630" t="str">
            <v>Sumatoria de niñas y niños de 0 a 3 años de edad; y, mujeres gestantes que son atendidos en los servicios de DII.</v>
          </cell>
          <cell r="U630" t="str">
            <v>C</v>
          </cell>
          <cell r="V630" t="str">
            <v>Discreto</v>
          </cell>
          <cell r="W630">
            <v>1</v>
          </cell>
          <cell r="X630">
            <v>1</v>
          </cell>
          <cell r="Y630">
            <v>0.85</v>
          </cell>
          <cell r="Z630">
            <v>12</v>
          </cell>
          <cell r="AA630">
            <v>12</v>
          </cell>
          <cell r="AB630">
            <v>1.5456000000000001</v>
          </cell>
          <cell r="AC630" t="str">
            <v>VERDE</v>
          </cell>
          <cell r="AD630" t="str">
            <v>SI</v>
          </cell>
          <cell r="AE630" t="str">
            <v>SI</v>
          </cell>
          <cell r="AF630">
            <v>44938</v>
          </cell>
          <cell r="AG630">
            <v>170146</v>
          </cell>
          <cell r="AH630">
            <v>170146</v>
          </cell>
          <cell r="AI630">
            <v>170146</v>
          </cell>
          <cell r="AJ630">
            <v>170146</v>
          </cell>
          <cell r="AK630">
            <v>170146</v>
          </cell>
          <cell r="AL630">
            <v>170146</v>
          </cell>
          <cell r="AM630">
            <v>170146</v>
          </cell>
          <cell r="AN630">
            <v>170146</v>
          </cell>
          <cell r="AO630">
            <v>170146</v>
          </cell>
          <cell r="AP630">
            <v>170146</v>
          </cell>
          <cell r="AQ630">
            <v>170146</v>
          </cell>
          <cell r="AR630">
            <v>170146</v>
          </cell>
          <cell r="AT630">
            <v>261763</v>
          </cell>
          <cell r="AU630">
            <v>271544</v>
          </cell>
          <cell r="AV630">
            <v>271137</v>
          </cell>
          <cell r="AW630">
            <v>266184</v>
          </cell>
          <cell r="AX630">
            <v>259822</v>
          </cell>
          <cell r="AY630">
            <v>267182</v>
          </cell>
          <cell r="AZ630">
            <v>264958</v>
          </cell>
          <cell r="BA630">
            <v>250324</v>
          </cell>
          <cell r="BB630">
            <v>258722</v>
          </cell>
          <cell r="BC630">
            <v>259635</v>
          </cell>
          <cell r="BD630">
            <v>263237</v>
          </cell>
          <cell r="BE630">
            <v>262976</v>
          </cell>
          <cell r="BG630" t="str">
            <v>56</v>
          </cell>
          <cell r="BH630" t="str">
            <v>DESARROLLO INFANTIL</v>
          </cell>
        </row>
        <row r="631">
          <cell r="P631" t="str">
            <v>Porcentaje de usuarias/os (mujeres gestantes y familias de niñas y niños de 0 a 36 meses de edad) que reciben consejerías en los temas del paquete priorizado</v>
          </cell>
          <cell r="Q631" t="str">
            <v>Por período</v>
          </cell>
          <cell r="R631" t="str">
            <v>SI</v>
          </cell>
          <cell r="T631" t="str">
            <v>Número de familias y mujeres gestantes que reciben consejerías / Total de familias y mujeres gestantes que se encuentran en los servicios de Desarrollo Infantil</v>
          </cell>
          <cell r="U631" t="str">
            <v>C</v>
          </cell>
          <cell r="V631" t="str">
            <v>Discreto Fraccional</v>
          </cell>
          <cell r="W631">
            <v>1</v>
          </cell>
          <cell r="X631">
            <v>1</v>
          </cell>
          <cell r="Y631">
            <v>0.85</v>
          </cell>
          <cell r="Z631">
            <v>2</v>
          </cell>
          <cell r="AA631">
            <v>2</v>
          </cell>
          <cell r="AB631">
            <v>1.2683</v>
          </cell>
          <cell r="AC631" t="str">
            <v>VERDE</v>
          </cell>
          <cell r="AD631" t="str">
            <v>SI</v>
          </cell>
          <cell r="AE631" t="str">
            <v>SI</v>
          </cell>
          <cell r="AF631">
            <v>44936</v>
          </cell>
          <cell r="AG631">
            <v>0.7</v>
          </cell>
          <cell r="AH631">
            <v>0.7</v>
          </cell>
          <cell r="AT631" t="str">
            <v>171,883 \ 203,035</v>
          </cell>
          <cell r="AU631" t="str">
            <v>180,259 \ 203,035</v>
          </cell>
          <cell r="BG631">
            <v>0</v>
          </cell>
          <cell r="BH631">
            <v>0</v>
          </cell>
        </row>
        <row r="632">
          <cell r="P632" t="str">
            <v>Porcentaje de niñas y niños de 0 a 3 años de edad que alcanzan los Índices de Desarrollo Infantil Integral</v>
          </cell>
          <cell r="Q632" t="str">
            <v>Por período</v>
          </cell>
          <cell r="R632" t="str">
            <v>SI</v>
          </cell>
          <cell r="T632" t="str">
            <v>Número de niñas y niños de 0 a 3 años de edad que alcanzan los Indicadores de Desarrollo Infantil Integral de acuerdo a su edad / Total de niñas y niños de 0 a 3 años de edad que asisten a los servicios de desarrollo infantil</v>
          </cell>
          <cell r="U632" t="str">
            <v>C</v>
          </cell>
          <cell r="V632" t="str">
            <v>Discreto Fraccional</v>
          </cell>
          <cell r="W632">
            <v>1</v>
          </cell>
          <cell r="X632">
            <v>1</v>
          </cell>
          <cell r="Y632">
            <v>0.85</v>
          </cell>
          <cell r="Z632">
            <v>2</v>
          </cell>
          <cell r="AA632">
            <v>2</v>
          </cell>
          <cell r="AB632">
            <v>0.98470000000000002</v>
          </cell>
          <cell r="AC632" t="str">
            <v>AMARILLO</v>
          </cell>
          <cell r="AD632" t="str">
            <v>SI</v>
          </cell>
          <cell r="AE632" t="str">
            <v>SI</v>
          </cell>
          <cell r="AF632">
            <v>44943</v>
          </cell>
          <cell r="AG632">
            <v>0.8</v>
          </cell>
          <cell r="AH632">
            <v>0.8</v>
          </cell>
          <cell r="AT632" t="str">
            <v>188,131 \ 259,095</v>
          </cell>
          <cell r="AU632" t="str">
            <v>200,891 \ 255,014</v>
          </cell>
          <cell r="BG632">
            <v>0</v>
          </cell>
          <cell r="BH632">
            <v>0</v>
          </cell>
        </row>
        <row r="633">
          <cell r="P633" t="str">
            <v>E2.O5.P1.I1. Número de usuarios habilitados al pago de las transferencias monetarias no contributivas</v>
          </cell>
          <cell r="Q633" t="str">
            <v>Por período</v>
          </cell>
          <cell r="R633" t="str">
            <v>SI</v>
          </cell>
          <cell r="T633" t="str">
            <v>Sumatoria</v>
          </cell>
          <cell r="U633" t="str">
            <v>C</v>
          </cell>
          <cell r="V633" t="str">
            <v>Discreto</v>
          </cell>
          <cell r="W633">
            <v>1</v>
          </cell>
          <cell r="X633">
            <v>1</v>
          </cell>
          <cell r="Y633">
            <v>0.85</v>
          </cell>
          <cell r="Z633">
            <v>12</v>
          </cell>
          <cell r="AA633">
            <v>12</v>
          </cell>
          <cell r="AB633">
            <v>0.95269999999999999</v>
          </cell>
          <cell r="AC633" t="str">
            <v>AMARILLO</v>
          </cell>
          <cell r="AD633" t="str">
            <v>SI</v>
          </cell>
          <cell r="AE633" t="str">
            <v>SI</v>
          </cell>
          <cell r="AF633">
            <v>44936</v>
          </cell>
          <cell r="AG633">
            <v>1450429</v>
          </cell>
          <cell r="AH633">
            <v>1450429</v>
          </cell>
          <cell r="AI633">
            <v>1450429</v>
          </cell>
          <cell r="AJ633">
            <v>1450429</v>
          </cell>
          <cell r="AK633">
            <v>1450429</v>
          </cell>
          <cell r="AL633">
            <v>1450429</v>
          </cell>
          <cell r="AM633">
            <v>1450429</v>
          </cell>
          <cell r="AN633">
            <v>1450429</v>
          </cell>
          <cell r="AO633">
            <v>1450429</v>
          </cell>
          <cell r="AP633">
            <v>1450429</v>
          </cell>
          <cell r="AQ633">
            <v>1450429</v>
          </cell>
          <cell r="AR633">
            <v>1450429</v>
          </cell>
          <cell r="AT633">
            <v>1406197</v>
          </cell>
          <cell r="AU633">
            <v>1389435</v>
          </cell>
          <cell r="AV633">
            <v>1381097</v>
          </cell>
          <cell r="AW633">
            <v>1392349</v>
          </cell>
          <cell r="AX633">
            <v>1392343</v>
          </cell>
          <cell r="AY633">
            <v>1397273</v>
          </cell>
          <cell r="AZ633">
            <v>1393765</v>
          </cell>
          <cell r="BA633">
            <v>1390860</v>
          </cell>
          <cell r="BB633">
            <v>1388568</v>
          </cell>
          <cell r="BC633">
            <v>1385297</v>
          </cell>
          <cell r="BD633">
            <v>1382626</v>
          </cell>
          <cell r="BE633">
            <v>1381786</v>
          </cell>
          <cell r="BG633" t="str">
            <v>57</v>
          </cell>
          <cell r="BH633" t="str">
            <v>PROTECCION SOCIAL A LA FAMILIA ASEGURAMIENTO NO CONTRIBUTIVO INCLUSION ECONOMICA Y MOVILIDAD SOCIAL</v>
          </cell>
        </row>
        <row r="634">
          <cell r="P634" t="str">
            <v>Porcentaje de núcleos familiares en extrema pobreza usuarios del BDH Variable atendidos por el servicio de acompañamiento familiar, que alcanzan sus Condiciones Básicas de Desarrollo Familiar</v>
          </cell>
          <cell r="Q634" t="str">
            <v>Por período</v>
          </cell>
          <cell r="R634" t="str">
            <v>SI</v>
          </cell>
          <cell r="T634" t="str">
            <v>(Número de núcleos familiares en extrema pobreza usuarios del BDH Variable atendidos por el servicio de acompañamiento familiar que alcanzan al menos 3 Condiciones Básicas de Desarrollo Familiar / Total de núcleos familiares en extrema pobreza usuarios del BDH con componente Variable atendidos por el servicio de acompañamiento familiar) * 100.</v>
          </cell>
          <cell r="U634" t="str">
            <v>C</v>
          </cell>
          <cell r="V634" t="str">
            <v>Discreto Fraccional</v>
          </cell>
          <cell r="W634">
            <v>1</v>
          </cell>
          <cell r="X634">
            <v>1</v>
          </cell>
          <cell r="Y634">
            <v>0.85</v>
          </cell>
          <cell r="Z634">
            <v>2</v>
          </cell>
          <cell r="AA634">
            <v>2</v>
          </cell>
          <cell r="AB634">
            <v>0.95630000000000004</v>
          </cell>
          <cell r="AC634" t="str">
            <v>AMARILLO</v>
          </cell>
          <cell r="AD634" t="str">
            <v>SI</v>
          </cell>
          <cell r="AE634" t="str">
            <v>SI</v>
          </cell>
          <cell r="AF634">
            <v>44937</v>
          </cell>
          <cell r="AG634">
            <v>0.88</v>
          </cell>
          <cell r="AH634">
            <v>0.89</v>
          </cell>
          <cell r="AT634" t="str">
            <v>17,159 \ 20,160</v>
          </cell>
          <cell r="AU634" t="str">
            <v>17,159 \ 20,160</v>
          </cell>
          <cell r="BG634" t="str">
            <v>57</v>
          </cell>
          <cell r="BH634" t="str">
            <v>PROTECCION SOCIAL A LA FAMILIA ASEGURAMIENTO NO CONTRIBUTIVO INCLUSION ECONOMICA Y MOVILIDAD SOCIAL</v>
          </cell>
        </row>
        <row r="635">
          <cell r="P635" t="str">
            <v>Número de personas con discapacidad, enfermedades catastróficas y menores de 18 años con VIH - SIDA incluidas en el BJGL</v>
          </cell>
          <cell r="Q635" t="str">
            <v>Por período</v>
          </cell>
          <cell r="R635" t="str">
            <v>SI</v>
          </cell>
          <cell r="T635" t="str">
            <v>Sumatoria de beneficiarios habilitados para el pago del Bono Joaquín Gallegos Lara</v>
          </cell>
          <cell r="U635" t="str">
            <v>C</v>
          </cell>
          <cell r="V635" t="str">
            <v>Discreto</v>
          </cell>
          <cell r="W635">
            <v>1</v>
          </cell>
          <cell r="X635">
            <v>1</v>
          </cell>
          <cell r="Y635">
            <v>0.85</v>
          </cell>
          <cell r="Z635">
            <v>2</v>
          </cell>
          <cell r="AA635">
            <v>2</v>
          </cell>
          <cell r="AB635">
            <v>1.0286</v>
          </cell>
          <cell r="AC635" t="str">
            <v>VERDE</v>
          </cell>
          <cell r="AD635" t="str">
            <v>SI</v>
          </cell>
          <cell r="AE635" t="str">
            <v>SI</v>
          </cell>
          <cell r="AF635">
            <v>44936</v>
          </cell>
          <cell r="AG635">
            <v>40339</v>
          </cell>
          <cell r="AH635">
            <v>40339</v>
          </cell>
          <cell r="AT635">
            <v>41001</v>
          </cell>
          <cell r="AU635">
            <v>41493</v>
          </cell>
          <cell r="BG635" t="e">
            <v>#N/A</v>
          </cell>
          <cell r="BH635" t="e">
            <v>#N/A</v>
          </cell>
        </row>
        <row r="636">
          <cell r="P636" t="str">
            <v>Porcentaje de emprendimientos sostenibles, surgidos del Crédito de Desarrollo Humano</v>
          </cell>
          <cell r="Q636" t="str">
            <v>Por período</v>
          </cell>
          <cell r="R636" t="str">
            <v>SI</v>
          </cell>
          <cell r="T636" t="str">
            <v>Numero de emprendimientos en ruta de sostenibilidad con el CDH verificados mediante el seguimiento / Total de emprendimientos visitados mediante el seguimiento</v>
          </cell>
          <cell r="U636" t="str">
            <v>C</v>
          </cell>
          <cell r="V636" t="str">
            <v>Discreto Fraccional</v>
          </cell>
          <cell r="W636">
            <v>1</v>
          </cell>
          <cell r="X636">
            <v>1</v>
          </cell>
          <cell r="Y636">
            <v>0.85</v>
          </cell>
          <cell r="Z636">
            <v>2</v>
          </cell>
          <cell r="AA636">
            <v>2</v>
          </cell>
          <cell r="AB636">
            <v>2.0954999999999999</v>
          </cell>
          <cell r="AC636" t="str">
            <v>VERDE</v>
          </cell>
          <cell r="AD636" t="str">
            <v>SI</v>
          </cell>
          <cell r="AE636" t="str">
            <v>SI</v>
          </cell>
          <cell r="AF636">
            <v>44938</v>
          </cell>
          <cell r="AG636">
            <v>0.13</v>
          </cell>
          <cell r="AH636">
            <v>0.2</v>
          </cell>
          <cell r="AT636" t="str">
            <v>848 \ 1,158</v>
          </cell>
          <cell r="AU636" t="str">
            <v>461 \ 1,100</v>
          </cell>
          <cell r="BG636" t="str">
            <v>57</v>
          </cell>
          <cell r="BH636" t="str">
            <v>PROTECCION SOCIAL A LA FAMILIA ASEGURAMIENTO NO CONTRIBUTIVO INCLUSION ECONOMICA Y MOVILIDAD SOCIAL</v>
          </cell>
        </row>
        <row r="637">
          <cell r="P637" t="str">
            <v>Tasa de abandono escolar nacional</v>
          </cell>
          <cell r="Q637" t="str">
            <v>Por período</v>
          </cell>
          <cell r="T637" t="str">
            <v>TAB=(Est Abt, g)/(Est Desct,g)∗100 Donde: TAB= Tasa de abandono escolar. Est Abt, g= Número de estudiantes que abandonan el grado o curso g en el periodo escolar t. Est Mt,g= Total de estudiantes que registran descomposición de matrícula en el grado o curso g en el periodo escolar t. g = Grado o curso de estudio. (este indicador es aplicable para todos los grados desde inicial hasta 3ero de bachillerato). t = Período escolar.</v>
          </cell>
          <cell r="U637" t="str">
            <v>D</v>
          </cell>
          <cell r="V637" t="str">
            <v>Discreto Fraccional</v>
          </cell>
          <cell r="W637">
            <v>1</v>
          </cell>
          <cell r="X637">
            <v>1</v>
          </cell>
          <cell r="Y637">
            <v>1.1499999999999999</v>
          </cell>
          <cell r="Z637">
            <v>1</v>
          </cell>
          <cell r="AA637">
            <v>1</v>
          </cell>
          <cell r="AB637">
            <v>1.1939</v>
          </cell>
          <cell r="AC637" t="str">
            <v>ROJO</v>
          </cell>
          <cell r="AD637" t="str">
            <v>SI</v>
          </cell>
          <cell r="AE637" t="str">
            <v>SI</v>
          </cell>
          <cell r="AF637">
            <v>44939</v>
          </cell>
          <cell r="AG637">
            <v>1.6500000000000001E-2</v>
          </cell>
          <cell r="AT637" t="str">
            <v>83,203 \ 4,216,126</v>
          </cell>
          <cell r="BG637" t="str">
            <v>58</v>
          </cell>
          <cell r="BH637" t="str">
            <v>EDUCACION PARA ADULTOS</v>
          </cell>
        </row>
        <row r="638">
          <cell r="P638" t="str">
            <v>OEI2.3: Número de entidades del Gobierno Central que han recibido asesoría técnica para la definición e implementación de estrategias para la reducción de riesgos o adaptación al cambio climático.</v>
          </cell>
          <cell r="Q638" t="str">
            <v>Acumulado</v>
          </cell>
          <cell r="R638" t="str">
            <v>SI</v>
          </cell>
          <cell r="T638" t="str">
            <v>Sumatoria de los ministerios, secretarias de estado, empresas públicas y otros actores del SNDGRE asesorados en la implementación de estrategias para la reducción de riesgos o adaptación al cambio climático.</v>
          </cell>
          <cell r="U638" t="str">
            <v>C</v>
          </cell>
          <cell r="V638" t="str">
            <v>Continuo</v>
          </cell>
          <cell r="W638">
            <v>1</v>
          </cell>
          <cell r="X638">
            <v>1</v>
          </cell>
          <cell r="Y638">
            <v>0.9</v>
          </cell>
          <cell r="Z638">
            <v>2</v>
          </cell>
          <cell r="AA638">
            <v>2</v>
          </cell>
          <cell r="AB638">
            <v>1.5</v>
          </cell>
          <cell r="AC638" t="str">
            <v>VERDE</v>
          </cell>
          <cell r="AD638" t="str">
            <v>SI</v>
          </cell>
          <cell r="AE638" t="str">
            <v>SI</v>
          </cell>
          <cell r="AF638">
            <v>44937</v>
          </cell>
          <cell r="AG638">
            <v>2</v>
          </cell>
          <cell r="AH638">
            <v>2</v>
          </cell>
          <cell r="AS638">
            <v>4</v>
          </cell>
          <cell r="AT638">
            <v>3</v>
          </cell>
          <cell r="AU638">
            <v>3</v>
          </cell>
          <cell r="BF638">
            <v>6</v>
          </cell>
          <cell r="BG638" t="e">
            <v>#N/A</v>
          </cell>
          <cell r="BH638" t="e">
            <v>#N/A</v>
          </cell>
        </row>
        <row r="639">
          <cell r="P639" t="str">
            <v>Tasa de abandono escolar en Bachillerato en el área rural</v>
          </cell>
          <cell r="Q639" t="str">
            <v>Por período</v>
          </cell>
          <cell r="T639" t="str">
            <v>TAB=(Est Abt, g)/(Est Desct,g)∗100 Donde: TAB = Tasa de abandono escolar. Est Abt, g= Número de estudiantes que abandonan el grado o curso g en el periodo escolar t. Est Mt,g= Total de estudiantes que registran descomposición de matrícula en el grado o curso g en el periodo escolar t. g = Grado o curso de estudio. (este indicador es aplicable para todos los grados desde inicial hasta 3ero de bachillerato). t = Período escolar.</v>
          </cell>
          <cell r="U639" t="str">
            <v>D</v>
          </cell>
          <cell r="V639" t="str">
            <v>Discreto Fraccional</v>
          </cell>
          <cell r="W639">
            <v>1</v>
          </cell>
          <cell r="X639">
            <v>1</v>
          </cell>
          <cell r="Y639">
            <v>1.1499999999999999</v>
          </cell>
          <cell r="Z639">
            <v>1</v>
          </cell>
          <cell r="AA639">
            <v>1</v>
          </cell>
          <cell r="AB639">
            <v>1.3366</v>
          </cell>
          <cell r="AC639" t="str">
            <v>ROJO</v>
          </cell>
          <cell r="AD639" t="str">
            <v>SI</v>
          </cell>
          <cell r="AE639" t="str">
            <v>SI</v>
          </cell>
          <cell r="AF639">
            <v>44939</v>
          </cell>
          <cell r="AG639">
            <v>3.0599999999999999E-2</v>
          </cell>
          <cell r="AT639" t="str">
            <v>7,302 \ 178,513</v>
          </cell>
          <cell r="BG639" t="str">
            <v>25</v>
          </cell>
          <cell r="BH639" t="str">
            <v>MANTENIMIENTO DE LA INFRAESTRUCTURA EDUCATIVA</v>
          </cell>
        </row>
        <row r="640">
          <cell r="P640" t="str">
            <v>Tasa de no promoción en Bachillerato en el área rural</v>
          </cell>
          <cell r="Q640" t="str">
            <v>Por período</v>
          </cell>
          <cell r="T640" t="str">
            <v>TNoProm=(Est NoPromt, g)/(Est Desct,g)∗100 Donde: TNoProm = Tasa de no promoción escolar. Est NoPromt, g= Número de estudiantes que reprueban el grado o curso g en el periodo escolar t. Est Desct,g= Total de estudiantes que registran descomposición de matrícula en el grado o curso g en el periodo escolar t. g = Grado o curso de estudio. (este indicador es aplicable para todos los grados desde inicial hasta 3ero de bachillerato). t = Período escolar.</v>
          </cell>
          <cell r="U640" t="str">
            <v>D</v>
          </cell>
          <cell r="V640" t="str">
            <v>Discreto Fraccional</v>
          </cell>
          <cell r="W640">
            <v>1</v>
          </cell>
          <cell r="X640">
            <v>1</v>
          </cell>
          <cell r="Y640">
            <v>1.1499999999999999</v>
          </cell>
          <cell r="Z640">
            <v>1</v>
          </cell>
          <cell r="AA640">
            <v>1</v>
          </cell>
          <cell r="AB640">
            <v>1.766</v>
          </cell>
          <cell r="AC640" t="str">
            <v>ROJO</v>
          </cell>
          <cell r="AD640" t="str">
            <v>SI</v>
          </cell>
          <cell r="AE640" t="str">
            <v>SI</v>
          </cell>
          <cell r="AF640">
            <v>44939</v>
          </cell>
          <cell r="AG640">
            <v>1.41E-2</v>
          </cell>
          <cell r="AT640" t="str">
            <v>4,448 \ 178,513</v>
          </cell>
          <cell r="BG640" t="str">
            <v>25</v>
          </cell>
          <cell r="BH640" t="str">
            <v>MANTENIMIENTO DE LA INFRAESTRUCTURA EDUCATIVA</v>
          </cell>
        </row>
        <row r="641">
          <cell r="P641" t="str">
            <v>Tasa bruta de matrícula Inicial en el área rural</v>
          </cell>
          <cell r="Q641" t="str">
            <v>Por período</v>
          </cell>
          <cell r="T641" t="str">
            <v>TBMinicial(t)=((Matrinicial(t))/(P3-4(T)))*100 Donde: TBMinicial(t)= Tasa bruta de matrícula de Inicial. Matrinicial(t)= Número de estudiantes matriculados en inicial en el grupo de 3 y 4 años, registrados en instituciones educativas de tipo de educación regular, en el periodo (t). P3-4(T)= Total de personas de 3 y 4 años estimada al 30 de junio de cada año, en el periodo (t).</v>
          </cell>
          <cell r="U641" t="str">
            <v>C</v>
          </cell>
          <cell r="V641" t="str">
            <v>Discreto Fraccional</v>
          </cell>
          <cell r="W641">
            <v>1</v>
          </cell>
          <cell r="X641">
            <v>1</v>
          </cell>
          <cell r="Y641">
            <v>0.85</v>
          </cell>
          <cell r="Z641">
            <v>1</v>
          </cell>
          <cell r="AA641">
            <v>1</v>
          </cell>
          <cell r="AB641">
            <v>1.0339</v>
          </cell>
          <cell r="AC641" t="str">
            <v>VERDE</v>
          </cell>
          <cell r="AD641" t="str">
            <v>SI</v>
          </cell>
          <cell r="AE641" t="str">
            <v>SI</v>
          </cell>
          <cell r="AF641">
            <v>44940</v>
          </cell>
          <cell r="AG641">
            <v>0.30980000000000002</v>
          </cell>
          <cell r="AT641" t="str">
            <v>77,321 \ 241,366</v>
          </cell>
          <cell r="BG641" t="str">
            <v>25</v>
          </cell>
          <cell r="BH641" t="str">
            <v>MANTENIMIENTO DE LA INFRAESTRUCTURA EDUCATIVA</v>
          </cell>
        </row>
        <row r="642">
          <cell r="P642" t="str">
            <v>E2.O8.P2.I1. Tasa bruta de matrícula EGB en el área rural</v>
          </cell>
          <cell r="Q642" t="str">
            <v>Por período</v>
          </cell>
          <cell r="T642" t="str">
            <v>TBMEGB(t)=((MatrEGB(t))/(P5-14(t)))*100 Donde: TBMEGB(t)= Tasa bruta de matrícula de Educación General Básica. MatrEGB(t)= Número de estudiantes matriculados en el nivel de educación general básica, registrados en instituciones educativas de tipo de educación regular, en el periodo (t). P5-14(t)= Total de personas de 5 a 14 años de edad estimada al 30 de junio de cada año, en eLperiodo (t).</v>
          </cell>
          <cell r="U642" t="str">
            <v>C</v>
          </cell>
          <cell r="V642" t="str">
            <v>Discreto Fraccional</v>
          </cell>
          <cell r="W642">
            <v>1</v>
          </cell>
          <cell r="X642">
            <v>1</v>
          </cell>
          <cell r="Y642">
            <v>0.85</v>
          </cell>
          <cell r="Z642">
            <v>1</v>
          </cell>
          <cell r="AA642">
            <v>1</v>
          </cell>
          <cell r="AB642">
            <v>0.97419999999999995</v>
          </cell>
          <cell r="AC642" t="str">
            <v>AMARILLO</v>
          </cell>
          <cell r="AD642" t="str">
            <v>SI</v>
          </cell>
          <cell r="AE642" t="str">
            <v>SI</v>
          </cell>
          <cell r="AF642">
            <v>44939</v>
          </cell>
          <cell r="AG642">
            <v>0.63870000000000005</v>
          </cell>
          <cell r="AT642" t="str">
            <v>760,087 \ 1,221,707</v>
          </cell>
          <cell r="BG642" t="str">
            <v>02</v>
          </cell>
          <cell r="BH642" t="str">
            <v>MANTENIMIENTO DE LA INFRAESTRUCTURA EDUCATIVA</v>
          </cell>
        </row>
        <row r="643">
          <cell r="P643" t="str">
            <v>E2.O8.P2.I2. Tasa bruta de matrícula Bachillerato en el área rural</v>
          </cell>
          <cell r="Q643" t="str">
            <v>Por período</v>
          </cell>
          <cell r="T643" t="str">
            <v>TBMBach(t)=((MatrBach(t))/(P15-17(t)))*100 Donde: TBMBach(t)= Tasa bruta de matrícula de Bachillerato. MatrBach(t)= Número de estudiantes matriculados en el nivel de bachillerato, registrados en instituciones educativas de tipo de educación regular, en el periodo (t). P15-17(t)= Total de personas de 15 a 17 años de edad estimada al 30 de junio de cada año, en el periodo (t).</v>
          </cell>
          <cell r="U643" t="str">
            <v>C</v>
          </cell>
          <cell r="V643" t="str">
            <v>Discreto Fraccional</v>
          </cell>
          <cell r="W643">
            <v>1</v>
          </cell>
          <cell r="X643">
            <v>1</v>
          </cell>
          <cell r="Y643">
            <v>0.85</v>
          </cell>
          <cell r="Z643">
            <v>1</v>
          </cell>
          <cell r="AA643">
            <v>1</v>
          </cell>
          <cell r="AB643">
            <v>0.95640000000000003</v>
          </cell>
          <cell r="AC643" t="str">
            <v>AMARILLO</v>
          </cell>
          <cell r="AD643" t="str">
            <v>SI</v>
          </cell>
          <cell r="AE643" t="str">
            <v>SI</v>
          </cell>
          <cell r="AF643">
            <v>44939</v>
          </cell>
          <cell r="AG643">
            <v>0.51149999999999995</v>
          </cell>
          <cell r="AT643" t="str">
            <v>176,603 \ 361,022</v>
          </cell>
          <cell r="BG643" t="str">
            <v>25</v>
          </cell>
          <cell r="BH643" t="str">
            <v>MANTENIMIENTO DE LA INFRAESTRUCTURA EDUCATIVA</v>
          </cell>
        </row>
        <row r="644">
          <cell r="P644" t="str">
            <v>Tasa de variación promedio de los resultados de aprendizaje en el área de Matemática en 10mo de EGB</v>
          </cell>
          <cell r="Q644" t="str">
            <v>Por período</v>
          </cell>
          <cell r="T644" t="str">
            <v>NUMERADOR: Resultados año actual - resultados año anterior DENOMINADOR: Resultados año anterior</v>
          </cell>
          <cell r="U644" t="str">
            <v>D</v>
          </cell>
          <cell r="V644" t="str">
            <v>Discreto Fraccional</v>
          </cell>
          <cell r="W644">
            <v>1</v>
          </cell>
          <cell r="X644">
            <v>1</v>
          </cell>
          <cell r="Y644">
            <v>1.1499999999999999</v>
          </cell>
          <cell r="Z644">
            <v>1</v>
          </cell>
          <cell r="AA644">
            <v>1</v>
          </cell>
          <cell r="AB644">
            <v>-0.36659999999999998</v>
          </cell>
          <cell r="AC644" t="str">
            <v>VERDE</v>
          </cell>
          <cell r="AD644" t="str">
            <v>SI</v>
          </cell>
          <cell r="AE644" t="str">
            <v>SI</v>
          </cell>
          <cell r="AF644">
            <v>44940</v>
          </cell>
          <cell r="AG644">
            <v>-0.28999999999999998</v>
          </cell>
          <cell r="AT644" t="str">
            <v>67 \ 630</v>
          </cell>
          <cell r="BG644" t="str">
            <v>55</v>
          </cell>
          <cell r="BH644" t="str">
            <v>EDUCACION INICIAL</v>
          </cell>
        </row>
        <row r="645">
          <cell r="P645" t="str">
            <v>Tasa de variación promedio de los resultados de aprendizaje en el área de Matemática en 3ro de BG</v>
          </cell>
          <cell r="Q645" t="str">
            <v>Por período</v>
          </cell>
          <cell r="T645" t="str">
            <v>NUMERADOR: Resultado año actual-resultado año anterior/DENOMINADOR: resultado año anterior</v>
          </cell>
          <cell r="U645" t="str">
            <v>D</v>
          </cell>
          <cell r="V645" t="str">
            <v>Discreto Fraccional</v>
          </cell>
          <cell r="W645">
            <v>1</v>
          </cell>
          <cell r="X645">
            <v>1</v>
          </cell>
          <cell r="Y645">
            <v>1.1499999999999999</v>
          </cell>
          <cell r="Z645">
            <v>1</v>
          </cell>
          <cell r="AA645">
            <v>1</v>
          </cell>
          <cell r="AB645">
            <v>-0.3448</v>
          </cell>
          <cell r="AC645" t="str">
            <v>VERDE</v>
          </cell>
          <cell r="AD645" t="str">
            <v>SI</v>
          </cell>
          <cell r="AE645" t="str">
            <v>SI</v>
          </cell>
          <cell r="AF645">
            <v>44940</v>
          </cell>
          <cell r="AG645">
            <v>-0.28999999999999998</v>
          </cell>
          <cell r="AT645" t="str">
            <v>63 \ 630</v>
          </cell>
          <cell r="BG645" t="str">
            <v>55</v>
          </cell>
          <cell r="BH645" t="str">
            <v>EDUCACION INICIAL</v>
          </cell>
        </row>
        <row r="646">
          <cell r="P646" t="str">
            <v>Tasa de variación promedio de los resultados de aprendizaje en el área de Lengua y Literatura en 10mo de EGB</v>
          </cell>
          <cell r="Q646" t="str">
            <v>Por período</v>
          </cell>
          <cell r="T646" t="str">
            <v>NUMERADOR: Resultado año actual-resultado año anterior/DENOMINADOR: resultado año anterior</v>
          </cell>
          <cell r="U646" t="str">
            <v>D</v>
          </cell>
          <cell r="V646" t="str">
            <v>Discreto Fraccional</v>
          </cell>
          <cell r="W646">
            <v>1</v>
          </cell>
          <cell r="X646">
            <v>1</v>
          </cell>
          <cell r="Y646">
            <v>1.1499999999999999</v>
          </cell>
          <cell r="Z646">
            <v>1</v>
          </cell>
          <cell r="AA646">
            <v>1</v>
          </cell>
          <cell r="AB646">
            <v>-7.1800000000000003E-2</v>
          </cell>
          <cell r="AC646" t="str">
            <v>VERDE</v>
          </cell>
          <cell r="AD646" t="str">
            <v>SI</v>
          </cell>
          <cell r="AE646" t="str">
            <v>SI</v>
          </cell>
          <cell r="AF646">
            <v>44940</v>
          </cell>
          <cell r="AG646">
            <v>-0.33</v>
          </cell>
          <cell r="AT646" t="str">
            <v>16 \ 674</v>
          </cell>
          <cell r="BG646" t="str">
            <v>55</v>
          </cell>
          <cell r="BH646" t="str">
            <v>EDUCACION INICIAL</v>
          </cell>
        </row>
        <row r="647">
          <cell r="P647" t="str">
            <v>OEI3.2: Número de ejercicios prácticos de simulaciones o simulacros mediante los cuales se valide los planes, protocolos, procedimientos y mecanismos de respuesta que fortalezcan la coordinación interinstitucional del SNDGR.</v>
          </cell>
          <cell r="Q647" t="str">
            <v>Acumulado</v>
          </cell>
          <cell r="R647" t="str">
            <v>SI</v>
          </cell>
          <cell r="T647" t="str">
            <v>Sumatoria del número de simulacros y/o Simulaciones ejecutadas con la articulación de COE Cantonal, Provincial, Nacional y/o Binacionales.</v>
          </cell>
          <cell r="U647" t="str">
            <v>C</v>
          </cell>
          <cell r="V647" t="str">
            <v>Continuo</v>
          </cell>
          <cell r="W647">
            <v>1</v>
          </cell>
          <cell r="X647">
            <v>1</v>
          </cell>
          <cell r="Y647">
            <v>0.9</v>
          </cell>
          <cell r="Z647">
            <v>2</v>
          </cell>
          <cell r="AA647">
            <v>2</v>
          </cell>
          <cell r="AB647">
            <v>0.94450000000000001</v>
          </cell>
          <cell r="AC647" t="str">
            <v>AMARILLO</v>
          </cell>
          <cell r="AD647" t="str">
            <v>SI</v>
          </cell>
          <cell r="AE647" t="str">
            <v>SI</v>
          </cell>
          <cell r="AF647">
            <v>44939</v>
          </cell>
          <cell r="AG647">
            <v>1</v>
          </cell>
          <cell r="AH647">
            <v>1</v>
          </cell>
          <cell r="AS647">
            <v>2</v>
          </cell>
          <cell r="AT647">
            <v>0.77780000000000005</v>
          </cell>
          <cell r="AU647">
            <v>1.1111</v>
          </cell>
          <cell r="BF647">
            <v>1.8889</v>
          </cell>
          <cell r="BG647" t="e">
            <v>#N/A</v>
          </cell>
          <cell r="BH647" t="e">
            <v>#N/A</v>
          </cell>
        </row>
        <row r="648">
          <cell r="P648" t="str">
            <v>OEI1.5: Nivel de eficiencia en la gestión de identificación del riesgo ejecutada por el Sistema Nacional Descentralizado de Gestión de Riesgos (SNDGR).</v>
          </cell>
          <cell r="Q648" t="str">
            <v>Por período</v>
          </cell>
          <cell r="R648" t="str">
            <v>SI</v>
          </cell>
          <cell r="T648" t="str">
            <v>Es una medición cualitativa de la gestión en base a unos niveles preestablecidos o referentes deseables hacia los cuales se debe dirigir la identificación del riesgo, según sea su grado de avance.</v>
          </cell>
          <cell r="U648" t="str">
            <v>C</v>
          </cell>
          <cell r="V648" t="str">
            <v>Discreto</v>
          </cell>
          <cell r="W648">
            <v>1</v>
          </cell>
          <cell r="X648">
            <v>1</v>
          </cell>
          <cell r="Y648">
            <v>0.9</v>
          </cell>
          <cell r="Z648">
            <v>1</v>
          </cell>
          <cell r="AA648">
            <v>0</v>
          </cell>
          <cell r="AB648">
            <v>0</v>
          </cell>
          <cell r="AC648" t="str">
            <v>-</v>
          </cell>
          <cell r="AD648" t="str">
            <v>SI</v>
          </cell>
          <cell r="AE648" t="str">
            <v>SI</v>
          </cell>
          <cell r="AF648">
            <v>44635</v>
          </cell>
          <cell r="AG648">
            <v>0.79410000000000003</v>
          </cell>
          <cell r="BG648" t="str">
            <v>57</v>
          </cell>
          <cell r="BH648" t="str">
            <v>PREVENCION Y MITIGACION DE RIESGOS</v>
          </cell>
        </row>
        <row r="649">
          <cell r="P649" t="str">
            <v>OEI2.8: Tasa de muertes por desastres por cada 100.000 habitantes.</v>
          </cell>
          <cell r="Q649" t="str">
            <v>Por período</v>
          </cell>
          <cell r="R649" t="str">
            <v>SI</v>
          </cell>
          <cell r="T649" t="str">
            <v>((Número total de fallecidos atribuido a los desastres en período de tiempo)/(Proyección poblacional en el período de tiempo t))*100.000 hab.</v>
          </cell>
          <cell r="U649" t="str">
            <v>C</v>
          </cell>
          <cell r="V649" t="str">
            <v>Discreto</v>
          </cell>
          <cell r="W649">
            <v>1</v>
          </cell>
          <cell r="X649">
            <v>1</v>
          </cell>
          <cell r="Y649">
            <v>0.9</v>
          </cell>
          <cell r="Z649">
            <v>1</v>
          </cell>
          <cell r="AA649">
            <v>1</v>
          </cell>
          <cell r="AB649">
            <v>2.625</v>
          </cell>
          <cell r="AC649" t="str">
            <v>VERDE</v>
          </cell>
          <cell r="AD649" t="str">
            <v>SI</v>
          </cell>
          <cell r="AE649" t="str">
            <v>SI</v>
          </cell>
          <cell r="AF649">
            <v>44939</v>
          </cell>
          <cell r="AG649">
            <v>0.08</v>
          </cell>
          <cell r="AT649">
            <v>0.21</v>
          </cell>
          <cell r="BG649" t="str">
            <v>56</v>
          </cell>
          <cell r="BH649" t="str">
            <v>PREPARACION EN LA GESTION DE RIESGOS</v>
          </cell>
        </row>
        <row r="650">
          <cell r="P650" t="str">
            <v>OEI 3.3: Número de voluntarios calificados en materia de gestión de riesgos de desastres y/o asistencia humanitaria.</v>
          </cell>
          <cell r="Q650" t="str">
            <v>Por período</v>
          </cell>
          <cell r="R650" t="str">
            <v>SI</v>
          </cell>
          <cell r="T650" t="str">
            <v>Sumatoria del número de Voluntarios de Protección Civil especializados en temas de gestión de riesgos.</v>
          </cell>
          <cell r="U650" t="str">
            <v>C</v>
          </cell>
          <cell r="V650" t="str">
            <v>Discreto</v>
          </cell>
          <cell r="W650">
            <v>1</v>
          </cell>
          <cell r="X650">
            <v>1</v>
          </cell>
          <cell r="Y650">
            <v>0.9</v>
          </cell>
          <cell r="Z650">
            <v>4</v>
          </cell>
          <cell r="AA650">
            <v>4</v>
          </cell>
          <cell r="AB650">
            <v>0.80669999999999997</v>
          </cell>
          <cell r="AC650" t="str">
            <v>ROJO</v>
          </cell>
          <cell r="AD650" t="str">
            <v>SI</v>
          </cell>
          <cell r="AE650" t="str">
            <v>SI</v>
          </cell>
          <cell r="AF650">
            <v>44933</v>
          </cell>
          <cell r="AG650">
            <v>300</v>
          </cell>
          <cell r="AH650">
            <v>300</v>
          </cell>
          <cell r="AI650">
            <v>300</v>
          </cell>
          <cell r="AJ650">
            <v>300</v>
          </cell>
          <cell r="AT650">
            <v>188</v>
          </cell>
          <cell r="AU650">
            <v>226</v>
          </cell>
          <cell r="AV650">
            <v>227</v>
          </cell>
          <cell r="AW650">
            <v>242</v>
          </cell>
          <cell r="BG650" t="str">
            <v>55</v>
          </cell>
          <cell r="BH650" t="str">
            <v>FORTALECIMIENTO DEL SISTEMA NACIONAL DESCENTRALIZADO DE LA GESTION DEL RIESGO</v>
          </cell>
        </row>
        <row r="651">
          <cell r="P651" t="str">
            <v>OEI3.7: Porcentaje de requerimientos de Asistencia Humanitaria durante emergencias y desastres atendidos</v>
          </cell>
          <cell r="Q651" t="str">
            <v>Por período</v>
          </cell>
          <cell r="R651" t="str">
            <v>SI</v>
          </cell>
          <cell r="T651" t="str">
            <v>Sumatoria de # de requerimientos de bienes de asistencia humanitaria POR el porcentaje del cumplimiento de los requirimientos / # de requerimientos recibidos.</v>
          </cell>
          <cell r="U651" t="str">
            <v>C</v>
          </cell>
          <cell r="V651" t="str">
            <v>Discreto Fraccional</v>
          </cell>
          <cell r="W651">
            <v>1</v>
          </cell>
          <cell r="X651">
            <v>1</v>
          </cell>
          <cell r="Y651">
            <v>0.9</v>
          </cell>
          <cell r="Z651">
            <v>2</v>
          </cell>
          <cell r="AA651">
            <v>2</v>
          </cell>
          <cell r="AB651">
            <v>0.92549999999999999</v>
          </cell>
          <cell r="AC651" t="str">
            <v>AMARILLO</v>
          </cell>
          <cell r="AD651" t="str">
            <v>SI</v>
          </cell>
          <cell r="AE651" t="str">
            <v>SI</v>
          </cell>
          <cell r="AF651">
            <v>44938</v>
          </cell>
          <cell r="AG651">
            <v>1</v>
          </cell>
          <cell r="AH651">
            <v>1</v>
          </cell>
          <cell r="AT651" t="str">
            <v>0.25 \ 0.25</v>
          </cell>
          <cell r="AU651" t="str">
            <v>1.2725 \ 1.375</v>
          </cell>
          <cell r="BG651" t="str">
            <v>55</v>
          </cell>
          <cell r="BH651" t="str">
            <v>FORTALECIMIENTO DEL SISTEMA NACIONAL DESCENTRALIZADO DE LA GESTION DEL RIESGO</v>
          </cell>
        </row>
        <row r="652">
          <cell r="P652" t="str">
            <v>OEI3.11: Nivel de eficiencia en la gestión de manejo de desastre del riesgo ejecutada por el Sistema Nacional Descentralizado de Gestión de Riesgos (SNDGR)</v>
          </cell>
          <cell r="Q652" t="str">
            <v>Por período</v>
          </cell>
          <cell r="R652" t="str">
            <v>SI</v>
          </cell>
          <cell r="T652" t="str">
            <v>Es una medición cualitativa de la gestión en base a unos niveles preestablecidos o referentes deseables hacia los cuales se debe dirigir el manejo de desastre, según sea su grado de avance.</v>
          </cell>
          <cell r="U652" t="str">
            <v>C</v>
          </cell>
          <cell r="V652" t="str">
            <v>Discreto</v>
          </cell>
          <cell r="W652">
            <v>1</v>
          </cell>
          <cell r="X652">
            <v>1</v>
          </cell>
          <cell r="Y652">
            <v>0.9</v>
          </cell>
          <cell r="Z652">
            <v>1</v>
          </cell>
          <cell r="AA652">
            <v>0</v>
          </cell>
          <cell r="AB652">
            <v>0</v>
          </cell>
          <cell r="AC652" t="str">
            <v>-</v>
          </cell>
          <cell r="AD652" t="str">
            <v>SI</v>
          </cell>
          <cell r="AE652" t="str">
            <v>SI</v>
          </cell>
          <cell r="AF652">
            <v>44635</v>
          </cell>
          <cell r="AG652">
            <v>0.76180000000000003</v>
          </cell>
          <cell r="BG652" t="str">
            <v>55</v>
          </cell>
          <cell r="BH652" t="str">
            <v>FORTALECIMIENTO DEL SISTEMA NACIONAL DESCENTRALIZADO DE LA GESTION DEL RIESGO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6"/>
  <sheetViews>
    <sheetView showGridLines="0" tabSelected="1" zoomScale="80" zoomScaleNormal="80" workbookViewId="0">
      <selection activeCell="D8" sqref="D8"/>
    </sheetView>
  </sheetViews>
  <sheetFormatPr baseColWidth="10" defaultRowHeight="15" x14ac:dyDescent="0.25"/>
  <cols>
    <col min="1" max="1" width="17.42578125" customWidth="1"/>
    <col min="2" max="2" width="19" bestFit="1" customWidth="1"/>
    <col min="3" max="3" width="28.7109375" customWidth="1"/>
    <col min="4" max="4" width="41.5703125" customWidth="1"/>
    <col min="5" max="7" width="78.28515625" customWidth="1"/>
    <col min="8" max="8" width="14.28515625" customWidth="1"/>
    <col min="9" max="9" width="27.140625" customWidth="1"/>
    <col min="10" max="11" width="19.7109375" customWidth="1"/>
  </cols>
  <sheetData>
    <row r="1" spans="1:11" x14ac:dyDescent="0.25">
      <c r="A1" s="19" t="s">
        <v>4343</v>
      </c>
      <c r="B1" s="19"/>
      <c r="C1" s="19"/>
      <c r="D1" s="19"/>
      <c r="E1" s="19"/>
      <c r="F1" s="19"/>
      <c r="G1" s="19"/>
      <c r="H1" s="19"/>
      <c r="I1" s="19"/>
      <c r="J1" s="19"/>
      <c r="K1" s="19"/>
    </row>
    <row r="2" spans="1:11" x14ac:dyDescent="0.25">
      <c r="A2" s="19"/>
      <c r="B2" s="19"/>
      <c r="C2" s="19"/>
      <c r="D2" s="19"/>
      <c r="E2" s="19"/>
      <c r="F2" s="19"/>
      <c r="G2" s="19"/>
      <c r="H2" s="19"/>
      <c r="I2" s="19"/>
      <c r="J2" s="19"/>
      <c r="K2" s="19"/>
    </row>
    <row r="3" spans="1:11" x14ac:dyDescent="0.25">
      <c r="A3" s="19"/>
      <c r="B3" s="19"/>
      <c r="C3" s="19"/>
      <c r="D3" s="19"/>
      <c r="E3" s="19"/>
      <c r="F3" s="19"/>
      <c r="G3" s="19"/>
      <c r="H3" s="19"/>
      <c r="I3" s="19"/>
      <c r="J3" s="19"/>
      <c r="K3" s="19"/>
    </row>
    <row r="4" spans="1:11" x14ac:dyDescent="0.25">
      <c r="A4" s="19"/>
      <c r="B4" s="19"/>
      <c r="C4" s="19"/>
      <c r="D4" s="19"/>
      <c r="E4" s="19"/>
      <c r="F4" s="19"/>
      <c r="G4" s="19"/>
      <c r="H4" s="19"/>
      <c r="I4" s="19"/>
      <c r="J4" s="19"/>
      <c r="K4" s="19"/>
    </row>
    <row r="5" spans="1:11" x14ac:dyDescent="0.25">
      <c r="A5" s="19"/>
      <c r="B5" s="19"/>
      <c r="C5" s="19"/>
      <c r="D5" s="19"/>
      <c r="E5" s="19"/>
      <c r="F5" s="19"/>
      <c r="G5" s="19"/>
      <c r="H5" s="19"/>
      <c r="I5" s="19"/>
      <c r="J5" s="19"/>
      <c r="K5" s="19"/>
    </row>
    <row r="6" spans="1:11" x14ac:dyDescent="0.25">
      <c r="A6" s="19"/>
      <c r="B6" s="19"/>
      <c r="C6" s="19"/>
      <c r="D6" s="19"/>
      <c r="E6" s="19"/>
      <c r="F6" s="19"/>
      <c r="G6" s="19"/>
      <c r="H6" s="19"/>
      <c r="I6" s="19"/>
      <c r="J6" s="19"/>
      <c r="K6" s="19"/>
    </row>
    <row r="7" spans="1:11" ht="42.75" customHeight="1" x14ac:dyDescent="0.25">
      <c r="A7" s="6" t="s">
        <v>0</v>
      </c>
      <c r="B7" s="6" t="s">
        <v>1</v>
      </c>
      <c r="C7" s="6" t="s">
        <v>8</v>
      </c>
      <c r="D7" s="6" t="s">
        <v>3</v>
      </c>
      <c r="E7" s="6" t="s">
        <v>4</v>
      </c>
      <c r="F7" s="6" t="s">
        <v>5</v>
      </c>
      <c r="G7" s="6" t="s">
        <v>6</v>
      </c>
      <c r="H7" s="6" t="s">
        <v>7</v>
      </c>
      <c r="I7" s="6" t="s">
        <v>4353</v>
      </c>
      <c r="J7" s="6" t="s">
        <v>4354</v>
      </c>
      <c r="K7" s="6" t="s">
        <v>4355</v>
      </c>
    </row>
    <row r="8" spans="1:11" ht="42" customHeight="1" x14ac:dyDescent="0.25">
      <c r="A8" s="7" t="s">
        <v>127</v>
      </c>
      <c r="B8" s="7" t="s">
        <v>128</v>
      </c>
      <c r="C8" s="7" t="s">
        <v>129</v>
      </c>
      <c r="D8" s="7" t="s">
        <v>87</v>
      </c>
      <c r="E8" s="7" t="s">
        <v>50</v>
      </c>
      <c r="F8" s="7" t="s">
        <v>51</v>
      </c>
      <c r="G8" s="7" t="s">
        <v>52</v>
      </c>
      <c r="H8" s="8" t="s">
        <v>53</v>
      </c>
      <c r="I8" s="7" t="s">
        <v>54</v>
      </c>
      <c r="J8" s="9">
        <v>7158561.1400000006</v>
      </c>
      <c r="K8" s="9">
        <v>6023249.0199999996</v>
      </c>
    </row>
    <row r="9" spans="1:11" ht="42" customHeight="1" x14ac:dyDescent="0.25">
      <c r="A9" s="7" t="s">
        <v>127</v>
      </c>
      <c r="B9" s="7" t="s">
        <v>128</v>
      </c>
      <c r="C9" s="7" t="s">
        <v>129</v>
      </c>
      <c r="D9" s="7" t="s">
        <v>130</v>
      </c>
      <c r="E9" s="7" t="s">
        <v>104</v>
      </c>
      <c r="F9" s="7" t="s">
        <v>131</v>
      </c>
      <c r="G9" s="7" t="s">
        <v>132</v>
      </c>
      <c r="H9" s="8" t="s">
        <v>133</v>
      </c>
      <c r="I9" s="7" t="s">
        <v>134</v>
      </c>
      <c r="J9" s="9">
        <v>0</v>
      </c>
      <c r="K9" s="9">
        <v>0</v>
      </c>
    </row>
    <row r="10" spans="1:11" ht="42" customHeight="1" x14ac:dyDescent="0.25">
      <c r="A10" s="7" t="s">
        <v>127</v>
      </c>
      <c r="B10" s="7" t="s">
        <v>128</v>
      </c>
      <c r="C10" s="7" t="s">
        <v>129</v>
      </c>
      <c r="D10" s="7" t="s">
        <v>130</v>
      </c>
      <c r="E10" s="7" t="s">
        <v>104</v>
      </c>
      <c r="F10" s="7" t="s">
        <v>131</v>
      </c>
      <c r="G10" s="7" t="s">
        <v>132</v>
      </c>
      <c r="H10" s="8">
        <v>21</v>
      </c>
      <c r="I10" s="7" t="s">
        <v>135</v>
      </c>
      <c r="J10" s="9">
        <v>0</v>
      </c>
      <c r="K10" s="9">
        <v>0</v>
      </c>
    </row>
    <row r="11" spans="1:11" ht="42" customHeight="1" x14ac:dyDescent="0.25">
      <c r="A11" s="7" t="s">
        <v>127</v>
      </c>
      <c r="B11" s="7" t="s">
        <v>128</v>
      </c>
      <c r="C11" s="7" t="s">
        <v>129</v>
      </c>
      <c r="D11" s="7" t="s">
        <v>136</v>
      </c>
      <c r="E11" s="7" t="s">
        <v>104</v>
      </c>
      <c r="F11" s="7" t="s">
        <v>131</v>
      </c>
      <c r="G11" s="7" t="s">
        <v>132</v>
      </c>
      <c r="H11" s="8"/>
      <c r="I11" s="7"/>
      <c r="J11" s="9"/>
      <c r="K11" s="9"/>
    </row>
    <row r="12" spans="1:11" ht="42" customHeight="1" x14ac:dyDescent="0.25">
      <c r="A12" s="7" t="s">
        <v>127</v>
      </c>
      <c r="B12" s="7" t="s">
        <v>128</v>
      </c>
      <c r="C12" s="7" t="s">
        <v>129</v>
      </c>
      <c r="D12" s="7" t="s">
        <v>137</v>
      </c>
      <c r="E12" s="7" t="s">
        <v>104</v>
      </c>
      <c r="F12" s="7" t="s">
        <v>131</v>
      </c>
      <c r="G12" s="7" t="s">
        <v>132</v>
      </c>
      <c r="H12" s="8"/>
      <c r="I12" s="7"/>
      <c r="J12" s="9"/>
      <c r="K12" s="9"/>
    </row>
    <row r="13" spans="1:11" ht="42" customHeight="1" x14ac:dyDescent="0.25">
      <c r="A13" s="7" t="s">
        <v>398</v>
      </c>
      <c r="B13" s="7" t="s">
        <v>128</v>
      </c>
      <c r="C13" s="7" t="s">
        <v>399</v>
      </c>
      <c r="D13" s="7" t="s">
        <v>87</v>
      </c>
      <c r="E13" s="7" t="s">
        <v>50</v>
      </c>
      <c r="F13" s="7" t="s">
        <v>234</v>
      </c>
      <c r="G13" s="7" t="s">
        <v>98</v>
      </c>
      <c r="H13" s="8" t="s">
        <v>53</v>
      </c>
      <c r="I13" s="7" t="s">
        <v>54</v>
      </c>
      <c r="J13" s="9">
        <v>36985098.970000014</v>
      </c>
      <c r="K13" s="9">
        <v>36504691.730000012</v>
      </c>
    </row>
    <row r="14" spans="1:11" ht="42" customHeight="1" x14ac:dyDescent="0.25">
      <c r="A14" s="7" t="s">
        <v>398</v>
      </c>
      <c r="B14" s="7" t="s">
        <v>128</v>
      </c>
      <c r="C14" s="7" t="s">
        <v>399</v>
      </c>
      <c r="D14" s="7" t="s">
        <v>400</v>
      </c>
      <c r="E14" s="7" t="s">
        <v>104</v>
      </c>
      <c r="F14" s="7" t="s">
        <v>105</v>
      </c>
      <c r="G14" s="7" t="s">
        <v>401</v>
      </c>
      <c r="H14" s="8" t="s">
        <v>89</v>
      </c>
      <c r="I14" s="7" t="s">
        <v>402</v>
      </c>
      <c r="J14" s="9">
        <v>0</v>
      </c>
      <c r="K14" s="9">
        <v>0</v>
      </c>
    </row>
    <row r="15" spans="1:11" ht="42" customHeight="1" x14ac:dyDescent="0.25">
      <c r="A15" s="7" t="s">
        <v>398</v>
      </c>
      <c r="B15" s="7" t="s">
        <v>128</v>
      </c>
      <c r="C15" s="7" t="s">
        <v>399</v>
      </c>
      <c r="D15" s="7" t="s">
        <v>400</v>
      </c>
      <c r="E15" s="7" t="s">
        <v>104</v>
      </c>
      <c r="F15" s="7" t="s">
        <v>105</v>
      </c>
      <c r="G15" s="7" t="s">
        <v>401</v>
      </c>
      <c r="H15" s="8" t="s">
        <v>403</v>
      </c>
      <c r="I15" s="7" t="s">
        <v>372</v>
      </c>
      <c r="J15" s="9">
        <v>0</v>
      </c>
      <c r="K15" s="9">
        <v>0</v>
      </c>
    </row>
    <row r="16" spans="1:11" ht="42" customHeight="1" x14ac:dyDescent="0.25">
      <c r="A16" s="7" t="s">
        <v>398</v>
      </c>
      <c r="B16" s="7" t="s">
        <v>128</v>
      </c>
      <c r="C16" s="7" t="s">
        <v>399</v>
      </c>
      <c r="D16" s="7" t="s">
        <v>404</v>
      </c>
      <c r="E16" s="7" t="s">
        <v>104</v>
      </c>
      <c r="F16" s="7" t="s">
        <v>105</v>
      </c>
      <c r="G16" s="7" t="s">
        <v>401</v>
      </c>
      <c r="H16" s="8" t="s">
        <v>405</v>
      </c>
      <c r="I16" s="7" t="s">
        <v>406</v>
      </c>
      <c r="J16" s="9">
        <v>0</v>
      </c>
      <c r="K16" s="9">
        <v>0</v>
      </c>
    </row>
    <row r="17" spans="1:11" ht="42" customHeight="1" x14ac:dyDescent="0.25">
      <c r="A17" s="7" t="s">
        <v>398</v>
      </c>
      <c r="B17" s="7" t="s">
        <v>128</v>
      </c>
      <c r="C17" s="7" t="s">
        <v>399</v>
      </c>
      <c r="D17" s="7" t="s">
        <v>404</v>
      </c>
      <c r="E17" s="7" t="s">
        <v>104</v>
      </c>
      <c r="F17" s="7" t="s">
        <v>105</v>
      </c>
      <c r="G17" s="7" t="s">
        <v>401</v>
      </c>
      <c r="H17" s="8" t="s">
        <v>368</v>
      </c>
      <c r="I17" s="7" t="s">
        <v>407</v>
      </c>
      <c r="J17" s="9">
        <v>0</v>
      </c>
      <c r="K17" s="9">
        <v>0</v>
      </c>
    </row>
    <row r="18" spans="1:11" ht="42" customHeight="1" x14ac:dyDescent="0.25">
      <c r="A18" s="7" t="s">
        <v>156</v>
      </c>
      <c r="B18" s="7" t="s">
        <v>47</v>
      </c>
      <c r="C18" s="7" t="s">
        <v>157</v>
      </c>
      <c r="D18" s="7" t="s">
        <v>158</v>
      </c>
      <c r="E18" s="7" t="s">
        <v>69</v>
      </c>
      <c r="F18" s="7" t="s">
        <v>70</v>
      </c>
      <c r="G18" s="7" t="s">
        <v>159</v>
      </c>
      <c r="H18" s="8"/>
      <c r="I18" s="7"/>
      <c r="J18" s="9"/>
      <c r="K18" s="9"/>
    </row>
    <row r="19" spans="1:11" ht="42" customHeight="1" x14ac:dyDescent="0.25">
      <c r="A19" s="7" t="s">
        <v>156</v>
      </c>
      <c r="B19" s="7" t="s">
        <v>47</v>
      </c>
      <c r="C19" s="7" t="s">
        <v>157</v>
      </c>
      <c r="D19" s="7" t="s">
        <v>160</v>
      </c>
      <c r="E19" s="7" t="s">
        <v>69</v>
      </c>
      <c r="F19" s="7" t="s">
        <v>70</v>
      </c>
      <c r="G19" s="7" t="s">
        <v>161</v>
      </c>
      <c r="H19" s="8"/>
      <c r="I19" s="7"/>
      <c r="J19" s="9"/>
      <c r="K19" s="9"/>
    </row>
    <row r="20" spans="1:11" ht="42" customHeight="1" x14ac:dyDescent="0.25">
      <c r="A20" s="7" t="s">
        <v>156</v>
      </c>
      <c r="B20" s="7" t="s">
        <v>47</v>
      </c>
      <c r="C20" s="7" t="s">
        <v>157</v>
      </c>
      <c r="D20" s="7" t="s">
        <v>162</v>
      </c>
      <c r="E20" s="7" t="s">
        <v>69</v>
      </c>
      <c r="F20" s="7" t="s">
        <v>70</v>
      </c>
      <c r="G20" s="7" t="s">
        <v>163</v>
      </c>
      <c r="H20" s="8" t="s">
        <v>72</v>
      </c>
      <c r="I20" s="7" t="s">
        <v>73</v>
      </c>
      <c r="J20" s="9">
        <v>9791654.7199999988</v>
      </c>
      <c r="K20" s="9">
        <v>8403695.9700000007</v>
      </c>
    </row>
    <row r="21" spans="1:11" ht="42" customHeight="1" x14ac:dyDescent="0.25">
      <c r="A21" s="7" t="s">
        <v>156</v>
      </c>
      <c r="B21" s="7" t="s">
        <v>47</v>
      </c>
      <c r="C21" s="7" t="s">
        <v>157</v>
      </c>
      <c r="D21" s="7" t="s">
        <v>164</v>
      </c>
      <c r="E21" s="7" t="s">
        <v>69</v>
      </c>
      <c r="F21" s="7" t="s">
        <v>70</v>
      </c>
      <c r="G21" s="7" t="s">
        <v>163</v>
      </c>
      <c r="H21" s="8" t="s">
        <v>76</v>
      </c>
      <c r="I21" s="7" t="s">
        <v>77</v>
      </c>
      <c r="J21" s="9">
        <v>983283.35000000009</v>
      </c>
      <c r="K21" s="9">
        <v>890742.95000000007</v>
      </c>
    </row>
    <row r="22" spans="1:11" ht="42" customHeight="1" x14ac:dyDescent="0.25">
      <c r="A22" s="7" t="s">
        <v>156</v>
      </c>
      <c r="B22" s="7" t="s">
        <v>47</v>
      </c>
      <c r="C22" s="7" t="s">
        <v>157</v>
      </c>
      <c r="D22" s="7" t="s">
        <v>164</v>
      </c>
      <c r="E22" s="7" t="s">
        <v>69</v>
      </c>
      <c r="F22" s="7" t="s">
        <v>70</v>
      </c>
      <c r="G22" s="7" t="s">
        <v>163</v>
      </c>
      <c r="H22" s="8">
        <v>84</v>
      </c>
      <c r="I22" s="7" t="s">
        <v>67</v>
      </c>
      <c r="J22" s="9">
        <v>4372.24</v>
      </c>
      <c r="K22" s="9">
        <v>384.5</v>
      </c>
    </row>
    <row r="23" spans="1:11" ht="42" customHeight="1" x14ac:dyDescent="0.25">
      <c r="A23" s="7" t="s">
        <v>156</v>
      </c>
      <c r="B23" s="7" t="s">
        <v>47</v>
      </c>
      <c r="C23" s="7" t="s">
        <v>157</v>
      </c>
      <c r="D23" s="7" t="s">
        <v>165</v>
      </c>
      <c r="E23" s="7" t="s">
        <v>50</v>
      </c>
      <c r="F23" s="7" t="s">
        <v>51</v>
      </c>
      <c r="G23" s="7" t="s">
        <v>52</v>
      </c>
      <c r="H23" s="8" t="s">
        <v>53</v>
      </c>
      <c r="I23" s="7" t="s">
        <v>54</v>
      </c>
      <c r="J23" s="9">
        <v>4800905.21</v>
      </c>
      <c r="K23" s="9">
        <v>4088515.5700000003</v>
      </c>
    </row>
    <row r="24" spans="1:11" ht="42" customHeight="1" x14ac:dyDescent="0.25">
      <c r="A24" s="7" t="s">
        <v>156</v>
      </c>
      <c r="B24" s="7" t="s">
        <v>47</v>
      </c>
      <c r="C24" s="7" t="s">
        <v>157</v>
      </c>
      <c r="D24" s="7" t="s">
        <v>166</v>
      </c>
      <c r="E24" s="7" t="s">
        <v>50</v>
      </c>
      <c r="F24" s="7" t="s">
        <v>51</v>
      </c>
      <c r="G24" s="7" t="s">
        <v>52</v>
      </c>
      <c r="H24" s="8"/>
      <c r="I24" s="7"/>
      <c r="J24" s="9"/>
      <c r="K24" s="9"/>
    </row>
    <row r="25" spans="1:11" ht="42" customHeight="1" x14ac:dyDescent="0.25">
      <c r="A25" s="7" t="s">
        <v>398</v>
      </c>
      <c r="B25" s="7" t="s">
        <v>128</v>
      </c>
      <c r="C25" s="7" t="s">
        <v>399</v>
      </c>
      <c r="D25" s="7" t="s">
        <v>404</v>
      </c>
      <c r="E25" s="7" t="s">
        <v>104</v>
      </c>
      <c r="F25" s="7" t="s">
        <v>105</v>
      </c>
      <c r="G25" s="7" t="s">
        <v>401</v>
      </c>
      <c r="H25" s="8" t="s">
        <v>408</v>
      </c>
      <c r="I25" s="7" t="s">
        <v>409</v>
      </c>
      <c r="J25" s="9">
        <v>0</v>
      </c>
      <c r="K25" s="9">
        <v>0</v>
      </c>
    </row>
    <row r="26" spans="1:11" ht="42" customHeight="1" x14ac:dyDescent="0.25">
      <c r="A26" s="7" t="s">
        <v>398</v>
      </c>
      <c r="B26" s="7" t="s">
        <v>128</v>
      </c>
      <c r="C26" s="7" t="s">
        <v>399</v>
      </c>
      <c r="D26" s="7" t="s">
        <v>404</v>
      </c>
      <c r="E26" s="7" t="s">
        <v>104</v>
      </c>
      <c r="F26" s="7" t="s">
        <v>105</v>
      </c>
      <c r="G26" s="7" t="s">
        <v>401</v>
      </c>
      <c r="H26" s="8" t="s">
        <v>410</v>
      </c>
      <c r="I26" s="7" t="s">
        <v>411</v>
      </c>
      <c r="J26" s="9">
        <v>0</v>
      </c>
      <c r="K26" s="9">
        <v>0</v>
      </c>
    </row>
    <row r="27" spans="1:11" ht="42" customHeight="1" x14ac:dyDescent="0.25">
      <c r="A27" s="7" t="s">
        <v>398</v>
      </c>
      <c r="B27" s="7" t="s">
        <v>128</v>
      </c>
      <c r="C27" s="7" t="s">
        <v>399</v>
      </c>
      <c r="D27" s="7" t="s">
        <v>404</v>
      </c>
      <c r="E27" s="7" t="s">
        <v>104</v>
      </c>
      <c r="F27" s="7" t="s">
        <v>105</v>
      </c>
      <c r="G27" s="7" t="s">
        <v>401</v>
      </c>
      <c r="H27" s="8" t="s">
        <v>412</v>
      </c>
      <c r="I27" s="7" t="s">
        <v>413</v>
      </c>
      <c r="J27" s="9">
        <v>0</v>
      </c>
      <c r="K27" s="9">
        <v>0</v>
      </c>
    </row>
    <row r="28" spans="1:11" ht="42" customHeight="1" x14ac:dyDescent="0.25">
      <c r="A28" s="7" t="s">
        <v>398</v>
      </c>
      <c r="B28" s="7" t="s">
        <v>128</v>
      </c>
      <c r="C28" s="7" t="s">
        <v>399</v>
      </c>
      <c r="D28" s="7" t="s">
        <v>404</v>
      </c>
      <c r="E28" s="7" t="s">
        <v>104</v>
      </c>
      <c r="F28" s="7" t="s">
        <v>105</v>
      </c>
      <c r="G28" s="7" t="s">
        <v>401</v>
      </c>
      <c r="H28" s="8" t="s">
        <v>414</v>
      </c>
      <c r="I28" s="7" t="s">
        <v>415</v>
      </c>
      <c r="J28" s="9">
        <v>0</v>
      </c>
      <c r="K28" s="9">
        <v>0</v>
      </c>
    </row>
    <row r="29" spans="1:11" ht="42" customHeight="1" x14ac:dyDescent="0.25">
      <c r="A29" s="7" t="s">
        <v>398</v>
      </c>
      <c r="B29" s="7" t="s">
        <v>128</v>
      </c>
      <c r="C29" s="7" t="s">
        <v>399</v>
      </c>
      <c r="D29" s="7" t="s">
        <v>416</v>
      </c>
      <c r="E29" s="7" t="s">
        <v>104</v>
      </c>
      <c r="F29" s="7" t="s">
        <v>105</v>
      </c>
      <c r="G29" s="7" t="s">
        <v>401</v>
      </c>
      <c r="H29" s="8" t="s">
        <v>417</v>
      </c>
      <c r="I29" s="7" t="s">
        <v>418</v>
      </c>
      <c r="J29" s="9">
        <v>0</v>
      </c>
      <c r="K29" s="9">
        <v>0</v>
      </c>
    </row>
    <row r="30" spans="1:11" ht="42" customHeight="1" x14ac:dyDescent="0.25">
      <c r="A30" s="7" t="s">
        <v>398</v>
      </c>
      <c r="B30" s="7" t="s">
        <v>128</v>
      </c>
      <c r="C30" s="7" t="s">
        <v>399</v>
      </c>
      <c r="D30" s="7" t="s">
        <v>416</v>
      </c>
      <c r="E30" s="7" t="s">
        <v>104</v>
      </c>
      <c r="F30" s="7" t="s">
        <v>105</v>
      </c>
      <c r="G30" s="7" t="s">
        <v>401</v>
      </c>
      <c r="H30" s="8" t="s">
        <v>364</v>
      </c>
      <c r="I30" s="7" t="s">
        <v>419</v>
      </c>
      <c r="J30" s="9">
        <v>129634.58000000002</v>
      </c>
      <c r="K30" s="9">
        <v>129634.58000000002</v>
      </c>
    </row>
    <row r="31" spans="1:11" ht="42" customHeight="1" x14ac:dyDescent="0.25">
      <c r="A31" s="7" t="s">
        <v>398</v>
      </c>
      <c r="B31" s="7" t="s">
        <v>128</v>
      </c>
      <c r="C31" s="7" t="s">
        <v>399</v>
      </c>
      <c r="D31" s="7" t="s">
        <v>420</v>
      </c>
      <c r="E31" s="7" t="s">
        <v>104</v>
      </c>
      <c r="F31" s="7" t="s">
        <v>105</v>
      </c>
      <c r="G31" s="7" t="s">
        <v>401</v>
      </c>
      <c r="H31" s="8" t="s">
        <v>209</v>
      </c>
      <c r="I31" s="7" t="s">
        <v>421</v>
      </c>
      <c r="J31" s="9">
        <v>0</v>
      </c>
      <c r="K31" s="9">
        <v>0</v>
      </c>
    </row>
    <row r="32" spans="1:11" ht="42" customHeight="1" x14ac:dyDescent="0.25">
      <c r="A32" s="7" t="s">
        <v>398</v>
      </c>
      <c r="B32" s="7" t="s">
        <v>128</v>
      </c>
      <c r="C32" s="7" t="s">
        <v>399</v>
      </c>
      <c r="D32" s="7" t="s">
        <v>420</v>
      </c>
      <c r="E32" s="7" t="s">
        <v>104</v>
      </c>
      <c r="F32" s="7" t="s">
        <v>105</v>
      </c>
      <c r="G32" s="7" t="s">
        <v>401</v>
      </c>
      <c r="H32" s="8" t="s">
        <v>422</v>
      </c>
      <c r="I32" s="7" t="s">
        <v>423</v>
      </c>
      <c r="J32" s="9">
        <v>0</v>
      </c>
      <c r="K32" s="9">
        <v>0</v>
      </c>
    </row>
    <row r="33" spans="1:11" ht="42" customHeight="1" x14ac:dyDescent="0.25">
      <c r="A33" s="7" t="s">
        <v>398</v>
      </c>
      <c r="B33" s="7" t="s">
        <v>128</v>
      </c>
      <c r="C33" s="7" t="s">
        <v>399</v>
      </c>
      <c r="D33" s="7" t="s">
        <v>420</v>
      </c>
      <c r="E33" s="7" t="s">
        <v>104</v>
      </c>
      <c r="F33" s="7" t="s">
        <v>105</v>
      </c>
      <c r="G33" s="7" t="s">
        <v>401</v>
      </c>
      <c r="H33" s="8" t="s">
        <v>119</v>
      </c>
      <c r="I33" s="7" t="s">
        <v>424</v>
      </c>
      <c r="J33" s="9">
        <v>2315078.1100000003</v>
      </c>
      <c r="K33" s="9">
        <v>2315078.1100000003</v>
      </c>
    </row>
    <row r="34" spans="1:11" ht="42" customHeight="1" x14ac:dyDescent="0.25">
      <c r="A34" s="7" t="s">
        <v>398</v>
      </c>
      <c r="B34" s="7" t="s">
        <v>128</v>
      </c>
      <c r="C34" s="7" t="s">
        <v>399</v>
      </c>
      <c r="D34" s="7" t="s">
        <v>425</v>
      </c>
      <c r="E34" s="7" t="s">
        <v>426</v>
      </c>
      <c r="F34" s="7" t="s">
        <v>427</v>
      </c>
      <c r="G34" s="7" t="s">
        <v>428</v>
      </c>
      <c r="H34" s="8" t="s">
        <v>84</v>
      </c>
      <c r="I34" s="7" t="s">
        <v>429</v>
      </c>
      <c r="J34" s="9">
        <v>5380052.2000000011</v>
      </c>
      <c r="K34" s="9">
        <v>5380052.2000000011</v>
      </c>
    </row>
    <row r="35" spans="1:11" ht="42" customHeight="1" x14ac:dyDescent="0.25">
      <c r="A35" s="7" t="s">
        <v>398</v>
      </c>
      <c r="B35" s="7" t="s">
        <v>128</v>
      </c>
      <c r="C35" s="7" t="s">
        <v>399</v>
      </c>
      <c r="D35" s="7" t="s">
        <v>430</v>
      </c>
      <c r="E35" s="7" t="s">
        <v>104</v>
      </c>
      <c r="F35" s="7" t="s">
        <v>105</v>
      </c>
      <c r="G35" s="7" t="s">
        <v>401</v>
      </c>
      <c r="H35" s="8" t="s">
        <v>125</v>
      </c>
      <c r="I35" s="7" t="s">
        <v>431</v>
      </c>
      <c r="J35" s="9">
        <v>0</v>
      </c>
      <c r="K35" s="9">
        <v>0</v>
      </c>
    </row>
    <row r="36" spans="1:11" ht="42" customHeight="1" x14ac:dyDescent="0.25">
      <c r="A36" s="7" t="s">
        <v>741</v>
      </c>
      <c r="B36" s="7" t="s">
        <v>128</v>
      </c>
      <c r="C36" s="7" t="s">
        <v>742</v>
      </c>
      <c r="D36" s="7" t="s">
        <v>114</v>
      </c>
      <c r="E36" s="7" t="s">
        <v>50</v>
      </c>
      <c r="F36" s="7" t="s">
        <v>743</v>
      </c>
      <c r="G36" s="7" t="s">
        <v>61</v>
      </c>
      <c r="H36" s="8" t="s">
        <v>53</v>
      </c>
      <c r="I36" s="7" t="s">
        <v>155</v>
      </c>
      <c r="J36" s="9">
        <v>4502481.1400000006</v>
      </c>
      <c r="K36" s="9">
        <v>4501719.4800000004</v>
      </c>
    </row>
    <row r="37" spans="1:11" ht="42" customHeight="1" x14ac:dyDescent="0.25">
      <c r="A37" s="7" t="s">
        <v>741</v>
      </c>
      <c r="B37" s="7" t="s">
        <v>128</v>
      </c>
      <c r="C37" s="7" t="s">
        <v>742</v>
      </c>
      <c r="D37" s="7" t="s">
        <v>744</v>
      </c>
      <c r="E37" s="7" t="s">
        <v>391</v>
      </c>
      <c r="F37" s="7" t="s">
        <v>745</v>
      </c>
      <c r="G37" s="7" t="s">
        <v>656</v>
      </c>
      <c r="H37" s="8" t="s">
        <v>89</v>
      </c>
      <c r="I37" s="7" t="s">
        <v>746</v>
      </c>
      <c r="J37" s="9">
        <v>12963221.659999998</v>
      </c>
      <c r="K37" s="9">
        <v>12826110.6</v>
      </c>
    </row>
    <row r="38" spans="1:11" ht="42" customHeight="1" x14ac:dyDescent="0.25">
      <c r="A38" s="7" t="s">
        <v>741</v>
      </c>
      <c r="B38" s="7" t="s">
        <v>128</v>
      </c>
      <c r="C38" s="7" t="s">
        <v>742</v>
      </c>
      <c r="D38" s="7" t="s">
        <v>747</v>
      </c>
      <c r="E38" s="7" t="s">
        <v>391</v>
      </c>
      <c r="F38" s="7" t="s">
        <v>748</v>
      </c>
      <c r="G38" s="7" t="s">
        <v>749</v>
      </c>
      <c r="H38" s="8"/>
      <c r="I38" s="7"/>
      <c r="J38" s="9"/>
      <c r="K38" s="9"/>
    </row>
    <row r="39" spans="1:11" ht="42" customHeight="1" x14ac:dyDescent="0.25">
      <c r="A39" s="7" t="s">
        <v>768</v>
      </c>
      <c r="B39" s="7" t="s">
        <v>128</v>
      </c>
      <c r="C39" s="7" t="s">
        <v>769</v>
      </c>
      <c r="D39" s="7" t="s">
        <v>114</v>
      </c>
      <c r="E39" s="7" t="s">
        <v>50</v>
      </c>
      <c r="F39" s="7" t="s">
        <v>234</v>
      </c>
      <c r="G39" s="7" t="s">
        <v>98</v>
      </c>
      <c r="H39" s="8" t="s">
        <v>53</v>
      </c>
      <c r="I39" s="7" t="s">
        <v>54</v>
      </c>
      <c r="J39" s="9">
        <v>30976426.530000001</v>
      </c>
      <c r="K39" s="9">
        <v>29938336.060000006</v>
      </c>
    </row>
    <row r="40" spans="1:11" ht="42" customHeight="1" x14ac:dyDescent="0.25">
      <c r="A40" s="7" t="s">
        <v>768</v>
      </c>
      <c r="B40" s="7" t="s">
        <v>128</v>
      </c>
      <c r="C40" s="7" t="s">
        <v>769</v>
      </c>
      <c r="D40" s="7" t="s">
        <v>770</v>
      </c>
      <c r="E40" s="7" t="s">
        <v>426</v>
      </c>
      <c r="F40" s="7" t="s">
        <v>771</v>
      </c>
      <c r="G40" s="7" t="s">
        <v>772</v>
      </c>
      <c r="H40" s="8"/>
      <c r="I40" s="7"/>
      <c r="J40" s="9"/>
      <c r="K40" s="9"/>
    </row>
    <row r="41" spans="1:11" ht="42" customHeight="1" x14ac:dyDescent="0.25">
      <c r="A41" s="7" t="s">
        <v>768</v>
      </c>
      <c r="B41" s="7" t="s">
        <v>128</v>
      </c>
      <c r="C41" s="7" t="s">
        <v>769</v>
      </c>
      <c r="D41" s="7" t="s">
        <v>773</v>
      </c>
      <c r="E41" s="7" t="s">
        <v>426</v>
      </c>
      <c r="F41" s="7" t="s">
        <v>771</v>
      </c>
      <c r="G41" s="7" t="s">
        <v>772</v>
      </c>
      <c r="H41" s="8"/>
      <c r="I41" s="7"/>
      <c r="J41" s="9"/>
      <c r="K41" s="9"/>
    </row>
    <row r="42" spans="1:11" ht="42" customHeight="1" x14ac:dyDescent="0.25">
      <c r="A42" s="7" t="s">
        <v>774</v>
      </c>
      <c r="B42" s="7" t="s">
        <v>128</v>
      </c>
      <c r="C42" s="7" t="s">
        <v>775</v>
      </c>
      <c r="D42" s="7" t="s">
        <v>114</v>
      </c>
      <c r="E42" s="7" t="s">
        <v>50</v>
      </c>
      <c r="F42" s="7" t="s">
        <v>743</v>
      </c>
      <c r="G42" s="7" t="s">
        <v>61</v>
      </c>
      <c r="H42" s="8" t="s">
        <v>53</v>
      </c>
      <c r="I42" s="7" t="s">
        <v>54</v>
      </c>
      <c r="J42" s="9">
        <v>1770768.53</v>
      </c>
      <c r="K42" s="9">
        <v>1755496.55</v>
      </c>
    </row>
    <row r="43" spans="1:11" ht="42" customHeight="1" x14ac:dyDescent="0.25">
      <c r="A43" s="7" t="s">
        <v>774</v>
      </c>
      <c r="B43" s="7" t="s">
        <v>128</v>
      </c>
      <c r="C43" s="7" t="s">
        <v>775</v>
      </c>
      <c r="D43" s="7" t="s">
        <v>776</v>
      </c>
      <c r="E43" s="7" t="s">
        <v>236</v>
      </c>
      <c r="F43" s="7" t="s">
        <v>777</v>
      </c>
      <c r="G43" s="7" t="s">
        <v>98</v>
      </c>
      <c r="H43" s="8"/>
      <c r="I43" s="7"/>
      <c r="J43" s="9"/>
      <c r="K43" s="9"/>
    </row>
    <row r="44" spans="1:11" ht="42" customHeight="1" x14ac:dyDescent="0.25">
      <c r="A44" s="7" t="s">
        <v>774</v>
      </c>
      <c r="B44" s="7" t="s">
        <v>128</v>
      </c>
      <c r="C44" s="7" t="s">
        <v>775</v>
      </c>
      <c r="D44" s="7" t="s">
        <v>778</v>
      </c>
      <c r="E44" s="7" t="s">
        <v>653</v>
      </c>
      <c r="F44" s="7" t="s">
        <v>779</v>
      </c>
      <c r="G44" s="7" t="s">
        <v>780</v>
      </c>
      <c r="H44" s="8"/>
      <c r="I44" s="7"/>
      <c r="J44" s="9"/>
      <c r="K44" s="9"/>
    </row>
    <row r="45" spans="1:11" ht="42" customHeight="1" x14ac:dyDescent="0.25">
      <c r="A45" s="7" t="s">
        <v>774</v>
      </c>
      <c r="B45" s="7" t="s">
        <v>128</v>
      </c>
      <c r="C45" s="7" t="s">
        <v>775</v>
      </c>
      <c r="D45" s="7" t="s">
        <v>781</v>
      </c>
      <c r="E45" s="7" t="s">
        <v>50</v>
      </c>
      <c r="F45" s="7" t="s">
        <v>743</v>
      </c>
      <c r="G45" s="7" t="s">
        <v>61</v>
      </c>
      <c r="H45" s="8"/>
      <c r="I45" s="7"/>
      <c r="J45" s="9"/>
      <c r="K45" s="9"/>
    </row>
    <row r="46" spans="1:11" ht="42" customHeight="1" x14ac:dyDescent="0.25">
      <c r="A46" s="7" t="s">
        <v>774</v>
      </c>
      <c r="B46" s="7" t="s">
        <v>128</v>
      </c>
      <c r="C46" s="7" t="s">
        <v>775</v>
      </c>
      <c r="D46" s="7" t="s">
        <v>782</v>
      </c>
      <c r="E46" s="7" t="s">
        <v>236</v>
      </c>
      <c r="F46" s="7" t="s">
        <v>777</v>
      </c>
      <c r="G46" s="7" t="s">
        <v>98</v>
      </c>
      <c r="H46" s="8" t="s">
        <v>133</v>
      </c>
      <c r="I46" s="7" t="s">
        <v>134</v>
      </c>
      <c r="J46" s="9">
        <v>1313857.81</v>
      </c>
      <c r="K46" s="9">
        <v>1299943.45</v>
      </c>
    </row>
    <row r="47" spans="1:11" ht="42" customHeight="1" x14ac:dyDescent="0.25">
      <c r="A47" s="7" t="s">
        <v>783</v>
      </c>
      <c r="B47" s="7" t="s">
        <v>128</v>
      </c>
      <c r="C47" s="7" t="s">
        <v>784</v>
      </c>
      <c r="D47" s="7" t="s">
        <v>114</v>
      </c>
      <c r="E47" s="7" t="s">
        <v>50</v>
      </c>
      <c r="F47" s="7" t="s">
        <v>743</v>
      </c>
      <c r="G47" s="7" t="s">
        <v>61</v>
      </c>
      <c r="H47" s="8" t="s">
        <v>53</v>
      </c>
      <c r="I47" s="7" t="s">
        <v>54</v>
      </c>
      <c r="J47" s="9">
        <v>795913.54</v>
      </c>
      <c r="K47" s="9">
        <v>788622.99</v>
      </c>
    </row>
    <row r="48" spans="1:11" ht="42" customHeight="1" x14ac:dyDescent="0.25">
      <c r="A48" s="7" t="s">
        <v>783</v>
      </c>
      <c r="B48" s="7" t="s">
        <v>128</v>
      </c>
      <c r="C48" s="7" t="s">
        <v>784</v>
      </c>
      <c r="D48" s="7" t="s">
        <v>785</v>
      </c>
      <c r="E48" s="7" t="s">
        <v>104</v>
      </c>
      <c r="F48" s="7" t="s">
        <v>786</v>
      </c>
      <c r="G48" s="7" t="s">
        <v>787</v>
      </c>
      <c r="H48" s="8" t="s">
        <v>133</v>
      </c>
      <c r="I48" s="7" t="s">
        <v>134</v>
      </c>
      <c r="J48" s="9">
        <v>3567535.64</v>
      </c>
      <c r="K48" s="9">
        <v>3567529.1100000003</v>
      </c>
    </row>
    <row r="49" spans="1:11" ht="42" customHeight="1" x14ac:dyDescent="0.25">
      <c r="A49" s="7" t="s">
        <v>783</v>
      </c>
      <c r="B49" s="7" t="s">
        <v>128</v>
      </c>
      <c r="C49" s="7" t="s">
        <v>784</v>
      </c>
      <c r="D49" s="7" t="s">
        <v>788</v>
      </c>
      <c r="E49" s="7" t="s">
        <v>104</v>
      </c>
      <c r="F49" s="7" t="s">
        <v>789</v>
      </c>
      <c r="G49" s="7" t="s">
        <v>790</v>
      </c>
      <c r="H49" s="8"/>
      <c r="I49" s="7"/>
      <c r="J49" s="9"/>
      <c r="K49" s="9"/>
    </row>
    <row r="50" spans="1:11" ht="42" customHeight="1" x14ac:dyDescent="0.25">
      <c r="A50" s="7" t="s">
        <v>783</v>
      </c>
      <c r="B50" s="7" t="s">
        <v>128</v>
      </c>
      <c r="C50" s="7" t="s">
        <v>784</v>
      </c>
      <c r="D50" s="7" t="s">
        <v>791</v>
      </c>
      <c r="E50" s="7" t="s">
        <v>653</v>
      </c>
      <c r="F50" s="7" t="s">
        <v>792</v>
      </c>
      <c r="G50" s="7" t="s">
        <v>793</v>
      </c>
      <c r="H50" s="8"/>
      <c r="I50" s="7"/>
      <c r="J50" s="9"/>
      <c r="K50" s="9"/>
    </row>
    <row r="51" spans="1:11" ht="42" customHeight="1" x14ac:dyDescent="0.25">
      <c r="A51" s="7" t="s">
        <v>794</v>
      </c>
      <c r="B51" s="7" t="s">
        <v>128</v>
      </c>
      <c r="C51" s="7" t="s">
        <v>795</v>
      </c>
      <c r="D51" s="7" t="s">
        <v>114</v>
      </c>
      <c r="E51" s="7" t="s">
        <v>50</v>
      </c>
      <c r="F51" s="7" t="s">
        <v>743</v>
      </c>
      <c r="G51" s="7" t="s">
        <v>61</v>
      </c>
      <c r="H51" s="8" t="s">
        <v>53</v>
      </c>
      <c r="I51" s="7" t="s">
        <v>54</v>
      </c>
      <c r="J51" s="9">
        <v>4743262.96</v>
      </c>
      <c r="K51" s="9">
        <v>4735001.93</v>
      </c>
    </row>
    <row r="52" spans="1:11" ht="42" customHeight="1" x14ac:dyDescent="0.25">
      <c r="A52" s="7" t="s">
        <v>794</v>
      </c>
      <c r="B52" s="7" t="s">
        <v>128</v>
      </c>
      <c r="C52" s="7" t="s">
        <v>795</v>
      </c>
      <c r="D52" s="7" t="s">
        <v>796</v>
      </c>
      <c r="E52" s="7" t="s">
        <v>426</v>
      </c>
      <c r="F52" s="7" t="s">
        <v>771</v>
      </c>
      <c r="G52" s="7" t="s">
        <v>772</v>
      </c>
      <c r="H52" s="8" t="s">
        <v>89</v>
      </c>
      <c r="I52" s="7" t="s">
        <v>797</v>
      </c>
      <c r="J52" s="9">
        <v>97462726.659999996</v>
      </c>
      <c r="K52" s="9">
        <v>97327743.269999996</v>
      </c>
    </row>
    <row r="53" spans="1:11" ht="42" customHeight="1" x14ac:dyDescent="0.25">
      <c r="A53" s="7" t="s">
        <v>794</v>
      </c>
      <c r="B53" s="7" t="s">
        <v>128</v>
      </c>
      <c r="C53" s="7" t="s">
        <v>795</v>
      </c>
      <c r="D53" s="7" t="s">
        <v>798</v>
      </c>
      <c r="E53" s="7" t="s">
        <v>426</v>
      </c>
      <c r="F53" s="7" t="s">
        <v>771</v>
      </c>
      <c r="G53" s="7" t="s">
        <v>772</v>
      </c>
      <c r="H53" s="8"/>
      <c r="I53" s="7"/>
      <c r="J53" s="9"/>
      <c r="K53" s="9"/>
    </row>
    <row r="54" spans="1:11" ht="42" customHeight="1" x14ac:dyDescent="0.25">
      <c r="A54" s="7" t="s">
        <v>794</v>
      </c>
      <c r="B54" s="7" t="s">
        <v>128</v>
      </c>
      <c r="C54" s="7" t="s">
        <v>795</v>
      </c>
      <c r="D54" s="7" t="s">
        <v>799</v>
      </c>
      <c r="E54" s="7" t="s">
        <v>426</v>
      </c>
      <c r="F54" s="7" t="s">
        <v>771</v>
      </c>
      <c r="G54" s="7" t="s">
        <v>772</v>
      </c>
      <c r="H54" s="8" t="s">
        <v>84</v>
      </c>
      <c r="I54" s="7" t="s">
        <v>800</v>
      </c>
      <c r="J54" s="9">
        <v>2270240.42</v>
      </c>
      <c r="K54" s="9">
        <v>2270239.42</v>
      </c>
    </row>
    <row r="55" spans="1:11" ht="42" customHeight="1" x14ac:dyDescent="0.25">
      <c r="A55" s="7" t="s">
        <v>837</v>
      </c>
      <c r="B55" s="7" t="s">
        <v>128</v>
      </c>
      <c r="C55" s="7" t="s">
        <v>838</v>
      </c>
      <c r="D55" s="7" t="s">
        <v>114</v>
      </c>
      <c r="E55" s="7" t="s">
        <v>50</v>
      </c>
      <c r="F55" s="7" t="s">
        <v>743</v>
      </c>
      <c r="G55" s="7" t="s">
        <v>61</v>
      </c>
      <c r="H55" s="8" t="s">
        <v>53</v>
      </c>
      <c r="I55" s="7" t="s">
        <v>54</v>
      </c>
      <c r="J55" s="9">
        <v>1761936.71</v>
      </c>
      <c r="K55" s="9">
        <v>1733076.71</v>
      </c>
    </row>
    <row r="56" spans="1:11" ht="42" customHeight="1" x14ac:dyDescent="0.25">
      <c r="A56" s="7" t="s">
        <v>551</v>
      </c>
      <c r="B56" s="7" t="s">
        <v>47</v>
      </c>
      <c r="C56" s="7" t="s">
        <v>552</v>
      </c>
      <c r="D56" s="7" t="s">
        <v>553</v>
      </c>
      <c r="E56" s="7" t="s">
        <v>236</v>
      </c>
      <c r="F56" s="7" t="s">
        <v>385</v>
      </c>
      <c r="G56" s="7" t="s">
        <v>386</v>
      </c>
      <c r="H56" s="8"/>
      <c r="I56" s="7"/>
      <c r="J56" s="9"/>
      <c r="K56" s="9"/>
    </row>
    <row r="57" spans="1:11" ht="42" customHeight="1" x14ac:dyDescent="0.25">
      <c r="A57" s="7" t="s">
        <v>551</v>
      </c>
      <c r="B57" s="7" t="s">
        <v>47</v>
      </c>
      <c r="C57" s="7" t="s">
        <v>552</v>
      </c>
      <c r="D57" s="7" t="s">
        <v>554</v>
      </c>
      <c r="E57" s="7" t="s">
        <v>236</v>
      </c>
      <c r="F57" s="7" t="s">
        <v>385</v>
      </c>
      <c r="G57" s="7" t="s">
        <v>386</v>
      </c>
      <c r="H57" s="8"/>
      <c r="I57" s="7"/>
      <c r="J57" s="9"/>
      <c r="K57" s="9"/>
    </row>
    <row r="58" spans="1:11" ht="42" customHeight="1" x14ac:dyDescent="0.25">
      <c r="A58" s="7" t="s">
        <v>551</v>
      </c>
      <c r="B58" s="7" t="s">
        <v>47</v>
      </c>
      <c r="C58" s="7" t="s">
        <v>552</v>
      </c>
      <c r="D58" s="7" t="s">
        <v>555</v>
      </c>
      <c r="E58" s="7" t="s">
        <v>236</v>
      </c>
      <c r="F58" s="7" t="s">
        <v>385</v>
      </c>
      <c r="G58" s="7" t="s">
        <v>386</v>
      </c>
      <c r="H58" s="8"/>
      <c r="I58" s="7"/>
      <c r="J58" s="9"/>
      <c r="K58" s="9"/>
    </row>
    <row r="59" spans="1:11" ht="42" customHeight="1" x14ac:dyDescent="0.25">
      <c r="A59" s="7" t="s">
        <v>551</v>
      </c>
      <c r="B59" s="7" t="s">
        <v>47</v>
      </c>
      <c r="C59" s="7" t="s">
        <v>552</v>
      </c>
      <c r="D59" s="7" t="s">
        <v>556</v>
      </c>
      <c r="E59" s="7" t="s">
        <v>236</v>
      </c>
      <c r="F59" s="7" t="s">
        <v>385</v>
      </c>
      <c r="G59" s="7" t="s">
        <v>386</v>
      </c>
      <c r="H59" s="8"/>
      <c r="I59" s="7"/>
      <c r="J59" s="9"/>
      <c r="K59" s="9"/>
    </row>
    <row r="60" spans="1:11" ht="42" customHeight="1" x14ac:dyDescent="0.25">
      <c r="A60" s="7" t="s">
        <v>551</v>
      </c>
      <c r="B60" s="7" t="s">
        <v>47</v>
      </c>
      <c r="C60" s="7" t="s">
        <v>552</v>
      </c>
      <c r="D60" s="7" t="s">
        <v>557</v>
      </c>
      <c r="E60" s="7" t="s">
        <v>236</v>
      </c>
      <c r="F60" s="7" t="s">
        <v>385</v>
      </c>
      <c r="G60" s="7" t="s">
        <v>386</v>
      </c>
      <c r="H60" s="8"/>
      <c r="I60" s="7"/>
      <c r="J60" s="9"/>
      <c r="K60" s="9"/>
    </row>
    <row r="61" spans="1:11" ht="42" customHeight="1" x14ac:dyDescent="0.25">
      <c r="A61" s="7" t="s">
        <v>551</v>
      </c>
      <c r="B61" s="7" t="s">
        <v>47</v>
      </c>
      <c r="C61" s="7" t="s">
        <v>552</v>
      </c>
      <c r="D61" s="7" t="s">
        <v>558</v>
      </c>
      <c r="E61" s="7" t="s">
        <v>236</v>
      </c>
      <c r="F61" s="7" t="s">
        <v>385</v>
      </c>
      <c r="G61" s="7" t="s">
        <v>386</v>
      </c>
      <c r="H61" s="8"/>
      <c r="I61" s="7"/>
      <c r="J61" s="9"/>
      <c r="K61" s="9"/>
    </row>
    <row r="62" spans="1:11" ht="42" customHeight="1" x14ac:dyDescent="0.25">
      <c r="A62" s="7" t="s">
        <v>551</v>
      </c>
      <c r="B62" s="7" t="s">
        <v>47</v>
      </c>
      <c r="C62" s="7" t="s">
        <v>552</v>
      </c>
      <c r="D62" s="7" t="s">
        <v>559</v>
      </c>
      <c r="E62" s="7" t="s">
        <v>236</v>
      </c>
      <c r="F62" s="7" t="s">
        <v>385</v>
      </c>
      <c r="G62" s="7" t="s">
        <v>386</v>
      </c>
      <c r="H62" s="8">
        <v>55</v>
      </c>
      <c r="I62" s="7" t="s">
        <v>560</v>
      </c>
      <c r="J62" s="9">
        <v>526238.36</v>
      </c>
      <c r="K62" s="9">
        <v>526238.36</v>
      </c>
    </row>
    <row r="63" spans="1:11" ht="42" customHeight="1" x14ac:dyDescent="0.25">
      <c r="A63" s="7" t="s">
        <v>551</v>
      </c>
      <c r="B63" s="7" t="s">
        <v>47</v>
      </c>
      <c r="C63" s="7" t="s">
        <v>552</v>
      </c>
      <c r="D63" s="7" t="s">
        <v>561</v>
      </c>
      <c r="E63" s="7" t="s">
        <v>236</v>
      </c>
      <c r="F63" s="7" t="s">
        <v>385</v>
      </c>
      <c r="G63" s="7" t="s">
        <v>386</v>
      </c>
      <c r="H63" s="8" t="s">
        <v>53</v>
      </c>
      <c r="I63" s="7" t="s">
        <v>54</v>
      </c>
      <c r="J63" s="9">
        <v>180818.05000000002</v>
      </c>
      <c r="K63" s="9">
        <v>180818.05000000002</v>
      </c>
    </row>
    <row r="64" spans="1:11" ht="42" customHeight="1" x14ac:dyDescent="0.25">
      <c r="A64" s="7" t="s">
        <v>551</v>
      </c>
      <c r="B64" s="7" t="s">
        <v>47</v>
      </c>
      <c r="C64" s="7" t="s">
        <v>552</v>
      </c>
      <c r="D64" s="7" t="s">
        <v>562</v>
      </c>
      <c r="E64" s="7" t="s">
        <v>236</v>
      </c>
      <c r="F64" s="7" t="s">
        <v>385</v>
      </c>
      <c r="G64" s="7" t="s">
        <v>386</v>
      </c>
      <c r="H64" s="8"/>
      <c r="I64" s="7"/>
      <c r="J64" s="9"/>
      <c r="K64" s="9"/>
    </row>
    <row r="65" spans="1:11" ht="42" customHeight="1" x14ac:dyDescent="0.25">
      <c r="A65" s="7" t="s">
        <v>551</v>
      </c>
      <c r="B65" s="7" t="s">
        <v>47</v>
      </c>
      <c r="C65" s="7" t="s">
        <v>552</v>
      </c>
      <c r="D65" s="7" t="s">
        <v>563</v>
      </c>
      <c r="E65" s="7" t="s">
        <v>236</v>
      </c>
      <c r="F65" s="7" t="s">
        <v>385</v>
      </c>
      <c r="G65" s="7" t="s">
        <v>386</v>
      </c>
      <c r="H65" s="8"/>
      <c r="I65" s="7"/>
      <c r="J65" s="9"/>
      <c r="K65" s="9"/>
    </row>
    <row r="66" spans="1:11" ht="42" customHeight="1" x14ac:dyDescent="0.25">
      <c r="A66" s="7" t="s">
        <v>837</v>
      </c>
      <c r="B66" s="7" t="s">
        <v>128</v>
      </c>
      <c r="C66" s="7" t="s">
        <v>838</v>
      </c>
      <c r="D66" s="7" t="s">
        <v>839</v>
      </c>
      <c r="E66" s="7" t="s">
        <v>104</v>
      </c>
      <c r="F66" s="7" t="s">
        <v>789</v>
      </c>
      <c r="G66" s="7" t="s">
        <v>840</v>
      </c>
      <c r="H66" s="8" t="s">
        <v>394</v>
      </c>
      <c r="I66" s="7" t="s">
        <v>841</v>
      </c>
      <c r="J66" s="9">
        <v>1505935.4800000004</v>
      </c>
      <c r="K66" s="9">
        <v>1505885.4800000004</v>
      </c>
    </row>
    <row r="67" spans="1:11" ht="42" customHeight="1" x14ac:dyDescent="0.25">
      <c r="A67" s="7" t="s">
        <v>837</v>
      </c>
      <c r="B67" s="7" t="s">
        <v>128</v>
      </c>
      <c r="C67" s="7" t="s">
        <v>838</v>
      </c>
      <c r="D67" s="7" t="s">
        <v>842</v>
      </c>
      <c r="E67" s="7" t="s">
        <v>69</v>
      </c>
      <c r="F67" s="7" t="s">
        <v>843</v>
      </c>
      <c r="G67" s="7" t="s">
        <v>150</v>
      </c>
      <c r="H67" s="8" t="s">
        <v>89</v>
      </c>
      <c r="I67" s="7" t="s">
        <v>844</v>
      </c>
      <c r="J67" s="9">
        <v>657722.52</v>
      </c>
      <c r="K67" s="9">
        <v>653011.38</v>
      </c>
    </row>
    <row r="68" spans="1:11" ht="42" customHeight="1" x14ac:dyDescent="0.25">
      <c r="A68" s="7" t="s">
        <v>837</v>
      </c>
      <c r="B68" s="7" t="s">
        <v>128</v>
      </c>
      <c r="C68" s="7" t="s">
        <v>838</v>
      </c>
      <c r="D68" s="7" t="s">
        <v>845</v>
      </c>
      <c r="E68" s="7" t="s">
        <v>426</v>
      </c>
      <c r="F68" s="7" t="s">
        <v>846</v>
      </c>
      <c r="G68" s="7" t="s">
        <v>847</v>
      </c>
      <c r="H68" s="8" t="s">
        <v>119</v>
      </c>
      <c r="I68" s="7" t="s">
        <v>848</v>
      </c>
      <c r="J68" s="9">
        <v>0</v>
      </c>
      <c r="K68" s="9">
        <v>0</v>
      </c>
    </row>
    <row r="69" spans="1:11" ht="42" customHeight="1" x14ac:dyDescent="0.25">
      <c r="A69" s="7" t="s">
        <v>976</v>
      </c>
      <c r="B69" s="7" t="s">
        <v>128</v>
      </c>
      <c r="C69" s="7" t="s">
        <v>977</v>
      </c>
      <c r="D69" s="7" t="s">
        <v>114</v>
      </c>
      <c r="E69" s="7" t="s">
        <v>50</v>
      </c>
      <c r="F69" s="7" t="s">
        <v>829</v>
      </c>
      <c r="G69" s="7" t="s">
        <v>98</v>
      </c>
      <c r="H69" s="8" t="s">
        <v>53</v>
      </c>
      <c r="I69" s="7" t="s">
        <v>54</v>
      </c>
      <c r="J69" s="9">
        <v>4363833.08</v>
      </c>
      <c r="K69" s="9">
        <v>4292994.76</v>
      </c>
    </row>
    <row r="70" spans="1:11" ht="42" customHeight="1" x14ac:dyDescent="0.25">
      <c r="A70" s="7" t="s">
        <v>976</v>
      </c>
      <c r="B70" s="7" t="s">
        <v>128</v>
      </c>
      <c r="C70" s="7" t="s">
        <v>977</v>
      </c>
      <c r="D70" s="7" t="s">
        <v>978</v>
      </c>
      <c r="E70" s="7" t="s">
        <v>104</v>
      </c>
      <c r="F70" s="7" t="s">
        <v>789</v>
      </c>
      <c r="G70" s="7" t="s">
        <v>840</v>
      </c>
      <c r="H70" s="8" t="s">
        <v>89</v>
      </c>
      <c r="I70" s="7" t="s">
        <v>979</v>
      </c>
      <c r="J70" s="9">
        <v>6569886.6100000003</v>
      </c>
      <c r="K70" s="9">
        <v>6387712.2700000014</v>
      </c>
    </row>
    <row r="71" spans="1:11" ht="42" customHeight="1" x14ac:dyDescent="0.25">
      <c r="A71" s="7" t="s">
        <v>976</v>
      </c>
      <c r="B71" s="7" t="s">
        <v>128</v>
      </c>
      <c r="C71" s="7" t="s">
        <v>977</v>
      </c>
      <c r="D71" s="7" t="s">
        <v>978</v>
      </c>
      <c r="E71" s="7" t="s">
        <v>104</v>
      </c>
      <c r="F71" s="7" t="s">
        <v>789</v>
      </c>
      <c r="G71" s="7" t="s">
        <v>840</v>
      </c>
      <c r="H71" s="8" t="s">
        <v>84</v>
      </c>
      <c r="I71" s="7" t="s">
        <v>980</v>
      </c>
      <c r="J71" s="9">
        <v>112040137.13</v>
      </c>
      <c r="K71" s="9">
        <v>112040137.13</v>
      </c>
    </row>
    <row r="72" spans="1:11" ht="42" customHeight="1" x14ac:dyDescent="0.25">
      <c r="A72" s="7" t="s">
        <v>976</v>
      </c>
      <c r="B72" s="7" t="s">
        <v>128</v>
      </c>
      <c r="C72" s="7" t="s">
        <v>977</v>
      </c>
      <c r="D72" s="7" t="s">
        <v>978</v>
      </c>
      <c r="E72" s="7" t="s">
        <v>104</v>
      </c>
      <c r="F72" s="7" t="s">
        <v>789</v>
      </c>
      <c r="G72" s="7" t="s">
        <v>840</v>
      </c>
      <c r="H72" s="8" t="s">
        <v>119</v>
      </c>
      <c r="I72" s="7" t="s">
        <v>981</v>
      </c>
      <c r="J72" s="9">
        <v>0</v>
      </c>
      <c r="K72" s="9">
        <v>0</v>
      </c>
    </row>
    <row r="73" spans="1:11" ht="42" customHeight="1" x14ac:dyDescent="0.25">
      <c r="A73" s="7" t="s">
        <v>976</v>
      </c>
      <c r="B73" s="7" t="s">
        <v>128</v>
      </c>
      <c r="C73" s="7" t="s">
        <v>977</v>
      </c>
      <c r="D73" s="7" t="s">
        <v>982</v>
      </c>
      <c r="E73" s="7" t="s">
        <v>391</v>
      </c>
      <c r="F73" s="7" t="s">
        <v>983</v>
      </c>
      <c r="G73" s="7" t="s">
        <v>984</v>
      </c>
      <c r="H73" s="8"/>
      <c r="I73" s="7"/>
      <c r="J73" s="9"/>
      <c r="K73" s="9"/>
    </row>
    <row r="74" spans="1:11" ht="42" customHeight="1" x14ac:dyDescent="0.25">
      <c r="A74" s="7" t="s">
        <v>710</v>
      </c>
      <c r="B74" s="7" t="s">
        <v>673</v>
      </c>
      <c r="C74" s="7" t="s">
        <v>711</v>
      </c>
      <c r="D74" s="7" t="s">
        <v>87</v>
      </c>
      <c r="E74" s="7" t="s">
        <v>676</v>
      </c>
      <c r="F74" s="7" t="s">
        <v>677</v>
      </c>
      <c r="G74" s="7" t="s">
        <v>98</v>
      </c>
      <c r="H74" s="8" t="s">
        <v>53</v>
      </c>
      <c r="I74" s="7" t="s">
        <v>54</v>
      </c>
      <c r="J74" s="9">
        <v>5528547.0999999987</v>
      </c>
      <c r="K74" s="9">
        <v>5135580.3699999992</v>
      </c>
    </row>
    <row r="75" spans="1:11" ht="42" customHeight="1" x14ac:dyDescent="0.25">
      <c r="A75" s="7" t="s">
        <v>710</v>
      </c>
      <c r="B75" s="7" t="s">
        <v>673</v>
      </c>
      <c r="C75" s="7" t="s">
        <v>711</v>
      </c>
      <c r="D75" s="7" t="s">
        <v>712</v>
      </c>
      <c r="E75" s="7" t="s">
        <v>676</v>
      </c>
      <c r="F75" s="7" t="s">
        <v>677</v>
      </c>
      <c r="G75" s="7" t="s">
        <v>98</v>
      </c>
      <c r="H75" s="8" t="s">
        <v>713</v>
      </c>
      <c r="I75" s="7" t="s">
        <v>714</v>
      </c>
      <c r="J75" s="9">
        <v>6119453.9200000009</v>
      </c>
      <c r="K75" s="9">
        <v>5279128.57</v>
      </c>
    </row>
    <row r="76" spans="1:11" ht="42" customHeight="1" x14ac:dyDescent="0.25">
      <c r="A76" s="7" t="s">
        <v>710</v>
      </c>
      <c r="B76" s="7" t="s">
        <v>673</v>
      </c>
      <c r="C76" s="7" t="s">
        <v>711</v>
      </c>
      <c r="D76" s="7" t="s">
        <v>715</v>
      </c>
      <c r="E76" s="7" t="s">
        <v>676</v>
      </c>
      <c r="F76" s="7" t="s">
        <v>677</v>
      </c>
      <c r="G76" s="7" t="s">
        <v>98</v>
      </c>
      <c r="H76" s="8" t="s">
        <v>394</v>
      </c>
      <c r="I76" s="7" t="s">
        <v>395</v>
      </c>
      <c r="J76" s="9">
        <v>1314744.5900000001</v>
      </c>
      <c r="K76" s="9">
        <v>1182509.1399999999</v>
      </c>
    </row>
    <row r="77" spans="1:11" ht="42" customHeight="1" x14ac:dyDescent="0.25">
      <c r="A77" s="7" t="s">
        <v>710</v>
      </c>
      <c r="B77" s="7" t="s">
        <v>673</v>
      </c>
      <c r="C77" s="7" t="s">
        <v>711</v>
      </c>
      <c r="D77" s="7" t="s">
        <v>716</v>
      </c>
      <c r="E77" s="7" t="s">
        <v>676</v>
      </c>
      <c r="F77" s="7" t="s">
        <v>677</v>
      </c>
      <c r="G77" s="7" t="s">
        <v>98</v>
      </c>
      <c r="H77" s="8"/>
      <c r="I77" s="7"/>
      <c r="J77" s="9"/>
      <c r="K77" s="9"/>
    </row>
    <row r="78" spans="1:11" ht="42" customHeight="1" x14ac:dyDescent="0.25">
      <c r="A78" s="7" t="s">
        <v>976</v>
      </c>
      <c r="B78" s="7" t="s">
        <v>128</v>
      </c>
      <c r="C78" s="7" t="s">
        <v>977</v>
      </c>
      <c r="D78" s="7" t="s">
        <v>985</v>
      </c>
      <c r="E78" s="7" t="s">
        <v>50</v>
      </c>
      <c r="F78" s="7" t="s">
        <v>743</v>
      </c>
      <c r="G78" s="7" t="s">
        <v>98</v>
      </c>
      <c r="H78" s="8"/>
      <c r="I78" s="7"/>
      <c r="J78" s="9"/>
      <c r="K78" s="9"/>
    </row>
    <row r="79" spans="1:11" ht="42" customHeight="1" x14ac:dyDescent="0.25">
      <c r="A79" s="7" t="s">
        <v>1081</v>
      </c>
      <c r="B79" s="7" t="s">
        <v>128</v>
      </c>
      <c r="C79" s="7" t="s">
        <v>1082</v>
      </c>
      <c r="D79" s="7" t="s">
        <v>114</v>
      </c>
      <c r="E79" s="7" t="s">
        <v>50</v>
      </c>
      <c r="F79" s="7" t="s">
        <v>743</v>
      </c>
      <c r="G79" s="7" t="s">
        <v>61</v>
      </c>
      <c r="H79" s="8" t="s">
        <v>53</v>
      </c>
      <c r="I79" s="7" t="s">
        <v>54</v>
      </c>
      <c r="J79" s="9">
        <v>1941238.73</v>
      </c>
      <c r="K79" s="9">
        <v>1796387.5899999999</v>
      </c>
    </row>
    <row r="80" spans="1:11" ht="42" customHeight="1" x14ac:dyDescent="0.25">
      <c r="A80" s="7" t="s">
        <v>1081</v>
      </c>
      <c r="B80" s="7" t="s">
        <v>128</v>
      </c>
      <c r="C80" s="7" t="s">
        <v>1082</v>
      </c>
      <c r="D80" s="7" t="s">
        <v>1083</v>
      </c>
      <c r="E80" s="7" t="s">
        <v>653</v>
      </c>
      <c r="F80" s="7" t="s">
        <v>1084</v>
      </c>
      <c r="G80" s="7" t="s">
        <v>1085</v>
      </c>
      <c r="H80" s="8" t="s">
        <v>89</v>
      </c>
      <c r="I80" s="7" t="s">
        <v>1086</v>
      </c>
      <c r="J80" s="9">
        <v>4930914.55</v>
      </c>
      <c r="K80" s="9">
        <v>4902392.46</v>
      </c>
    </row>
    <row r="81" spans="1:11" ht="42" customHeight="1" x14ac:dyDescent="0.25">
      <c r="A81" s="7" t="s">
        <v>1081</v>
      </c>
      <c r="B81" s="7" t="s">
        <v>128</v>
      </c>
      <c r="C81" s="7" t="s">
        <v>1082</v>
      </c>
      <c r="D81" s="7" t="s">
        <v>1087</v>
      </c>
      <c r="E81" s="7" t="s">
        <v>653</v>
      </c>
      <c r="F81" s="7" t="s">
        <v>1084</v>
      </c>
      <c r="G81" s="7" t="s">
        <v>1085</v>
      </c>
      <c r="H81" s="8"/>
      <c r="I81" s="7"/>
      <c r="J81" s="9"/>
      <c r="K81" s="9"/>
    </row>
    <row r="82" spans="1:11" ht="42" customHeight="1" x14ac:dyDescent="0.25">
      <c r="A82" s="7" t="s">
        <v>1081</v>
      </c>
      <c r="B82" s="7" t="s">
        <v>128</v>
      </c>
      <c r="C82" s="7" t="s">
        <v>1082</v>
      </c>
      <c r="D82" s="7" t="s">
        <v>1088</v>
      </c>
      <c r="E82" s="7" t="s">
        <v>653</v>
      </c>
      <c r="F82" s="7" t="s">
        <v>1084</v>
      </c>
      <c r="G82" s="7" t="s">
        <v>1089</v>
      </c>
      <c r="H82" s="8"/>
      <c r="I82" s="7"/>
      <c r="J82" s="9"/>
      <c r="K82" s="9"/>
    </row>
    <row r="83" spans="1:11" ht="42" customHeight="1" x14ac:dyDescent="0.25">
      <c r="A83" s="7" t="s">
        <v>1198</v>
      </c>
      <c r="B83" s="7" t="s">
        <v>128</v>
      </c>
      <c r="C83" s="7" t="s">
        <v>1199</v>
      </c>
      <c r="D83" s="7"/>
      <c r="E83" s="7"/>
      <c r="F83" s="7"/>
      <c r="G83" s="7"/>
      <c r="H83" s="8" t="s">
        <v>53</v>
      </c>
      <c r="I83" s="7" t="s">
        <v>54</v>
      </c>
      <c r="J83" s="9">
        <v>2011442.6999999997</v>
      </c>
      <c r="K83" s="9">
        <v>1991388.9900000002</v>
      </c>
    </row>
    <row r="84" spans="1:11" ht="42" customHeight="1" x14ac:dyDescent="0.25">
      <c r="A84" s="7" t="s">
        <v>1198</v>
      </c>
      <c r="B84" s="7" t="s">
        <v>128</v>
      </c>
      <c r="C84" s="7" t="s">
        <v>1199</v>
      </c>
      <c r="D84" s="7"/>
      <c r="E84" s="7"/>
      <c r="F84" s="7"/>
      <c r="G84" s="7"/>
      <c r="H84" s="8" t="s">
        <v>133</v>
      </c>
      <c r="I84" s="7" t="s">
        <v>134</v>
      </c>
      <c r="J84" s="9">
        <v>4603583.7100000009</v>
      </c>
      <c r="K84" s="9">
        <v>4585292.2200000007</v>
      </c>
    </row>
    <row r="85" spans="1:11" ht="42" customHeight="1" x14ac:dyDescent="0.25">
      <c r="A85" s="7" t="s">
        <v>976</v>
      </c>
      <c r="B85" s="7" t="s">
        <v>128</v>
      </c>
      <c r="C85" s="7" t="s">
        <v>977</v>
      </c>
      <c r="D85" s="7"/>
      <c r="E85" s="7"/>
      <c r="F85" s="7"/>
      <c r="G85" s="7"/>
      <c r="H85" s="8" t="s">
        <v>403</v>
      </c>
      <c r="I85" s="7" t="s">
        <v>372</v>
      </c>
      <c r="J85" s="9"/>
      <c r="K85" s="9"/>
    </row>
    <row r="86" spans="1:11" ht="42" customHeight="1" x14ac:dyDescent="0.25">
      <c r="A86" s="7" t="s">
        <v>602</v>
      </c>
      <c r="B86" s="7" t="s">
        <v>388</v>
      </c>
      <c r="C86" s="7" t="s">
        <v>604</v>
      </c>
      <c r="D86" s="7" t="s">
        <v>605</v>
      </c>
      <c r="E86" s="7" t="s">
        <v>606</v>
      </c>
      <c r="F86" s="7" t="s">
        <v>607</v>
      </c>
      <c r="G86" s="7" t="s">
        <v>608</v>
      </c>
      <c r="H86" s="8">
        <v>55</v>
      </c>
      <c r="I86" s="7" t="s">
        <v>609</v>
      </c>
      <c r="J86" s="9">
        <v>1127902.5200000003</v>
      </c>
      <c r="K86" s="9">
        <v>1127902.5200000003</v>
      </c>
    </row>
    <row r="87" spans="1:11" ht="42" customHeight="1" x14ac:dyDescent="0.25">
      <c r="A87" s="7" t="s">
        <v>602</v>
      </c>
      <c r="B87" s="7" t="s">
        <v>388</v>
      </c>
      <c r="C87" s="7" t="s">
        <v>604</v>
      </c>
      <c r="D87" s="7" t="s">
        <v>87</v>
      </c>
      <c r="E87" s="7" t="s">
        <v>50</v>
      </c>
      <c r="F87" s="7" t="s">
        <v>51</v>
      </c>
      <c r="G87" s="7" t="s">
        <v>56</v>
      </c>
      <c r="H87" s="8" t="s">
        <v>53</v>
      </c>
      <c r="I87" s="7" t="s">
        <v>54</v>
      </c>
      <c r="J87" s="9">
        <v>1298714.43</v>
      </c>
      <c r="K87" s="9">
        <v>1295821.5999999999</v>
      </c>
    </row>
    <row r="88" spans="1:11" ht="42" customHeight="1" x14ac:dyDescent="0.25">
      <c r="A88" s="7" t="s">
        <v>602</v>
      </c>
      <c r="B88" s="7" t="s">
        <v>388</v>
      </c>
      <c r="C88" s="7" t="s">
        <v>604</v>
      </c>
      <c r="D88" s="7" t="s">
        <v>610</v>
      </c>
      <c r="E88" s="7" t="s">
        <v>606</v>
      </c>
      <c r="F88" s="7" t="s">
        <v>607</v>
      </c>
      <c r="G88" s="7" t="s">
        <v>608</v>
      </c>
      <c r="H88" s="8"/>
      <c r="I88" s="7"/>
      <c r="J88" s="9"/>
      <c r="K88" s="9"/>
    </row>
    <row r="89" spans="1:11" ht="42" customHeight="1" x14ac:dyDescent="0.25">
      <c r="A89" s="7" t="s">
        <v>750</v>
      </c>
      <c r="B89" s="7" t="s">
        <v>388</v>
      </c>
      <c r="C89" s="7" t="s">
        <v>751</v>
      </c>
      <c r="D89" s="7" t="s">
        <v>114</v>
      </c>
      <c r="E89" s="7" t="s">
        <v>50</v>
      </c>
      <c r="F89" s="7" t="s">
        <v>743</v>
      </c>
      <c r="G89" s="7" t="s">
        <v>61</v>
      </c>
      <c r="H89" s="8" t="s">
        <v>53</v>
      </c>
      <c r="I89" s="7" t="s">
        <v>155</v>
      </c>
      <c r="J89" s="9">
        <v>1904786.4000000004</v>
      </c>
      <c r="K89" s="9">
        <v>1904471.8800000004</v>
      </c>
    </row>
    <row r="90" spans="1:11" ht="42" customHeight="1" x14ac:dyDescent="0.25">
      <c r="A90" s="7" t="s">
        <v>750</v>
      </c>
      <c r="B90" s="7" t="s">
        <v>388</v>
      </c>
      <c r="C90" s="7" t="s">
        <v>751</v>
      </c>
      <c r="D90" s="7" t="s">
        <v>752</v>
      </c>
      <c r="E90" s="7" t="s">
        <v>391</v>
      </c>
      <c r="F90" s="7" t="s">
        <v>745</v>
      </c>
      <c r="G90" s="7" t="s">
        <v>656</v>
      </c>
      <c r="H90" s="8" t="s">
        <v>89</v>
      </c>
      <c r="I90" s="7" t="s">
        <v>753</v>
      </c>
      <c r="J90" s="9">
        <v>3180792.1900000004</v>
      </c>
      <c r="K90" s="9">
        <v>3167965.6600000006</v>
      </c>
    </row>
    <row r="91" spans="1:11" ht="42" customHeight="1" x14ac:dyDescent="0.25">
      <c r="A91" s="7" t="s">
        <v>761</v>
      </c>
      <c r="B91" s="7" t="s">
        <v>388</v>
      </c>
      <c r="C91" s="7" t="s">
        <v>762</v>
      </c>
      <c r="D91" s="7" t="s">
        <v>114</v>
      </c>
      <c r="E91" s="7" t="s">
        <v>50</v>
      </c>
      <c r="F91" s="7" t="s">
        <v>743</v>
      </c>
      <c r="G91" s="7" t="s">
        <v>61</v>
      </c>
      <c r="H91" s="8" t="s">
        <v>53</v>
      </c>
      <c r="I91" s="7" t="s">
        <v>155</v>
      </c>
      <c r="J91" s="9">
        <v>12451157.849999998</v>
      </c>
      <c r="K91" s="9">
        <v>12294569.079999998</v>
      </c>
    </row>
    <row r="92" spans="1:11" ht="42" customHeight="1" x14ac:dyDescent="0.25">
      <c r="A92" s="7" t="s">
        <v>761</v>
      </c>
      <c r="B92" s="7" t="s">
        <v>388</v>
      </c>
      <c r="C92" s="7" t="s">
        <v>762</v>
      </c>
      <c r="D92" s="7" t="s">
        <v>763</v>
      </c>
      <c r="E92" s="7" t="s">
        <v>236</v>
      </c>
      <c r="F92" s="7" t="s">
        <v>764</v>
      </c>
      <c r="G92" s="7" t="s">
        <v>98</v>
      </c>
      <c r="H92" s="8"/>
      <c r="I92" s="7"/>
      <c r="J92" s="9"/>
      <c r="K92" s="9"/>
    </row>
    <row r="93" spans="1:11" ht="42" customHeight="1" x14ac:dyDescent="0.25">
      <c r="A93" s="7" t="s">
        <v>761</v>
      </c>
      <c r="B93" s="7" t="s">
        <v>388</v>
      </c>
      <c r="C93" s="7" t="s">
        <v>762</v>
      </c>
      <c r="D93" s="7" t="s">
        <v>765</v>
      </c>
      <c r="E93" s="7" t="s">
        <v>236</v>
      </c>
      <c r="F93" s="7" t="s">
        <v>764</v>
      </c>
      <c r="G93" s="7" t="s">
        <v>98</v>
      </c>
      <c r="H93" s="8"/>
      <c r="I93" s="7"/>
      <c r="J93" s="9"/>
      <c r="K93" s="9"/>
    </row>
    <row r="94" spans="1:11" ht="42" customHeight="1" x14ac:dyDescent="0.25">
      <c r="A94" s="7" t="s">
        <v>761</v>
      </c>
      <c r="B94" s="7" t="s">
        <v>388</v>
      </c>
      <c r="C94" s="7" t="s">
        <v>762</v>
      </c>
      <c r="D94" s="7" t="s">
        <v>766</v>
      </c>
      <c r="E94" s="7" t="s">
        <v>236</v>
      </c>
      <c r="F94" s="7" t="s">
        <v>764</v>
      </c>
      <c r="G94" s="7" t="s">
        <v>98</v>
      </c>
      <c r="H94" s="8" t="s">
        <v>89</v>
      </c>
      <c r="I94" s="7" t="s">
        <v>767</v>
      </c>
      <c r="J94" s="9">
        <v>1576004.7099999993</v>
      </c>
      <c r="K94" s="9">
        <v>1538740.6999999993</v>
      </c>
    </row>
    <row r="95" spans="1:11" ht="42" customHeight="1" x14ac:dyDescent="0.25">
      <c r="A95" s="7" t="s">
        <v>885</v>
      </c>
      <c r="B95" s="7" t="s">
        <v>388</v>
      </c>
      <c r="C95" s="7" t="s">
        <v>886</v>
      </c>
      <c r="D95" s="7" t="s">
        <v>114</v>
      </c>
      <c r="E95" s="7" t="s">
        <v>50</v>
      </c>
      <c r="F95" s="7" t="s">
        <v>743</v>
      </c>
      <c r="G95" s="7" t="s">
        <v>61</v>
      </c>
      <c r="H95" s="8" t="s">
        <v>53</v>
      </c>
      <c r="I95" s="7" t="s">
        <v>54</v>
      </c>
      <c r="J95" s="9">
        <v>15883383.27</v>
      </c>
      <c r="K95" s="9">
        <v>15452126.419999998</v>
      </c>
    </row>
    <row r="96" spans="1:11" ht="42" customHeight="1" x14ac:dyDescent="0.25">
      <c r="A96" s="7" t="s">
        <v>885</v>
      </c>
      <c r="B96" s="7" t="s">
        <v>388</v>
      </c>
      <c r="C96" s="7" t="s">
        <v>886</v>
      </c>
      <c r="D96" s="7" t="s">
        <v>887</v>
      </c>
      <c r="E96" s="7" t="s">
        <v>236</v>
      </c>
      <c r="F96" s="7" t="s">
        <v>777</v>
      </c>
      <c r="G96" s="7" t="s">
        <v>888</v>
      </c>
      <c r="H96" s="8" t="s">
        <v>394</v>
      </c>
      <c r="I96" s="7" t="s">
        <v>884</v>
      </c>
      <c r="J96" s="9">
        <v>0</v>
      </c>
      <c r="K96" s="9">
        <v>0</v>
      </c>
    </row>
    <row r="97" spans="1:11" ht="42" customHeight="1" x14ac:dyDescent="0.25">
      <c r="A97" s="7" t="s">
        <v>885</v>
      </c>
      <c r="B97" s="7" t="s">
        <v>388</v>
      </c>
      <c r="C97" s="7" t="s">
        <v>886</v>
      </c>
      <c r="D97" s="7" t="s">
        <v>889</v>
      </c>
      <c r="E97" s="7" t="s">
        <v>236</v>
      </c>
      <c r="F97" s="7" t="s">
        <v>777</v>
      </c>
      <c r="G97" s="7" t="s">
        <v>888</v>
      </c>
      <c r="H97" s="8"/>
      <c r="I97" s="7"/>
      <c r="J97" s="9"/>
      <c r="K97" s="9"/>
    </row>
    <row r="98" spans="1:11" ht="42" customHeight="1" x14ac:dyDescent="0.25">
      <c r="A98" s="7" t="s">
        <v>890</v>
      </c>
      <c r="B98" s="7" t="s">
        <v>388</v>
      </c>
      <c r="C98" s="7" t="s">
        <v>891</v>
      </c>
      <c r="D98" s="7" t="s">
        <v>114</v>
      </c>
      <c r="E98" s="7" t="s">
        <v>50</v>
      </c>
      <c r="F98" s="7" t="s">
        <v>743</v>
      </c>
      <c r="G98" s="7" t="s">
        <v>61</v>
      </c>
      <c r="H98" s="8" t="s">
        <v>53</v>
      </c>
      <c r="I98" s="7" t="s">
        <v>54</v>
      </c>
      <c r="J98" s="9">
        <v>26827758.940000005</v>
      </c>
      <c r="K98" s="9">
        <v>26440635.230000004</v>
      </c>
    </row>
    <row r="99" spans="1:11" ht="42" customHeight="1" x14ac:dyDescent="0.25">
      <c r="A99" s="7" t="s">
        <v>890</v>
      </c>
      <c r="B99" s="7" t="s">
        <v>388</v>
      </c>
      <c r="C99" s="7" t="s">
        <v>891</v>
      </c>
      <c r="D99" s="7" t="s">
        <v>892</v>
      </c>
      <c r="E99" s="7" t="s">
        <v>236</v>
      </c>
      <c r="F99" s="7" t="s">
        <v>777</v>
      </c>
      <c r="G99" s="7" t="s">
        <v>888</v>
      </c>
      <c r="H99" s="8" t="s">
        <v>119</v>
      </c>
      <c r="I99" s="7" t="s">
        <v>893</v>
      </c>
      <c r="J99" s="9">
        <v>243381.99000000002</v>
      </c>
      <c r="K99" s="9">
        <v>187614.54</v>
      </c>
    </row>
    <row r="100" spans="1:11" ht="42" customHeight="1" x14ac:dyDescent="0.25">
      <c r="A100" s="7" t="s">
        <v>890</v>
      </c>
      <c r="B100" s="7" t="s">
        <v>388</v>
      </c>
      <c r="C100" s="7" t="s">
        <v>891</v>
      </c>
      <c r="D100" s="7" t="s">
        <v>894</v>
      </c>
      <c r="E100" s="7" t="s">
        <v>236</v>
      </c>
      <c r="F100" s="7" t="s">
        <v>764</v>
      </c>
      <c r="G100" s="7" t="s">
        <v>895</v>
      </c>
      <c r="H100" s="8" t="s">
        <v>89</v>
      </c>
      <c r="I100" s="7" t="s">
        <v>896</v>
      </c>
      <c r="J100" s="9">
        <v>0</v>
      </c>
      <c r="K100" s="9">
        <v>0</v>
      </c>
    </row>
    <row r="101" spans="1:11" ht="42" customHeight="1" x14ac:dyDescent="0.25">
      <c r="A101" s="7" t="s">
        <v>890</v>
      </c>
      <c r="B101" s="7" t="s">
        <v>388</v>
      </c>
      <c r="C101" s="7" t="s">
        <v>891</v>
      </c>
      <c r="D101" s="7" t="s">
        <v>894</v>
      </c>
      <c r="E101" s="7" t="s">
        <v>236</v>
      </c>
      <c r="F101" s="7" t="s">
        <v>764</v>
      </c>
      <c r="G101" s="7" t="s">
        <v>895</v>
      </c>
      <c r="H101" s="8" t="s">
        <v>84</v>
      </c>
      <c r="I101" s="7" t="s">
        <v>896</v>
      </c>
      <c r="J101" s="9">
        <v>13601.530000000002</v>
      </c>
      <c r="K101" s="9">
        <v>13589.75</v>
      </c>
    </row>
    <row r="102" spans="1:11" ht="42" customHeight="1" x14ac:dyDescent="0.25">
      <c r="A102" s="7" t="s">
        <v>890</v>
      </c>
      <c r="B102" s="7" t="s">
        <v>388</v>
      </c>
      <c r="C102" s="7" t="s">
        <v>891</v>
      </c>
      <c r="D102" s="7" t="s">
        <v>894</v>
      </c>
      <c r="E102" s="7" t="s">
        <v>236</v>
      </c>
      <c r="F102" s="7" t="s">
        <v>764</v>
      </c>
      <c r="G102" s="7" t="s">
        <v>895</v>
      </c>
      <c r="H102" s="8" t="s">
        <v>209</v>
      </c>
      <c r="I102" s="7" t="s">
        <v>897</v>
      </c>
      <c r="J102" s="9">
        <v>0</v>
      </c>
      <c r="K102" s="9">
        <v>0</v>
      </c>
    </row>
    <row r="103" spans="1:11" ht="42" customHeight="1" x14ac:dyDescent="0.25">
      <c r="A103" s="7" t="s">
        <v>890</v>
      </c>
      <c r="B103" s="7" t="s">
        <v>388</v>
      </c>
      <c r="C103" s="7" t="s">
        <v>891</v>
      </c>
      <c r="D103" s="7" t="s">
        <v>894</v>
      </c>
      <c r="E103" s="7" t="s">
        <v>236</v>
      </c>
      <c r="F103" s="7" t="s">
        <v>764</v>
      </c>
      <c r="G103" s="7" t="s">
        <v>895</v>
      </c>
      <c r="H103" s="8" t="s">
        <v>898</v>
      </c>
      <c r="I103" s="7" t="s">
        <v>899</v>
      </c>
      <c r="J103" s="9">
        <v>0</v>
      </c>
      <c r="K103" s="9">
        <v>0</v>
      </c>
    </row>
    <row r="104" spans="1:11" ht="42" customHeight="1" x14ac:dyDescent="0.25">
      <c r="A104" s="7" t="s">
        <v>890</v>
      </c>
      <c r="B104" s="7" t="s">
        <v>388</v>
      </c>
      <c r="C104" s="7" t="s">
        <v>891</v>
      </c>
      <c r="D104" s="7" t="s">
        <v>894</v>
      </c>
      <c r="E104" s="7" t="s">
        <v>236</v>
      </c>
      <c r="F104" s="7" t="s">
        <v>764</v>
      </c>
      <c r="G104" s="7" t="s">
        <v>895</v>
      </c>
      <c r="H104" s="8" t="s">
        <v>900</v>
      </c>
      <c r="I104" s="7" t="s">
        <v>901</v>
      </c>
      <c r="J104" s="9">
        <v>0</v>
      </c>
      <c r="K104" s="9">
        <v>0</v>
      </c>
    </row>
    <row r="105" spans="1:11" ht="42" customHeight="1" x14ac:dyDescent="0.25">
      <c r="A105" s="7" t="s">
        <v>890</v>
      </c>
      <c r="B105" s="7" t="s">
        <v>388</v>
      </c>
      <c r="C105" s="7" t="s">
        <v>891</v>
      </c>
      <c r="D105" s="7" t="s">
        <v>902</v>
      </c>
      <c r="E105" s="7" t="s">
        <v>236</v>
      </c>
      <c r="F105" s="7" t="s">
        <v>903</v>
      </c>
      <c r="G105" s="7" t="s">
        <v>904</v>
      </c>
      <c r="H105" s="8"/>
      <c r="I105" s="7"/>
      <c r="J105" s="9"/>
      <c r="K105" s="9"/>
    </row>
    <row r="106" spans="1:11" ht="42" customHeight="1" x14ac:dyDescent="0.25">
      <c r="A106" s="7" t="s">
        <v>928</v>
      </c>
      <c r="B106" s="7" t="s">
        <v>388</v>
      </c>
      <c r="C106" s="7" t="s">
        <v>929</v>
      </c>
      <c r="D106" s="7" t="s">
        <v>930</v>
      </c>
      <c r="E106" s="7" t="s">
        <v>116</v>
      </c>
      <c r="F106" s="7"/>
      <c r="G106" s="7"/>
      <c r="H106" s="8" t="s">
        <v>84</v>
      </c>
      <c r="I106" s="7" t="s">
        <v>931</v>
      </c>
      <c r="J106" s="9">
        <v>972974.55999999994</v>
      </c>
      <c r="K106" s="9">
        <v>972943.6399999999</v>
      </c>
    </row>
    <row r="107" spans="1:11" ht="42" customHeight="1" x14ac:dyDescent="0.25">
      <c r="A107" s="7" t="s">
        <v>928</v>
      </c>
      <c r="B107" s="7" t="s">
        <v>388</v>
      </c>
      <c r="C107" s="7" t="s">
        <v>929</v>
      </c>
      <c r="D107" s="7" t="s">
        <v>930</v>
      </c>
      <c r="E107" s="7" t="s">
        <v>116</v>
      </c>
      <c r="F107" s="7"/>
      <c r="G107" s="7"/>
      <c r="H107" s="8" t="s">
        <v>403</v>
      </c>
      <c r="I107" s="7" t="s">
        <v>372</v>
      </c>
      <c r="J107" s="9">
        <v>0</v>
      </c>
      <c r="K107" s="9">
        <v>0</v>
      </c>
    </row>
    <row r="108" spans="1:11" ht="42" customHeight="1" x14ac:dyDescent="0.25">
      <c r="A108" s="7" t="s">
        <v>928</v>
      </c>
      <c r="B108" s="7" t="s">
        <v>388</v>
      </c>
      <c r="C108" s="7" t="s">
        <v>929</v>
      </c>
      <c r="D108" s="7" t="s">
        <v>932</v>
      </c>
      <c r="E108" s="7" t="s">
        <v>116</v>
      </c>
      <c r="F108" s="7"/>
      <c r="G108" s="7"/>
      <c r="H108" s="8" t="s">
        <v>89</v>
      </c>
      <c r="I108" s="7" t="s">
        <v>933</v>
      </c>
      <c r="J108" s="9">
        <v>313966.43</v>
      </c>
      <c r="K108" s="9">
        <v>313966.43</v>
      </c>
    </row>
    <row r="109" spans="1:11" ht="42" customHeight="1" x14ac:dyDescent="0.25">
      <c r="A109" s="7" t="s">
        <v>928</v>
      </c>
      <c r="B109" s="7" t="s">
        <v>388</v>
      </c>
      <c r="C109" s="7" t="s">
        <v>929</v>
      </c>
      <c r="D109" s="7" t="s">
        <v>934</v>
      </c>
      <c r="E109" s="7" t="s">
        <v>116</v>
      </c>
      <c r="F109" s="7"/>
      <c r="G109" s="7"/>
      <c r="H109" s="8" t="s">
        <v>119</v>
      </c>
      <c r="I109" s="7" t="s">
        <v>935</v>
      </c>
      <c r="J109" s="9">
        <v>175859.53</v>
      </c>
      <c r="K109" s="9">
        <v>175859.53</v>
      </c>
    </row>
    <row r="110" spans="1:11" ht="42" customHeight="1" x14ac:dyDescent="0.25">
      <c r="A110" s="7" t="s">
        <v>928</v>
      </c>
      <c r="B110" s="7" t="s">
        <v>388</v>
      </c>
      <c r="C110" s="7" t="s">
        <v>929</v>
      </c>
      <c r="D110" s="7" t="s">
        <v>870</v>
      </c>
      <c r="E110" s="7" t="s">
        <v>50</v>
      </c>
      <c r="F110" s="7"/>
      <c r="G110" s="7"/>
      <c r="H110" s="8" t="s">
        <v>53</v>
      </c>
      <c r="I110" s="7" t="s">
        <v>54</v>
      </c>
      <c r="J110" s="9">
        <v>6271144.0200000005</v>
      </c>
      <c r="K110" s="9">
        <v>6110806.1100000013</v>
      </c>
    </row>
    <row r="111" spans="1:11" ht="42" customHeight="1" x14ac:dyDescent="0.25">
      <c r="A111" s="7" t="s">
        <v>1000</v>
      </c>
      <c r="B111" s="7" t="s">
        <v>388</v>
      </c>
      <c r="C111" s="7" t="s">
        <v>1001</v>
      </c>
      <c r="D111" s="7" t="s">
        <v>114</v>
      </c>
      <c r="E111" s="7" t="s">
        <v>50</v>
      </c>
      <c r="F111" s="7" t="s">
        <v>743</v>
      </c>
      <c r="G111" s="7" t="s">
        <v>61</v>
      </c>
      <c r="H111" s="8" t="s">
        <v>53</v>
      </c>
      <c r="I111" s="7" t="s">
        <v>54</v>
      </c>
      <c r="J111" s="9">
        <v>10796218.220000001</v>
      </c>
      <c r="K111" s="9">
        <v>10135754.380000001</v>
      </c>
    </row>
    <row r="112" spans="1:11" ht="42" customHeight="1" x14ac:dyDescent="0.25">
      <c r="A112" s="7" t="s">
        <v>1000</v>
      </c>
      <c r="B112" s="7" t="s">
        <v>388</v>
      </c>
      <c r="C112" s="7" t="s">
        <v>1001</v>
      </c>
      <c r="D112" s="7" t="s">
        <v>1002</v>
      </c>
      <c r="E112" s="7" t="s">
        <v>104</v>
      </c>
      <c r="F112" s="7" t="s">
        <v>786</v>
      </c>
      <c r="G112" s="7" t="s">
        <v>1003</v>
      </c>
      <c r="H112" s="8" t="s">
        <v>1004</v>
      </c>
      <c r="I112" s="7" t="s">
        <v>1005</v>
      </c>
      <c r="J112" s="9">
        <v>2861239.3200000008</v>
      </c>
      <c r="K112" s="9">
        <v>2587718.6700000004</v>
      </c>
    </row>
    <row r="113" spans="1:11" ht="42" customHeight="1" x14ac:dyDescent="0.25">
      <c r="A113" s="7" t="s">
        <v>1000</v>
      </c>
      <c r="B113" s="7" t="s">
        <v>388</v>
      </c>
      <c r="C113" s="7" t="s">
        <v>1001</v>
      </c>
      <c r="D113" s="7" t="s">
        <v>1006</v>
      </c>
      <c r="E113" s="7" t="s">
        <v>236</v>
      </c>
      <c r="F113" s="7" t="s">
        <v>777</v>
      </c>
      <c r="G113" s="7" t="s">
        <v>1007</v>
      </c>
      <c r="H113" s="8" t="s">
        <v>713</v>
      </c>
      <c r="I113" s="7" t="s">
        <v>1008</v>
      </c>
      <c r="J113" s="9">
        <v>8304570.5300000003</v>
      </c>
      <c r="K113" s="9">
        <v>7556592.1699999999</v>
      </c>
    </row>
    <row r="114" spans="1:11" ht="42" customHeight="1" x14ac:dyDescent="0.25">
      <c r="A114" s="7" t="s">
        <v>1000</v>
      </c>
      <c r="B114" s="7" t="s">
        <v>388</v>
      </c>
      <c r="C114" s="7" t="s">
        <v>1001</v>
      </c>
      <c r="D114" s="7" t="s">
        <v>1006</v>
      </c>
      <c r="E114" s="7" t="s">
        <v>236</v>
      </c>
      <c r="F114" s="7" t="s">
        <v>777</v>
      </c>
      <c r="G114" s="7" t="s">
        <v>1007</v>
      </c>
      <c r="H114" s="8">
        <v>60</v>
      </c>
      <c r="I114" s="7" t="s">
        <v>1009</v>
      </c>
      <c r="J114" s="9">
        <v>0</v>
      </c>
      <c r="K114" s="9">
        <v>0</v>
      </c>
    </row>
    <row r="115" spans="1:11" ht="42" customHeight="1" x14ac:dyDescent="0.25">
      <c r="A115" s="7" t="s">
        <v>1000</v>
      </c>
      <c r="B115" s="7" t="s">
        <v>388</v>
      </c>
      <c r="C115" s="7" t="s">
        <v>1001</v>
      </c>
      <c r="D115" s="7" t="s">
        <v>1010</v>
      </c>
      <c r="E115" s="7" t="s">
        <v>104</v>
      </c>
      <c r="F115" s="7" t="s">
        <v>789</v>
      </c>
      <c r="G115" s="7" t="s">
        <v>790</v>
      </c>
      <c r="H115" s="8" t="s">
        <v>89</v>
      </c>
      <c r="I115" s="7" t="s">
        <v>1011</v>
      </c>
      <c r="J115" s="9">
        <v>403626.78</v>
      </c>
      <c r="K115" s="9">
        <v>403091.07</v>
      </c>
    </row>
    <row r="116" spans="1:11" ht="42" customHeight="1" x14ac:dyDescent="0.25">
      <c r="A116" s="7" t="s">
        <v>1000</v>
      </c>
      <c r="B116" s="7" t="s">
        <v>388</v>
      </c>
      <c r="C116" s="7" t="s">
        <v>1001</v>
      </c>
      <c r="D116" s="7" t="s">
        <v>1012</v>
      </c>
      <c r="E116" s="7" t="s">
        <v>236</v>
      </c>
      <c r="F116" s="7" t="s">
        <v>777</v>
      </c>
      <c r="G116" s="7" t="s">
        <v>1013</v>
      </c>
      <c r="H116" s="8" t="s">
        <v>359</v>
      </c>
      <c r="I116" s="7" t="s">
        <v>1014</v>
      </c>
      <c r="J116" s="9">
        <v>3037950.41</v>
      </c>
      <c r="K116" s="9">
        <v>3030902.0100000002</v>
      </c>
    </row>
    <row r="117" spans="1:11" ht="42" customHeight="1" x14ac:dyDescent="0.25">
      <c r="A117" s="7" t="s">
        <v>1000</v>
      </c>
      <c r="B117" s="7" t="s">
        <v>388</v>
      </c>
      <c r="C117" s="7" t="s">
        <v>1001</v>
      </c>
      <c r="D117" s="7" t="s">
        <v>1015</v>
      </c>
      <c r="E117" s="7" t="s">
        <v>104</v>
      </c>
      <c r="F117" s="7" t="s">
        <v>786</v>
      </c>
      <c r="G117" s="7" t="s">
        <v>787</v>
      </c>
      <c r="H117" s="8" t="s">
        <v>1016</v>
      </c>
      <c r="I117" s="7" t="s">
        <v>1017</v>
      </c>
      <c r="J117" s="9">
        <v>6519146.9099999992</v>
      </c>
      <c r="K117" s="9">
        <v>6274251.71</v>
      </c>
    </row>
    <row r="118" spans="1:11" ht="42" customHeight="1" x14ac:dyDescent="0.25">
      <c r="A118" s="7" t="s">
        <v>1045</v>
      </c>
      <c r="B118" s="7" t="s">
        <v>388</v>
      </c>
      <c r="C118" s="7" t="s">
        <v>1046</v>
      </c>
      <c r="D118" s="7" t="s">
        <v>114</v>
      </c>
      <c r="E118" s="7" t="s">
        <v>50</v>
      </c>
      <c r="F118" s="7" t="s">
        <v>743</v>
      </c>
      <c r="G118" s="7" t="s">
        <v>61</v>
      </c>
      <c r="H118" s="8" t="s">
        <v>53</v>
      </c>
      <c r="I118" s="7" t="s">
        <v>54</v>
      </c>
      <c r="J118" s="9">
        <v>8075074.1299999999</v>
      </c>
      <c r="K118" s="9">
        <v>7982358.0200000005</v>
      </c>
    </row>
    <row r="119" spans="1:11" ht="42" customHeight="1" x14ac:dyDescent="0.25">
      <c r="A119" s="7" t="s">
        <v>1045</v>
      </c>
      <c r="B119" s="7" t="s">
        <v>388</v>
      </c>
      <c r="C119" s="7" t="s">
        <v>1046</v>
      </c>
      <c r="D119" s="7" t="s">
        <v>1047</v>
      </c>
      <c r="E119" s="7" t="s">
        <v>104</v>
      </c>
      <c r="F119" s="7" t="s">
        <v>1048</v>
      </c>
      <c r="G119" s="7" t="s">
        <v>1049</v>
      </c>
      <c r="H119" s="8" t="s">
        <v>84</v>
      </c>
      <c r="I119" s="7" t="s">
        <v>1050</v>
      </c>
      <c r="J119" s="9">
        <v>105609.56</v>
      </c>
      <c r="K119" s="9">
        <v>101150.67000000001</v>
      </c>
    </row>
    <row r="120" spans="1:11" ht="42" customHeight="1" x14ac:dyDescent="0.25">
      <c r="A120" s="7" t="s">
        <v>1045</v>
      </c>
      <c r="B120" s="7" t="s">
        <v>388</v>
      </c>
      <c r="C120" s="7" t="s">
        <v>1046</v>
      </c>
      <c r="D120" s="7" t="s">
        <v>1051</v>
      </c>
      <c r="E120" s="7" t="s">
        <v>104</v>
      </c>
      <c r="F120" s="7" t="s">
        <v>1048</v>
      </c>
      <c r="G120" s="7" t="s">
        <v>1049</v>
      </c>
      <c r="H120" s="8" t="s">
        <v>89</v>
      </c>
      <c r="I120" s="7" t="s">
        <v>1052</v>
      </c>
      <c r="J120" s="9">
        <v>19376.560000000001</v>
      </c>
      <c r="K120" s="9">
        <v>16952.560000000001</v>
      </c>
    </row>
    <row r="121" spans="1:11" ht="42" customHeight="1" x14ac:dyDescent="0.25">
      <c r="A121" s="7" t="s">
        <v>1045</v>
      </c>
      <c r="B121" s="7" t="s">
        <v>388</v>
      </c>
      <c r="C121" s="7" t="s">
        <v>1046</v>
      </c>
      <c r="D121" s="7" t="s">
        <v>1053</v>
      </c>
      <c r="E121" s="7" t="s">
        <v>104</v>
      </c>
      <c r="F121" s="7" t="s">
        <v>1048</v>
      </c>
      <c r="G121" s="7" t="s">
        <v>1049</v>
      </c>
      <c r="H121" s="8"/>
      <c r="I121" s="7"/>
      <c r="J121" s="9"/>
      <c r="K121" s="9"/>
    </row>
    <row r="122" spans="1:11" ht="42" customHeight="1" x14ac:dyDescent="0.25">
      <c r="A122" s="7" t="s">
        <v>1107</v>
      </c>
      <c r="B122" s="7" t="s">
        <v>388</v>
      </c>
      <c r="C122" s="7" t="s">
        <v>1108</v>
      </c>
      <c r="D122" s="7" t="s">
        <v>114</v>
      </c>
      <c r="E122" s="7" t="s">
        <v>50</v>
      </c>
      <c r="F122" s="7" t="s">
        <v>743</v>
      </c>
      <c r="G122" s="7" t="s">
        <v>61</v>
      </c>
      <c r="H122" s="8" t="s">
        <v>53</v>
      </c>
      <c r="I122" s="7" t="s">
        <v>54</v>
      </c>
      <c r="J122" s="9">
        <v>500862.52000000008</v>
      </c>
      <c r="K122" s="9">
        <v>500192.77000000008</v>
      </c>
    </row>
    <row r="123" spans="1:11" ht="42" customHeight="1" x14ac:dyDescent="0.25">
      <c r="A123" s="7" t="s">
        <v>1107</v>
      </c>
      <c r="B123" s="7" t="s">
        <v>388</v>
      </c>
      <c r="C123" s="7" t="s">
        <v>1108</v>
      </c>
      <c r="D123" s="7" t="s">
        <v>1109</v>
      </c>
      <c r="E123" s="7" t="s">
        <v>104</v>
      </c>
      <c r="F123" s="7" t="s">
        <v>786</v>
      </c>
      <c r="G123" s="7" t="s">
        <v>98</v>
      </c>
      <c r="H123" s="8" t="s">
        <v>89</v>
      </c>
      <c r="I123" s="7" t="s">
        <v>1110</v>
      </c>
      <c r="J123" s="9">
        <v>997711.97000000009</v>
      </c>
      <c r="K123" s="9">
        <v>997711.96000000008</v>
      </c>
    </row>
    <row r="124" spans="1:11" ht="42" customHeight="1" x14ac:dyDescent="0.25">
      <c r="A124" s="7" t="s">
        <v>1107</v>
      </c>
      <c r="B124" s="7" t="s">
        <v>388</v>
      </c>
      <c r="C124" s="7" t="s">
        <v>1108</v>
      </c>
      <c r="D124" s="7" t="s">
        <v>1111</v>
      </c>
      <c r="E124" s="7" t="s">
        <v>104</v>
      </c>
      <c r="F124" s="7" t="s">
        <v>786</v>
      </c>
      <c r="G124" s="7" t="s">
        <v>98</v>
      </c>
      <c r="H124" s="8"/>
      <c r="I124" s="7"/>
      <c r="J124" s="9"/>
      <c r="K124" s="9"/>
    </row>
    <row r="125" spans="1:11" ht="42" customHeight="1" x14ac:dyDescent="0.25">
      <c r="A125" s="7" t="s">
        <v>1137</v>
      </c>
      <c r="B125" s="7" t="s">
        <v>388</v>
      </c>
      <c r="C125" s="7" t="s">
        <v>1138</v>
      </c>
      <c r="D125" s="7" t="s">
        <v>114</v>
      </c>
      <c r="E125" s="7" t="s">
        <v>50</v>
      </c>
      <c r="F125" s="7" t="s">
        <v>743</v>
      </c>
      <c r="G125" s="7" t="s">
        <v>61</v>
      </c>
      <c r="H125" s="8" t="s">
        <v>53</v>
      </c>
      <c r="I125" s="7" t="s">
        <v>54</v>
      </c>
      <c r="J125" s="9">
        <v>2424999.9500000002</v>
      </c>
      <c r="K125" s="9">
        <v>2374596.35</v>
      </c>
    </row>
    <row r="126" spans="1:11" ht="42" customHeight="1" x14ac:dyDescent="0.25">
      <c r="A126" s="7" t="s">
        <v>1137</v>
      </c>
      <c r="B126" s="7" t="s">
        <v>388</v>
      </c>
      <c r="C126" s="7" t="s">
        <v>1138</v>
      </c>
      <c r="D126" s="7" t="s">
        <v>1139</v>
      </c>
      <c r="E126" s="7" t="s">
        <v>236</v>
      </c>
      <c r="F126" s="7" t="s">
        <v>777</v>
      </c>
      <c r="G126" s="7" t="s">
        <v>1140</v>
      </c>
      <c r="H126" s="8" t="s">
        <v>89</v>
      </c>
      <c r="I126" s="7" t="s">
        <v>1141</v>
      </c>
      <c r="J126" s="9">
        <v>1659138.3699999999</v>
      </c>
      <c r="K126" s="9">
        <v>1620897.25</v>
      </c>
    </row>
    <row r="127" spans="1:11" ht="42" customHeight="1" x14ac:dyDescent="0.25">
      <c r="A127" s="7" t="s">
        <v>1137</v>
      </c>
      <c r="B127" s="7" t="s">
        <v>388</v>
      </c>
      <c r="C127" s="7" t="s">
        <v>1138</v>
      </c>
      <c r="D127" s="7" t="s">
        <v>1142</v>
      </c>
      <c r="E127" s="7" t="s">
        <v>236</v>
      </c>
      <c r="F127" s="7" t="s">
        <v>777</v>
      </c>
      <c r="G127" s="7" t="s">
        <v>1140</v>
      </c>
      <c r="H127" s="8"/>
      <c r="I127" s="7"/>
      <c r="J127" s="9"/>
      <c r="K127" s="9"/>
    </row>
    <row r="128" spans="1:11" ht="42" customHeight="1" x14ac:dyDescent="0.25">
      <c r="A128" s="7" t="s">
        <v>1226</v>
      </c>
      <c r="B128" s="7" t="s">
        <v>388</v>
      </c>
      <c r="C128" s="7" t="s">
        <v>1227</v>
      </c>
      <c r="D128" s="7"/>
      <c r="E128" s="7"/>
      <c r="F128" s="7"/>
      <c r="G128" s="7"/>
      <c r="H128" s="8" t="s">
        <v>53</v>
      </c>
      <c r="I128" s="7" t="s">
        <v>54</v>
      </c>
      <c r="J128" s="9">
        <v>2037787.0299999998</v>
      </c>
      <c r="K128" s="9">
        <v>2002256.5899999999</v>
      </c>
    </row>
    <row r="129" spans="1:11" ht="42" customHeight="1" x14ac:dyDescent="0.25">
      <c r="A129" s="7" t="s">
        <v>1226</v>
      </c>
      <c r="B129" s="7" t="s">
        <v>388</v>
      </c>
      <c r="C129" s="7" t="s">
        <v>1227</v>
      </c>
      <c r="D129" s="7"/>
      <c r="E129" s="7"/>
      <c r="F129" s="7"/>
      <c r="G129" s="7"/>
      <c r="H129" s="8" t="s">
        <v>89</v>
      </c>
      <c r="I129" s="7" t="s">
        <v>1228</v>
      </c>
      <c r="J129" s="9">
        <v>139288.76</v>
      </c>
      <c r="K129" s="9">
        <v>87822.450000000012</v>
      </c>
    </row>
    <row r="130" spans="1:11" ht="42" customHeight="1" x14ac:dyDescent="0.25">
      <c r="A130" s="7" t="s">
        <v>1000</v>
      </c>
      <c r="B130" s="7" t="s">
        <v>388</v>
      </c>
      <c r="C130" s="7" t="s">
        <v>1001</v>
      </c>
      <c r="D130" s="7"/>
      <c r="E130" s="7"/>
      <c r="F130" s="7"/>
      <c r="G130" s="7"/>
      <c r="H130" s="8" t="s">
        <v>1296</v>
      </c>
      <c r="I130" s="7" t="s">
        <v>1297</v>
      </c>
      <c r="J130" s="9"/>
      <c r="K130" s="9"/>
    </row>
    <row r="131" spans="1:11" ht="42" customHeight="1" x14ac:dyDescent="0.25">
      <c r="A131" s="7" t="s">
        <v>1000</v>
      </c>
      <c r="B131" s="7" t="s">
        <v>388</v>
      </c>
      <c r="C131" s="7" t="s">
        <v>1001</v>
      </c>
      <c r="D131" s="7"/>
      <c r="E131" s="7"/>
      <c r="F131" s="7"/>
      <c r="G131" s="7"/>
      <c r="H131" s="8" t="s">
        <v>119</v>
      </c>
      <c r="I131" s="7" t="s">
        <v>1298</v>
      </c>
      <c r="J131" s="9"/>
      <c r="K131" s="9"/>
    </row>
    <row r="132" spans="1:11" ht="42" customHeight="1" x14ac:dyDescent="0.25">
      <c r="A132" s="7" t="s">
        <v>890</v>
      </c>
      <c r="B132" s="7" t="s">
        <v>388</v>
      </c>
      <c r="C132" s="7" t="s">
        <v>891</v>
      </c>
      <c r="D132" s="7"/>
      <c r="E132" s="7"/>
      <c r="F132" s="7"/>
      <c r="G132" s="7"/>
      <c r="H132" s="8" t="s">
        <v>408</v>
      </c>
      <c r="I132" s="7" t="s">
        <v>1299</v>
      </c>
      <c r="J132" s="9"/>
      <c r="K132" s="9"/>
    </row>
    <row r="133" spans="1:11" ht="42" customHeight="1" x14ac:dyDescent="0.25">
      <c r="A133" s="7" t="s">
        <v>1045</v>
      </c>
      <c r="B133" s="7" t="s">
        <v>388</v>
      </c>
      <c r="C133" s="7" t="s">
        <v>1046</v>
      </c>
      <c r="D133" s="7"/>
      <c r="E133" s="7"/>
      <c r="F133" s="7"/>
      <c r="G133" s="7"/>
      <c r="H133" s="8" t="s">
        <v>821</v>
      </c>
      <c r="I133" s="7" t="s">
        <v>1052</v>
      </c>
      <c r="J133" s="9"/>
      <c r="K133" s="9"/>
    </row>
    <row r="134" spans="1:11" ht="42" customHeight="1" x14ac:dyDescent="0.25">
      <c r="A134" s="7" t="s">
        <v>112</v>
      </c>
      <c r="B134" s="7" t="s">
        <v>113</v>
      </c>
      <c r="C134" s="7" t="s">
        <v>4342</v>
      </c>
      <c r="D134" s="7" t="s">
        <v>114</v>
      </c>
      <c r="E134" s="7" t="s">
        <v>50</v>
      </c>
      <c r="F134" s="7" t="s">
        <v>51</v>
      </c>
      <c r="G134" s="7" t="s">
        <v>61</v>
      </c>
      <c r="H134" s="8" t="s">
        <v>53</v>
      </c>
      <c r="I134" s="7" t="s">
        <v>54</v>
      </c>
      <c r="J134" s="9">
        <v>3564370.5899999994</v>
      </c>
      <c r="K134" s="9">
        <v>3436021.19</v>
      </c>
    </row>
    <row r="135" spans="1:11" ht="42" customHeight="1" x14ac:dyDescent="0.25">
      <c r="A135" s="7" t="s">
        <v>112</v>
      </c>
      <c r="B135" s="7" t="s">
        <v>113</v>
      </c>
      <c r="C135" s="7" t="s">
        <v>4342</v>
      </c>
      <c r="D135" s="7" t="s">
        <v>115</v>
      </c>
      <c r="E135" s="7" t="s">
        <v>116</v>
      </c>
      <c r="F135" s="7" t="s">
        <v>117</v>
      </c>
      <c r="G135" s="7" t="s">
        <v>118</v>
      </c>
      <c r="H135" s="8" t="s">
        <v>119</v>
      </c>
      <c r="I135" s="7" t="s">
        <v>120</v>
      </c>
      <c r="J135" s="9">
        <v>8162098.3499999996</v>
      </c>
      <c r="K135" s="9">
        <v>8101398.120000001</v>
      </c>
    </row>
    <row r="136" spans="1:11" ht="42" customHeight="1" x14ac:dyDescent="0.25">
      <c r="A136" s="7" t="s">
        <v>112</v>
      </c>
      <c r="B136" s="7" t="s">
        <v>113</v>
      </c>
      <c r="C136" s="7" t="s">
        <v>4342</v>
      </c>
      <c r="D136" s="7" t="s">
        <v>121</v>
      </c>
      <c r="E136" s="7" t="s">
        <v>116</v>
      </c>
      <c r="F136" s="7" t="s">
        <v>117</v>
      </c>
      <c r="G136" s="7" t="s">
        <v>118</v>
      </c>
      <c r="H136" s="8" t="s">
        <v>89</v>
      </c>
      <c r="I136" s="7" t="s">
        <v>122</v>
      </c>
      <c r="J136" s="9">
        <v>0</v>
      </c>
      <c r="K136" s="9">
        <v>0</v>
      </c>
    </row>
    <row r="137" spans="1:11" ht="42" customHeight="1" x14ac:dyDescent="0.25">
      <c r="A137" s="7" t="s">
        <v>112</v>
      </c>
      <c r="B137" s="7" t="s">
        <v>113</v>
      </c>
      <c r="C137" s="7" t="s">
        <v>4342</v>
      </c>
      <c r="D137" s="7" t="s">
        <v>123</v>
      </c>
      <c r="E137" s="7" t="s">
        <v>116</v>
      </c>
      <c r="F137" s="7" t="s">
        <v>117</v>
      </c>
      <c r="G137" s="7" t="s">
        <v>118</v>
      </c>
      <c r="H137" s="8"/>
      <c r="I137" s="7"/>
      <c r="J137" s="9"/>
      <c r="K137" s="9"/>
    </row>
    <row r="138" spans="1:11" ht="42" customHeight="1" x14ac:dyDescent="0.25">
      <c r="A138" s="7" t="s">
        <v>112</v>
      </c>
      <c r="B138" s="7" t="s">
        <v>113</v>
      </c>
      <c r="C138" s="7" t="s">
        <v>4342</v>
      </c>
      <c r="D138" s="7" t="s">
        <v>124</v>
      </c>
      <c r="E138" s="7" t="s">
        <v>116</v>
      </c>
      <c r="F138" s="7" t="s">
        <v>117</v>
      </c>
      <c r="G138" s="7" t="s">
        <v>118</v>
      </c>
      <c r="H138" s="8" t="s">
        <v>125</v>
      </c>
      <c r="I138" s="7" t="s">
        <v>126</v>
      </c>
      <c r="J138" s="9">
        <v>0</v>
      </c>
      <c r="K138" s="9">
        <v>0</v>
      </c>
    </row>
    <row r="139" spans="1:11" ht="42" customHeight="1" x14ac:dyDescent="0.25">
      <c r="A139" s="7" t="s">
        <v>503</v>
      </c>
      <c r="B139" s="7" t="s">
        <v>113</v>
      </c>
      <c r="C139" s="7" t="s">
        <v>504</v>
      </c>
      <c r="D139" s="7" t="s">
        <v>60</v>
      </c>
      <c r="E139" s="7" t="s">
        <v>50</v>
      </c>
      <c r="F139" s="7" t="s">
        <v>51</v>
      </c>
      <c r="G139" s="7" t="s">
        <v>61</v>
      </c>
      <c r="H139" s="8" t="s">
        <v>53</v>
      </c>
      <c r="I139" s="7" t="s">
        <v>155</v>
      </c>
      <c r="J139" s="9">
        <v>3702114.040000001</v>
      </c>
      <c r="K139" s="9">
        <v>3589354.84</v>
      </c>
    </row>
    <row r="140" spans="1:11" ht="42" customHeight="1" x14ac:dyDescent="0.25">
      <c r="A140" s="7" t="s">
        <v>503</v>
      </c>
      <c r="B140" s="7" t="s">
        <v>113</v>
      </c>
      <c r="C140" s="7" t="s">
        <v>504</v>
      </c>
      <c r="D140" s="7" t="s">
        <v>505</v>
      </c>
      <c r="E140" s="7" t="s">
        <v>356</v>
      </c>
      <c r="F140" s="7" t="s">
        <v>506</v>
      </c>
      <c r="G140" s="7" t="s">
        <v>507</v>
      </c>
      <c r="H140" s="8" t="s">
        <v>508</v>
      </c>
      <c r="I140" s="7" t="s">
        <v>509</v>
      </c>
      <c r="J140" s="9">
        <v>0</v>
      </c>
      <c r="K140" s="9">
        <v>0</v>
      </c>
    </row>
    <row r="141" spans="1:11" ht="42" customHeight="1" x14ac:dyDescent="0.25">
      <c r="A141" s="7" t="s">
        <v>503</v>
      </c>
      <c r="B141" s="7" t="s">
        <v>113</v>
      </c>
      <c r="C141" s="7" t="s">
        <v>504</v>
      </c>
      <c r="D141" s="7" t="s">
        <v>510</v>
      </c>
      <c r="E141" s="7" t="s">
        <v>356</v>
      </c>
      <c r="F141" s="7" t="s">
        <v>506</v>
      </c>
      <c r="G141" s="7" t="s">
        <v>507</v>
      </c>
      <c r="H141" s="8"/>
      <c r="I141" s="7"/>
      <c r="J141" s="9"/>
      <c r="K141" s="9"/>
    </row>
    <row r="142" spans="1:11" ht="42" customHeight="1" x14ac:dyDescent="0.25">
      <c r="A142" s="7" t="s">
        <v>503</v>
      </c>
      <c r="B142" s="7" t="s">
        <v>113</v>
      </c>
      <c r="C142" s="7" t="s">
        <v>504</v>
      </c>
      <c r="D142" s="7" t="s">
        <v>511</v>
      </c>
      <c r="E142" s="7" t="s">
        <v>356</v>
      </c>
      <c r="F142" s="7" t="s">
        <v>506</v>
      </c>
      <c r="G142" s="7" t="s">
        <v>507</v>
      </c>
      <c r="H142" s="8"/>
      <c r="I142" s="7"/>
      <c r="J142" s="9"/>
      <c r="K142" s="9"/>
    </row>
    <row r="143" spans="1:11" ht="42" customHeight="1" x14ac:dyDescent="0.25">
      <c r="A143" s="7" t="s">
        <v>863</v>
      </c>
      <c r="B143" s="7" t="s">
        <v>113</v>
      </c>
      <c r="C143" s="7" t="s">
        <v>864</v>
      </c>
      <c r="D143" s="7" t="s">
        <v>865</v>
      </c>
      <c r="E143" s="7" t="s">
        <v>236</v>
      </c>
      <c r="F143" s="7"/>
      <c r="G143" s="7"/>
      <c r="H143" s="8" t="s">
        <v>89</v>
      </c>
      <c r="I143" s="7" t="s">
        <v>866</v>
      </c>
      <c r="J143" s="9">
        <v>0</v>
      </c>
      <c r="K143" s="9">
        <v>0</v>
      </c>
    </row>
    <row r="144" spans="1:11" ht="42" customHeight="1" x14ac:dyDescent="0.25">
      <c r="A144" s="7" t="s">
        <v>863</v>
      </c>
      <c r="B144" s="7" t="s">
        <v>113</v>
      </c>
      <c r="C144" s="7" t="s">
        <v>864</v>
      </c>
      <c r="D144" s="7" t="s">
        <v>867</v>
      </c>
      <c r="E144" s="7" t="s">
        <v>236</v>
      </c>
      <c r="F144" s="7"/>
      <c r="G144" s="7"/>
      <c r="H144" s="8"/>
      <c r="I144" s="7"/>
      <c r="J144" s="9"/>
      <c r="K144" s="9"/>
    </row>
    <row r="145" spans="1:11" ht="42" customHeight="1" x14ac:dyDescent="0.25">
      <c r="A145" s="7" t="s">
        <v>863</v>
      </c>
      <c r="B145" s="7" t="s">
        <v>113</v>
      </c>
      <c r="C145" s="7" t="s">
        <v>864</v>
      </c>
      <c r="D145" s="7" t="s">
        <v>868</v>
      </c>
      <c r="E145" s="7" t="s">
        <v>236</v>
      </c>
      <c r="F145" s="7"/>
      <c r="G145" s="7"/>
      <c r="H145" s="8"/>
      <c r="I145" s="7"/>
      <c r="J145" s="9"/>
      <c r="K145" s="9"/>
    </row>
    <row r="146" spans="1:11" ht="42" customHeight="1" x14ac:dyDescent="0.25">
      <c r="A146" s="7" t="s">
        <v>863</v>
      </c>
      <c r="B146" s="7" t="s">
        <v>113</v>
      </c>
      <c r="C146" s="7" t="s">
        <v>864</v>
      </c>
      <c r="D146" s="7" t="s">
        <v>869</v>
      </c>
      <c r="E146" s="7" t="s">
        <v>236</v>
      </c>
      <c r="F146" s="7"/>
      <c r="G146" s="7"/>
      <c r="H146" s="8"/>
      <c r="I146" s="7"/>
      <c r="J146" s="9"/>
      <c r="K146" s="9"/>
    </row>
    <row r="147" spans="1:11" ht="42" customHeight="1" x14ac:dyDescent="0.25">
      <c r="A147" s="7" t="s">
        <v>863</v>
      </c>
      <c r="B147" s="7" t="s">
        <v>113</v>
      </c>
      <c r="C147" s="7" t="s">
        <v>864</v>
      </c>
      <c r="D147" s="7" t="s">
        <v>870</v>
      </c>
      <c r="E147" s="7" t="s">
        <v>50</v>
      </c>
      <c r="F147" s="7"/>
      <c r="G147" s="7"/>
      <c r="H147" s="8" t="s">
        <v>53</v>
      </c>
      <c r="I147" s="7" t="s">
        <v>54</v>
      </c>
      <c r="J147" s="9">
        <v>3521303.38</v>
      </c>
      <c r="K147" s="9">
        <v>3517698.26</v>
      </c>
    </row>
    <row r="148" spans="1:11" ht="42" customHeight="1" x14ac:dyDescent="0.25">
      <c r="A148" s="7" t="s">
        <v>986</v>
      </c>
      <c r="B148" s="7" t="s">
        <v>113</v>
      </c>
      <c r="C148" s="7" t="s">
        <v>987</v>
      </c>
      <c r="D148" s="7" t="s">
        <v>988</v>
      </c>
      <c r="E148" s="7" t="s">
        <v>116</v>
      </c>
      <c r="F148" s="7"/>
      <c r="G148" s="7"/>
      <c r="H148" s="8" t="s">
        <v>84</v>
      </c>
      <c r="I148" s="7" t="s">
        <v>989</v>
      </c>
      <c r="J148" s="9">
        <v>149506806.04000002</v>
      </c>
      <c r="K148" s="9">
        <v>145724493.31999999</v>
      </c>
    </row>
    <row r="149" spans="1:11" ht="42" customHeight="1" x14ac:dyDescent="0.25">
      <c r="A149" s="7" t="s">
        <v>986</v>
      </c>
      <c r="B149" s="7" t="s">
        <v>113</v>
      </c>
      <c r="C149" s="7" t="s">
        <v>987</v>
      </c>
      <c r="D149" s="7" t="s">
        <v>988</v>
      </c>
      <c r="E149" s="7" t="s">
        <v>116</v>
      </c>
      <c r="F149" s="7"/>
      <c r="G149" s="7"/>
      <c r="H149" s="8" t="s">
        <v>364</v>
      </c>
      <c r="I149" s="7" t="s">
        <v>990</v>
      </c>
      <c r="J149" s="9">
        <v>28398047.709999997</v>
      </c>
      <c r="K149" s="9">
        <v>26028780.440000001</v>
      </c>
    </row>
    <row r="150" spans="1:11" ht="42" customHeight="1" x14ac:dyDescent="0.25">
      <c r="A150" s="7" t="s">
        <v>986</v>
      </c>
      <c r="B150" s="7" t="s">
        <v>113</v>
      </c>
      <c r="C150" s="7" t="s">
        <v>987</v>
      </c>
      <c r="D150" s="7" t="s">
        <v>988</v>
      </c>
      <c r="E150" s="7" t="s">
        <v>116</v>
      </c>
      <c r="F150" s="7"/>
      <c r="G150" s="7"/>
      <c r="H150" s="8" t="s">
        <v>125</v>
      </c>
      <c r="I150" s="7" t="s">
        <v>991</v>
      </c>
      <c r="J150" s="9">
        <v>12928410.880000005</v>
      </c>
      <c r="K150" s="9">
        <v>12052719.15</v>
      </c>
    </row>
    <row r="151" spans="1:11" ht="42" customHeight="1" x14ac:dyDescent="0.25">
      <c r="A151" s="7" t="s">
        <v>986</v>
      </c>
      <c r="B151" s="7" t="s">
        <v>113</v>
      </c>
      <c r="C151" s="7" t="s">
        <v>987</v>
      </c>
      <c r="D151" s="7" t="s">
        <v>988</v>
      </c>
      <c r="E151" s="7" t="s">
        <v>116</v>
      </c>
      <c r="F151" s="7"/>
      <c r="G151" s="7"/>
      <c r="H151" s="8" t="s">
        <v>992</v>
      </c>
      <c r="I151" s="7" t="s">
        <v>993</v>
      </c>
      <c r="J151" s="9">
        <v>23334321.060000002</v>
      </c>
      <c r="K151" s="9">
        <v>17801428.449999996</v>
      </c>
    </row>
    <row r="152" spans="1:11" ht="42" customHeight="1" x14ac:dyDescent="0.25">
      <c r="A152" s="7" t="s">
        <v>986</v>
      </c>
      <c r="B152" s="7" t="s">
        <v>113</v>
      </c>
      <c r="C152" s="7" t="s">
        <v>987</v>
      </c>
      <c r="D152" s="7" t="s">
        <v>994</v>
      </c>
      <c r="E152" s="7" t="s">
        <v>116</v>
      </c>
      <c r="F152" s="7"/>
      <c r="G152" s="7"/>
      <c r="H152" s="8"/>
      <c r="I152" s="7"/>
      <c r="J152" s="9"/>
      <c r="K152" s="9"/>
    </row>
    <row r="153" spans="1:11" ht="42" customHeight="1" x14ac:dyDescent="0.25">
      <c r="A153" s="7" t="s">
        <v>986</v>
      </c>
      <c r="B153" s="7" t="s">
        <v>113</v>
      </c>
      <c r="C153" s="7" t="s">
        <v>987</v>
      </c>
      <c r="D153" s="7" t="s">
        <v>995</v>
      </c>
      <c r="E153" s="7" t="s">
        <v>116</v>
      </c>
      <c r="F153" s="7"/>
      <c r="G153" s="7"/>
      <c r="H153" s="8" t="s">
        <v>89</v>
      </c>
      <c r="I153" s="7" t="s">
        <v>996</v>
      </c>
      <c r="J153" s="9">
        <v>14138099.610000007</v>
      </c>
      <c r="K153" s="9">
        <v>12969800.660000002</v>
      </c>
    </row>
    <row r="154" spans="1:11" ht="42" customHeight="1" x14ac:dyDescent="0.25">
      <c r="A154" s="7" t="s">
        <v>986</v>
      </c>
      <c r="B154" s="7" t="s">
        <v>113</v>
      </c>
      <c r="C154" s="7" t="s">
        <v>987</v>
      </c>
      <c r="D154" s="7" t="s">
        <v>997</v>
      </c>
      <c r="E154" s="7" t="s">
        <v>116</v>
      </c>
      <c r="F154" s="7"/>
      <c r="G154" s="7"/>
      <c r="H154" s="8"/>
      <c r="I154" s="7"/>
      <c r="J154" s="9"/>
      <c r="K154" s="9"/>
    </row>
    <row r="155" spans="1:11" ht="42" customHeight="1" x14ac:dyDescent="0.25">
      <c r="A155" s="7" t="s">
        <v>986</v>
      </c>
      <c r="B155" s="7" t="s">
        <v>113</v>
      </c>
      <c r="C155" s="7" t="s">
        <v>987</v>
      </c>
      <c r="D155" s="7" t="s">
        <v>998</v>
      </c>
      <c r="E155" s="7" t="s">
        <v>116</v>
      </c>
      <c r="F155" s="7"/>
      <c r="G155" s="7"/>
      <c r="H155" s="8" t="s">
        <v>119</v>
      </c>
      <c r="I155" s="7" t="s">
        <v>999</v>
      </c>
      <c r="J155" s="9">
        <v>1269400293.8999999</v>
      </c>
      <c r="K155" s="9">
        <v>1268888764.6899998</v>
      </c>
    </row>
    <row r="156" spans="1:11" ht="42" customHeight="1" x14ac:dyDescent="0.25">
      <c r="A156" s="7" t="s">
        <v>986</v>
      </c>
      <c r="B156" s="7" t="s">
        <v>113</v>
      </c>
      <c r="C156" s="7" t="s">
        <v>987</v>
      </c>
      <c r="D156" s="7" t="s">
        <v>870</v>
      </c>
      <c r="E156" s="7" t="s">
        <v>116</v>
      </c>
      <c r="F156" s="7"/>
      <c r="G156" s="7"/>
      <c r="H156" s="8" t="s">
        <v>53</v>
      </c>
      <c r="I156" s="7" t="s">
        <v>54</v>
      </c>
      <c r="J156" s="9">
        <v>42535195.610000029</v>
      </c>
      <c r="K156" s="9">
        <v>38790553.00000003</v>
      </c>
    </row>
    <row r="157" spans="1:11" ht="42" customHeight="1" x14ac:dyDescent="0.25">
      <c r="A157" s="7" t="s">
        <v>1170</v>
      </c>
      <c r="B157" s="7" t="s">
        <v>113</v>
      </c>
      <c r="C157" s="7" t="s">
        <v>1171</v>
      </c>
      <c r="D157" s="7" t="s">
        <v>114</v>
      </c>
      <c r="E157" s="7" t="s">
        <v>50</v>
      </c>
      <c r="F157" s="7" t="s">
        <v>743</v>
      </c>
      <c r="G157" s="7" t="s">
        <v>61</v>
      </c>
      <c r="H157" s="8" t="s">
        <v>53</v>
      </c>
      <c r="I157" s="7" t="s">
        <v>155</v>
      </c>
      <c r="J157" s="9">
        <v>1890532.4999999998</v>
      </c>
      <c r="K157" s="9">
        <v>1889075.7799999998</v>
      </c>
    </row>
    <row r="158" spans="1:11" ht="42" customHeight="1" x14ac:dyDescent="0.25">
      <c r="A158" s="7" t="s">
        <v>1170</v>
      </c>
      <c r="B158" s="7" t="s">
        <v>113</v>
      </c>
      <c r="C158" s="7" t="s">
        <v>1171</v>
      </c>
      <c r="D158" s="7" t="s">
        <v>1172</v>
      </c>
      <c r="E158" s="7" t="s">
        <v>116</v>
      </c>
      <c r="F158" s="7" t="s">
        <v>1173</v>
      </c>
      <c r="G158" s="7" t="s">
        <v>1174</v>
      </c>
      <c r="H158" s="8"/>
      <c r="I158" s="7"/>
      <c r="J158" s="9"/>
      <c r="K158" s="9"/>
    </row>
    <row r="159" spans="1:11" ht="42" customHeight="1" x14ac:dyDescent="0.25">
      <c r="A159" s="7" t="s">
        <v>1170</v>
      </c>
      <c r="B159" s="7" t="s">
        <v>113</v>
      </c>
      <c r="C159" s="7" t="s">
        <v>1171</v>
      </c>
      <c r="D159" s="7" t="s">
        <v>1175</v>
      </c>
      <c r="E159" s="7" t="s">
        <v>116</v>
      </c>
      <c r="F159" s="7" t="s">
        <v>1173</v>
      </c>
      <c r="G159" s="7" t="s">
        <v>1174</v>
      </c>
      <c r="H159" s="8"/>
      <c r="I159" s="7"/>
      <c r="J159" s="9"/>
      <c r="K159" s="9"/>
    </row>
    <row r="160" spans="1:11" ht="42" customHeight="1" x14ac:dyDescent="0.25">
      <c r="A160" s="7" t="s">
        <v>1170</v>
      </c>
      <c r="B160" s="7" t="s">
        <v>113</v>
      </c>
      <c r="C160" s="7" t="s">
        <v>1171</v>
      </c>
      <c r="D160" s="7" t="s">
        <v>1176</v>
      </c>
      <c r="E160" s="7" t="s">
        <v>116</v>
      </c>
      <c r="F160" s="7" t="s">
        <v>1173</v>
      </c>
      <c r="G160" s="7" t="s">
        <v>1174</v>
      </c>
      <c r="H160" s="8" t="s">
        <v>89</v>
      </c>
      <c r="I160" s="7" t="s">
        <v>1177</v>
      </c>
      <c r="J160" s="9">
        <v>36823.950000000004</v>
      </c>
      <c r="K160" s="9">
        <v>35229.94</v>
      </c>
    </row>
    <row r="161" spans="1:11" ht="42" customHeight="1" x14ac:dyDescent="0.25">
      <c r="A161" s="7" t="s">
        <v>754</v>
      </c>
      <c r="B161" s="7" t="s">
        <v>603</v>
      </c>
      <c r="C161" s="7" t="s">
        <v>755</v>
      </c>
      <c r="D161" s="7" t="s">
        <v>114</v>
      </c>
      <c r="E161" s="7" t="s">
        <v>50</v>
      </c>
      <c r="F161" s="7" t="s">
        <v>743</v>
      </c>
      <c r="G161" s="7" t="s">
        <v>61</v>
      </c>
      <c r="H161" s="8" t="s">
        <v>53</v>
      </c>
      <c r="I161" s="7" t="s">
        <v>54</v>
      </c>
      <c r="J161" s="9">
        <v>5876633.4199999999</v>
      </c>
      <c r="K161" s="9">
        <v>4856999.01</v>
      </c>
    </row>
    <row r="162" spans="1:11" ht="42" customHeight="1" x14ac:dyDescent="0.25">
      <c r="A162" s="7" t="s">
        <v>754</v>
      </c>
      <c r="B162" s="7" t="s">
        <v>603</v>
      </c>
      <c r="C162" s="7" t="s">
        <v>755</v>
      </c>
      <c r="D162" s="7" t="s">
        <v>756</v>
      </c>
      <c r="E162" s="7" t="s">
        <v>50</v>
      </c>
      <c r="F162" s="7" t="s">
        <v>743</v>
      </c>
      <c r="G162" s="7" t="s">
        <v>567</v>
      </c>
      <c r="H162" s="8"/>
      <c r="I162" s="7"/>
      <c r="J162" s="9"/>
      <c r="K162" s="9"/>
    </row>
    <row r="163" spans="1:11" ht="42" customHeight="1" x14ac:dyDescent="0.25">
      <c r="A163" s="7" t="s">
        <v>754</v>
      </c>
      <c r="B163" s="7" t="s">
        <v>603</v>
      </c>
      <c r="C163" s="7" t="s">
        <v>755</v>
      </c>
      <c r="D163" s="7" t="s">
        <v>757</v>
      </c>
      <c r="E163" s="7" t="s">
        <v>50</v>
      </c>
      <c r="F163" s="7" t="s">
        <v>743</v>
      </c>
      <c r="G163" s="7" t="s">
        <v>567</v>
      </c>
      <c r="H163" s="8" t="s">
        <v>84</v>
      </c>
      <c r="I163" s="7" t="s">
        <v>758</v>
      </c>
      <c r="J163" s="9">
        <v>2331345.27</v>
      </c>
      <c r="K163" s="9">
        <v>2294715.4</v>
      </c>
    </row>
    <row r="164" spans="1:11" ht="42" customHeight="1" x14ac:dyDescent="0.25">
      <c r="A164" s="7" t="s">
        <v>754</v>
      </c>
      <c r="B164" s="7" t="s">
        <v>603</v>
      </c>
      <c r="C164" s="7" t="s">
        <v>755</v>
      </c>
      <c r="D164" s="7" t="s">
        <v>759</v>
      </c>
      <c r="E164" s="7" t="s">
        <v>50</v>
      </c>
      <c r="F164" s="7" t="s">
        <v>743</v>
      </c>
      <c r="G164" s="7" t="s">
        <v>567</v>
      </c>
      <c r="H164" s="8" t="s">
        <v>89</v>
      </c>
      <c r="I164" s="7" t="s">
        <v>760</v>
      </c>
      <c r="J164" s="9">
        <v>27617884.120000005</v>
      </c>
      <c r="K164" s="9">
        <v>3965445.4299999997</v>
      </c>
    </row>
    <row r="165" spans="1:11" ht="42" customHeight="1" x14ac:dyDescent="0.25">
      <c r="A165" s="7" t="s">
        <v>817</v>
      </c>
      <c r="B165" s="7" t="s">
        <v>603</v>
      </c>
      <c r="C165" s="7" t="s">
        <v>818</v>
      </c>
      <c r="D165" s="7" t="s">
        <v>819</v>
      </c>
      <c r="E165" s="7" t="s">
        <v>50</v>
      </c>
      <c r="F165" s="7"/>
      <c r="G165" s="7"/>
      <c r="H165" s="8"/>
      <c r="I165" s="7"/>
      <c r="J165" s="9"/>
      <c r="K165" s="9"/>
    </row>
    <row r="166" spans="1:11" ht="42" customHeight="1" x14ac:dyDescent="0.25">
      <c r="A166" s="7" t="s">
        <v>817</v>
      </c>
      <c r="B166" s="7" t="s">
        <v>603</v>
      </c>
      <c r="C166" s="7" t="s">
        <v>818</v>
      </c>
      <c r="D166" s="7" t="s">
        <v>820</v>
      </c>
      <c r="E166" s="7" t="s">
        <v>63</v>
      </c>
      <c r="F166" s="7"/>
      <c r="G166" s="7"/>
      <c r="H166" s="8" t="s">
        <v>821</v>
      </c>
      <c r="I166" s="7" t="s">
        <v>822</v>
      </c>
      <c r="J166" s="9">
        <v>0</v>
      </c>
      <c r="K166" s="9">
        <v>0</v>
      </c>
    </row>
    <row r="167" spans="1:11" ht="42" customHeight="1" x14ac:dyDescent="0.25">
      <c r="A167" s="7" t="s">
        <v>817</v>
      </c>
      <c r="B167" s="7" t="s">
        <v>603</v>
      </c>
      <c r="C167" s="7" t="s">
        <v>818</v>
      </c>
      <c r="D167" s="7" t="s">
        <v>823</v>
      </c>
      <c r="E167" s="7" t="s">
        <v>63</v>
      </c>
      <c r="F167" s="7"/>
      <c r="G167" s="7"/>
      <c r="H167" s="8" t="s">
        <v>89</v>
      </c>
      <c r="I167" s="7" t="s">
        <v>824</v>
      </c>
      <c r="J167" s="9">
        <v>39864327.329999998</v>
      </c>
      <c r="K167" s="9">
        <v>19206343.050000001</v>
      </c>
    </row>
    <row r="168" spans="1:11" ht="42" customHeight="1" x14ac:dyDescent="0.25">
      <c r="A168" s="7" t="s">
        <v>817</v>
      </c>
      <c r="B168" s="7" t="s">
        <v>603</v>
      </c>
      <c r="C168" s="7" t="s">
        <v>818</v>
      </c>
      <c r="D168" s="7" t="s">
        <v>825</v>
      </c>
      <c r="E168" s="7" t="s">
        <v>63</v>
      </c>
      <c r="F168" s="7"/>
      <c r="G168" s="7"/>
      <c r="H168" s="8"/>
      <c r="I168" s="7"/>
      <c r="J168" s="9"/>
      <c r="K168" s="9"/>
    </row>
    <row r="169" spans="1:11" ht="42" customHeight="1" x14ac:dyDescent="0.25">
      <c r="A169" s="7" t="s">
        <v>817</v>
      </c>
      <c r="B169" s="7" t="s">
        <v>603</v>
      </c>
      <c r="C169" s="7" t="s">
        <v>818</v>
      </c>
      <c r="D169" s="7" t="s">
        <v>826</v>
      </c>
      <c r="E169" s="7" t="s">
        <v>63</v>
      </c>
      <c r="F169" s="7"/>
      <c r="G169" s="7"/>
      <c r="H169" s="8"/>
      <c r="I169" s="7"/>
      <c r="J169" s="9"/>
      <c r="K169" s="9"/>
    </row>
    <row r="170" spans="1:11" ht="42" customHeight="1" x14ac:dyDescent="0.25">
      <c r="A170" s="7" t="s">
        <v>817</v>
      </c>
      <c r="B170" s="7" t="s">
        <v>603</v>
      </c>
      <c r="C170" s="7" t="s">
        <v>818</v>
      </c>
      <c r="D170" s="7" t="s">
        <v>114</v>
      </c>
      <c r="E170" s="7" t="s">
        <v>50</v>
      </c>
      <c r="F170" s="7"/>
      <c r="G170" s="7"/>
      <c r="H170" s="8" t="s">
        <v>53</v>
      </c>
      <c r="I170" s="7" t="s">
        <v>54</v>
      </c>
      <c r="J170" s="9">
        <v>19695679.919999994</v>
      </c>
      <c r="K170" s="9">
        <v>16863350.579999991</v>
      </c>
    </row>
    <row r="171" spans="1:11" ht="42" customHeight="1" x14ac:dyDescent="0.25">
      <c r="A171" s="7" t="s">
        <v>827</v>
      </c>
      <c r="B171" s="7" t="s">
        <v>603</v>
      </c>
      <c r="C171" s="7" t="s">
        <v>828</v>
      </c>
      <c r="D171" s="7" t="s">
        <v>114</v>
      </c>
      <c r="E171" s="7" t="s">
        <v>50</v>
      </c>
      <c r="F171" s="7" t="s">
        <v>829</v>
      </c>
      <c r="G171" s="7" t="s">
        <v>98</v>
      </c>
      <c r="H171" s="8" t="s">
        <v>53</v>
      </c>
      <c r="I171" s="7" t="s">
        <v>54</v>
      </c>
      <c r="J171" s="9">
        <v>2833065.8700000006</v>
      </c>
      <c r="K171" s="9">
        <v>2802781.7800000007</v>
      </c>
    </row>
    <row r="172" spans="1:11" ht="42" customHeight="1" x14ac:dyDescent="0.25">
      <c r="A172" s="7" t="s">
        <v>827</v>
      </c>
      <c r="B172" s="7" t="s">
        <v>603</v>
      </c>
      <c r="C172" s="7" t="s">
        <v>828</v>
      </c>
      <c r="D172" s="7" t="s">
        <v>830</v>
      </c>
      <c r="E172" s="7" t="s">
        <v>63</v>
      </c>
      <c r="F172" s="7" t="s">
        <v>831</v>
      </c>
      <c r="G172" s="7" t="s">
        <v>98</v>
      </c>
      <c r="H172" s="8" t="s">
        <v>89</v>
      </c>
      <c r="I172" s="7" t="s">
        <v>832</v>
      </c>
      <c r="J172" s="9">
        <v>1982766.53</v>
      </c>
      <c r="K172" s="9">
        <v>1944757.19</v>
      </c>
    </row>
    <row r="173" spans="1:11" ht="42" customHeight="1" x14ac:dyDescent="0.25">
      <c r="A173" s="7" t="s">
        <v>827</v>
      </c>
      <c r="B173" s="7" t="s">
        <v>603</v>
      </c>
      <c r="C173" s="7" t="s">
        <v>828</v>
      </c>
      <c r="D173" s="7" t="s">
        <v>833</v>
      </c>
      <c r="E173" s="7" t="s">
        <v>63</v>
      </c>
      <c r="F173" s="7" t="s">
        <v>831</v>
      </c>
      <c r="G173" s="7" t="s">
        <v>98</v>
      </c>
      <c r="H173" s="8" t="s">
        <v>84</v>
      </c>
      <c r="I173" s="7" t="s">
        <v>834</v>
      </c>
      <c r="J173" s="9">
        <v>3492790.1099999994</v>
      </c>
      <c r="K173" s="9">
        <v>3475178.2999999989</v>
      </c>
    </row>
    <row r="174" spans="1:11" ht="42" customHeight="1" x14ac:dyDescent="0.25">
      <c r="A174" s="7" t="s">
        <v>827</v>
      </c>
      <c r="B174" s="7" t="s">
        <v>603</v>
      </c>
      <c r="C174" s="7" t="s">
        <v>828</v>
      </c>
      <c r="D174" s="7" t="s">
        <v>835</v>
      </c>
      <c r="E174" s="7" t="s">
        <v>63</v>
      </c>
      <c r="F174" s="7" t="s">
        <v>831</v>
      </c>
      <c r="G174" s="7" t="s">
        <v>98</v>
      </c>
      <c r="H174" s="8"/>
      <c r="I174" s="7"/>
      <c r="J174" s="9"/>
      <c r="K174" s="9"/>
    </row>
    <row r="175" spans="1:11" ht="42" customHeight="1" x14ac:dyDescent="0.25">
      <c r="A175" s="7" t="s">
        <v>827</v>
      </c>
      <c r="B175" s="7" t="s">
        <v>603</v>
      </c>
      <c r="C175" s="7" t="s">
        <v>828</v>
      </c>
      <c r="D175" s="7" t="s">
        <v>836</v>
      </c>
      <c r="E175" s="7" t="s">
        <v>63</v>
      </c>
      <c r="F175" s="7" t="s">
        <v>831</v>
      </c>
      <c r="G175" s="7" t="s">
        <v>98</v>
      </c>
      <c r="H175" s="8"/>
      <c r="I175" s="7"/>
      <c r="J175" s="9"/>
      <c r="K175" s="9"/>
    </row>
    <row r="176" spans="1:11" ht="42" customHeight="1" x14ac:dyDescent="0.25">
      <c r="A176" s="7" t="s">
        <v>1031</v>
      </c>
      <c r="B176" s="7" t="s">
        <v>603</v>
      </c>
      <c r="C176" s="7" t="s">
        <v>1032</v>
      </c>
      <c r="D176" s="7" t="s">
        <v>1033</v>
      </c>
      <c r="E176" s="7" t="s">
        <v>116</v>
      </c>
      <c r="F176" s="7" t="s">
        <v>1034</v>
      </c>
      <c r="G176" s="7" t="s">
        <v>1035</v>
      </c>
      <c r="H176" s="8" t="s">
        <v>89</v>
      </c>
      <c r="I176" s="7" t="s">
        <v>1036</v>
      </c>
      <c r="J176" s="9">
        <v>606724.44000000006</v>
      </c>
      <c r="K176" s="9">
        <v>606724.44000000006</v>
      </c>
    </row>
    <row r="177" spans="1:11" ht="42" customHeight="1" x14ac:dyDescent="0.25">
      <c r="A177" s="7" t="s">
        <v>1031</v>
      </c>
      <c r="B177" s="7" t="s">
        <v>603</v>
      </c>
      <c r="C177" s="7" t="s">
        <v>1032</v>
      </c>
      <c r="D177" s="7" t="s">
        <v>1037</v>
      </c>
      <c r="E177" s="7" t="s">
        <v>50</v>
      </c>
      <c r="F177" s="7" t="s">
        <v>829</v>
      </c>
      <c r="G177" s="7" t="s">
        <v>98</v>
      </c>
      <c r="H177" s="8"/>
      <c r="I177" s="7"/>
      <c r="J177" s="9"/>
      <c r="K177" s="9"/>
    </row>
    <row r="178" spans="1:11" ht="42" customHeight="1" x14ac:dyDescent="0.25">
      <c r="A178" s="7" t="s">
        <v>1031</v>
      </c>
      <c r="B178" s="7" t="s">
        <v>603</v>
      </c>
      <c r="C178" s="7" t="s">
        <v>1032</v>
      </c>
      <c r="D178" s="7" t="s">
        <v>1038</v>
      </c>
      <c r="E178" s="7" t="s">
        <v>236</v>
      </c>
      <c r="F178" s="7" t="s">
        <v>777</v>
      </c>
      <c r="G178" s="7" t="s">
        <v>98</v>
      </c>
      <c r="H178" s="8" t="s">
        <v>119</v>
      </c>
      <c r="I178" s="7" t="s">
        <v>1039</v>
      </c>
      <c r="J178" s="9">
        <v>580051.47000000009</v>
      </c>
      <c r="K178" s="9">
        <v>580051.47000000009</v>
      </c>
    </row>
    <row r="179" spans="1:11" ht="42" customHeight="1" x14ac:dyDescent="0.25">
      <c r="A179" s="7" t="s">
        <v>1031</v>
      </c>
      <c r="B179" s="7" t="s">
        <v>603</v>
      </c>
      <c r="C179" s="7" t="s">
        <v>1032</v>
      </c>
      <c r="D179" s="7" t="s">
        <v>1040</v>
      </c>
      <c r="E179" s="7" t="s">
        <v>63</v>
      </c>
      <c r="F179" s="7" t="s">
        <v>831</v>
      </c>
      <c r="G179" s="7" t="s">
        <v>525</v>
      </c>
      <c r="H179" s="8" t="s">
        <v>84</v>
      </c>
      <c r="I179" s="7" t="s">
        <v>1041</v>
      </c>
      <c r="J179" s="9">
        <v>945239.57</v>
      </c>
      <c r="K179" s="9">
        <v>945239.57</v>
      </c>
    </row>
    <row r="180" spans="1:11" ht="42" customHeight="1" x14ac:dyDescent="0.25">
      <c r="A180" s="7" t="s">
        <v>1031</v>
      </c>
      <c r="B180" s="7" t="s">
        <v>603</v>
      </c>
      <c r="C180" s="7" t="s">
        <v>1032</v>
      </c>
      <c r="D180" s="7" t="s">
        <v>1042</v>
      </c>
      <c r="E180" s="7" t="s">
        <v>63</v>
      </c>
      <c r="F180" s="7" t="s">
        <v>831</v>
      </c>
      <c r="G180" s="7" t="s">
        <v>98</v>
      </c>
      <c r="H180" s="8"/>
      <c r="I180" s="7"/>
      <c r="J180" s="9"/>
      <c r="K180" s="9"/>
    </row>
    <row r="181" spans="1:11" ht="42" customHeight="1" x14ac:dyDescent="0.25">
      <c r="A181" s="7" t="s">
        <v>1031</v>
      </c>
      <c r="B181" s="7" t="s">
        <v>603</v>
      </c>
      <c r="C181" s="7" t="s">
        <v>1032</v>
      </c>
      <c r="D181" s="7" t="s">
        <v>1043</v>
      </c>
      <c r="E181" s="7" t="s">
        <v>676</v>
      </c>
      <c r="F181" s="7" t="s">
        <v>852</v>
      </c>
      <c r="G181" s="7" t="s">
        <v>1044</v>
      </c>
      <c r="H181" s="8"/>
      <c r="I181" s="7"/>
      <c r="J181" s="9"/>
      <c r="K181" s="9"/>
    </row>
    <row r="182" spans="1:11" ht="42" customHeight="1" x14ac:dyDescent="0.25">
      <c r="A182" s="7" t="s">
        <v>1031</v>
      </c>
      <c r="B182" s="7" t="s">
        <v>603</v>
      </c>
      <c r="C182" s="7" t="s">
        <v>1032</v>
      </c>
      <c r="D182" s="7" t="s">
        <v>154</v>
      </c>
      <c r="E182" s="7" t="s">
        <v>50</v>
      </c>
      <c r="F182" s="7" t="s">
        <v>743</v>
      </c>
      <c r="G182" s="7" t="s">
        <v>61</v>
      </c>
      <c r="H182" s="8" t="s">
        <v>53</v>
      </c>
      <c r="I182" s="7" t="s">
        <v>54</v>
      </c>
      <c r="J182" s="9">
        <v>4306037.3900000006</v>
      </c>
      <c r="K182" s="9">
        <v>3884748.3100000005</v>
      </c>
    </row>
    <row r="183" spans="1:11" ht="42" customHeight="1" x14ac:dyDescent="0.25">
      <c r="A183" s="7" t="s">
        <v>855</v>
      </c>
      <c r="B183" s="7" t="s">
        <v>349</v>
      </c>
      <c r="C183" s="7" t="s">
        <v>856</v>
      </c>
      <c r="D183" s="7" t="s">
        <v>114</v>
      </c>
      <c r="E183" s="7" t="s">
        <v>50</v>
      </c>
      <c r="F183" s="7" t="s">
        <v>234</v>
      </c>
      <c r="G183" s="7" t="s">
        <v>98</v>
      </c>
      <c r="H183" s="8" t="s">
        <v>53</v>
      </c>
      <c r="I183" s="7" t="s">
        <v>54</v>
      </c>
      <c r="J183" s="9">
        <v>1259236.7200000002</v>
      </c>
      <c r="K183" s="9">
        <v>1255007.1900000002</v>
      </c>
    </row>
    <row r="184" spans="1:11" ht="42" customHeight="1" x14ac:dyDescent="0.25">
      <c r="A184" s="7" t="s">
        <v>855</v>
      </c>
      <c r="B184" s="7" t="s">
        <v>349</v>
      </c>
      <c r="C184" s="7" t="s">
        <v>856</v>
      </c>
      <c r="D184" s="7" t="s">
        <v>857</v>
      </c>
      <c r="E184" s="7" t="s">
        <v>356</v>
      </c>
      <c r="F184" s="7" t="s">
        <v>858</v>
      </c>
      <c r="G184" s="7" t="s">
        <v>98</v>
      </c>
      <c r="H184" s="8" t="s">
        <v>89</v>
      </c>
      <c r="I184" s="7" t="s">
        <v>859</v>
      </c>
      <c r="J184" s="9">
        <v>79518.16</v>
      </c>
      <c r="K184" s="9">
        <v>55428.09</v>
      </c>
    </row>
    <row r="185" spans="1:11" ht="42" customHeight="1" x14ac:dyDescent="0.25">
      <c r="A185" s="7" t="s">
        <v>855</v>
      </c>
      <c r="B185" s="7" t="s">
        <v>349</v>
      </c>
      <c r="C185" s="7" t="s">
        <v>856</v>
      </c>
      <c r="D185" s="7" t="s">
        <v>860</v>
      </c>
      <c r="E185" s="7" t="s">
        <v>356</v>
      </c>
      <c r="F185" s="7" t="s">
        <v>861</v>
      </c>
      <c r="G185" s="7" t="s">
        <v>98</v>
      </c>
      <c r="H185" s="8"/>
      <c r="I185" s="7"/>
      <c r="J185" s="9"/>
      <c r="K185" s="9"/>
    </row>
    <row r="186" spans="1:11" ht="42" customHeight="1" x14ac:dyDescent="0.25">
      <c r="A186" s="7" t="s">
        <v>855</v>
      </c>
      <c r="B186" s="7" t="s">
        <v>349</v>
      </c>
      <c r="C186" s="7" t="s">
        <v>856</v>
      </c>
      <c r="D186" s="7" t="s">
        <v>862</v>
      </c>
      <c r="E186" s="7" t="s">
        <v>356</v>
      </c>
      <c r="F186" s="7" t="s">
        <v>861</v>
      </c>
      <c r="G186" s="7" t="s">
        <v>98</v>
      </c>
      <c r="H186" s="8"/>
      <c r="I186" s="7"/>
      <c r="J186" s="9"/>
      <c r="K186" s="9"/>
    </row>
    <row r="187" spans="1:11" ht="42" customHeight="1" x14ac:dyDescent="0.25">
      <c r="A187" s="7" t="s">
        <v>879</v>
      </c>
      <c r="B187" s="7" t="s">
        <v>349</v>
      </c>
      <c r="C187" s="7" t="s">
        <v>880</v>
      </c>
      <c r="D187" s="7" t="s">
        <v>114</v>
      </c>
      <c r="E187" s="7" t="s">
        <v>50</v>
      </c>
      <c r="F187" s="7" t="s">
        <v>743</v>
      </c>
      <c r="G187" s="7" t="s">
        <v>61</v>
      </c>
      <c r="H187" s="8" t="s">
        <v>53</v>
      </c>
      <c r="I187" s="7" t="s">
        <v>54</v>
      </c>
      <c r="J187" s="9">
        <v>8047626.2300000004</v>
      </c>
      <c r="K187" s="9">
        <v>7362437.870000001</v>
      </c>
    </row>
    <row r="188" spans="1:11" ht="42" customHeight="1" x14ac:dyDescent="0.25">
      <c r="A188" s="7" t="s">
        <v>879</v>
      </c>
      <c r="B188" s="7" t="s">
        <v>349</v>
      </c>
      <c r="C188" s="7" t="s">
        <v>880</v>
      </c>
      <c r="D188" s="7" t="s">
        <v>881</v>
      </c>
      <c r="E188" s="7" t="s">
        <v>356</v>
      </c>
      <c r="F188" s="7" t="s">
        <v>861</v>
      </c>
      <c r="G188" s="7" t="s">
        <v>98</v>
      </c>
      <c r="H188" s="8" t="s">
        <v>89</v>
      </c>
      <c r="I188" s="7" t="s">
        <v>882</v>
      </c>
      <c r="J188" s="9">
        <v>1266427.08</v>
      </c>
      <c r="K188" s="9">
        <v>1183713.54</v>
      </c>
    </row>
    <row r="189" spans="1:11" ht="42" customHeight="1" x14ac:dyDescent="0.25">
      <c r="A189" s="7" t="s">
        <v>879</v>
      </c>
      <c r="B189" s="7" t="s">
        <v>349</v>
      </c>
      <c r="C189" s="7" t="s">
        <v>880</v>
      </c>
      <c r="D189" s="7" t="s">
        <v>883</v>
      </c>
      <c r="E189" s="7" t="s">
        <v>356</v>
      </c>
      <c r="F189" s="7" t="s">
        <v>861</v>
      </c>
      <c r="G189" s="7" t="s">
        <v>98</v>
      </c>
      <c r="H189" s="8" t="s">
        <v>394</v>
      </c>
      <c r="I189" s="7" t="s">
        <v>884</v>
      </c>
      <c r="J189" s="9">
        <v>119472.81000000001</v>
      </c>
      <c r="K189" s="9">
        <v>94518.26</v>
      </c>
    </row>
    <row r="190" spans="1:11" ht="42" customHeight="1" x14ac:dyDescent="0.25">
      <c r="A190" s="7" t="s">
        <v>1184</v>
      </c>
      <c r="B190" s="7" t="s">
        <v>349</v>
      </c>
      <c r="C190" s="7" t="s">
        <v>1185</v>
      </c>
      <c r="D190" s="7" t="s">
        <v>1186</v>
      </c>
      <c r="E190" s="7" t="s">
        <v>356</v>
      </c>
      <c r="F190" s="7" t="s">
        <v>1183</v>
      </c>
      <c r="G190" s="7" t="s">
        <v>1187</v>
      </c>
      <c r="H190" s="8" t="s">
        <v>89</v>
      </c>
      <c r="I190" s="7" t="s">
        <v>1188</v>
      </c>
      <c r="J190" s="9">
        <v>9929488.3599999994</v>
      </c>
      <c r="K190" s="9">
        <v>9911456.6900000013</v>
      </c>
    </row>
    <row r="191" spans="1:11" ht="42" customHeight="1" x14ac:dyDescent="0.25">
      <c r="A191" s="7" t="s">
        <v>1184</v>
      </c>
      <c r="B191" s="7" t="s">
        <v>349</v>
      </c>
      <c r="C191" s="7" t="s">
        <v>1185</v>
      </c>
      <c r="D191" s="7" t="s">
        <v>1189</v>
      </c>
      <c r="E191" s="7" t="s">
        <v>356</v>
      </c>
      <c r="F191" s="7" t="s">
        <v>1183</v>
      </c>
      <c r="G191" s="7" t="s">
        <v>1190</v>
      </c>
      <c r="H191" s="8"/>
      <c r="I191" s="7"/>
      <c r="J191" s="9"/>
      <c r="K191" s="9"/>
    </row>
    <row r="192" spans="1:11" ht="42" customHeight="1" x14ac:dyDescent="0.25">
      <c r="A192" s="7" t="s">
        <v>1184</v>
      </c>
      <c r="B192" s="7" t="s">
        <v>349</v>
      </c>
      <c r="C192" s="7" t="s">
        <v>1185</v>
      </c>
      <c r="D192" s="7" t="s">
        <v>1191</v>
      </c>
      <c r="E192" s="7" t="s">
        <v>356</v>
      </c>
      <c r="F192" s="7" t="s">
        <v>858</v>
      </c>
      <c r="G192" s="7" t="s">
        <v>1192</v>
      </c>
      <c r="H192" s="8"/>
      <c r="I192" s="7"/>
      <c r="J192" s="9"/>
      <c r="K192" s="9"/>
    </row>
    <row r="193" spans="1:11" ht="42" customHeight="1" x14ac:dyDescent="0.25">
      <c r="A193" s="7" t="s">
        <v>1184</v>
      </c>
      <c r="B193" s="7" t="s">
        <v>349</v>
      </c>
      <c r="C193" s="7" t="s">
        <v>1185</v>
      </c>
      <c r="D193" s="7" t="s">
        <v>114</v>
      </c>
      <c r="E193" s="7" t="s">
        <v>50</v>
      </c>
      <c r="F193" s="7" t="s">
        <v>743</v>
      </c>
      <c r="G193" s="7" t="s">
        <v>61</v>
      </c>
      <c r="H193" s="8" t="s">
        <v>53</v>
      </c>
      <c r="I193" s="7" t="s">
        <v>155</v>
      </c>
      <c r="J193" s="9">
        <v>4425191.7200000007</v>
      </c>
      <c r="K193" s="9">
        <v>4382823.16</v>
      </c>
    </row>
    <row r="194" spans="1:11" ht="42" customHeight="1" x14ac:dyDescent="0.25">
      <c r="A194" s="7" t="s">
        <v>810</v>
      </c>
      <c r="B194" s="7" t="s">
        <v>673</v>
      </c>
      <c r="C194" s="7" t="s">
        <v>811</v>
      </c>
      <c r="D194" s="7" t="s">
        <v>812</v>
      </c>
      <c r="E194" s="7" t="s">
        <v>426</v>
      </c>
      <c r="F194" s="7"/>
      <c r="G194" s="7"/>
      <c r="H194" s="8"/>
      <c r="I194" s="7"/>
      <c r="J194" s="9"/>
      <c r="K194" s="9"/>
    </row>
    <row r="195" spans="1:11" ht="42" customHeight="1" x14ac:dyDescent="0.25">
      <c r="A195" s="7" t="s">
        <v>810</v>
      </c>
      <c r="B195" s="7" t="s">
        <v>673</v>
      </c>
      <c r="C195" s="7" t="s">
        <v>811</v>
      </c>
      <c r="D195" s="7" t="s">
        <v>813</v>
      </c>
      <c r="E195" s="7" t="s">
        <v>426</v>
      </c>
      <c r="F195" s="7"/>
      <c r="G195" s="7"/>
      <c r="H195" s="8"/>
      <c r="I195" s="7"/>
      <c r="J195" s="9"/>
      <c r="K195" s="9"/>
    </row>
    <row r="196" spans="1:11" ht="42" customHeight="1" x14ac:dyDescent="0.25">
      <c r="A196" s="7" t="s">
        <v>810</v>
      </c>
      <c r="B196" s="7" t="s">
        <v>673</v>
      </c>
      <c r="C196" s="7" t="s">
        <v>811</v>
      </c>
      <c r="D196" s="7" t="s">
        <v>814</v>
      </c>
      <c r="E196" s="7" t="s">
        <v>426</v>
      </c>
      <c r="F196" s="7"/>
      <c r="G196" s="7"/>
      <c r="H196" s="8" t="s">
        <v>89</v>
      </c>
      <c r="I196" s="7" t="s">
        <v>815</v>
      </c>
      <c r="J196" s="9">
        <v>20649276.68</v>
      </c>
      <c r="K196" s="9">
        <v>20633540.309999999</v>
      </c>
    </row>
    <row r="197" spans="1:11" ht="42" customHeight="1" x14ac:dyDescent="0.25">
      <c r="A197" s="7" t="s">
        <v>810</v>
      </c>
      <c r="B197" s="7" t="s">
        <v>673</v>
      </c>
      <c r="C197" s="7" t="s">
        <v>811</v>
      </c>
      <c r="D197" s="7" t="s">
        <v>60</v>
      </c>
      <c r="E197" s="7" t="s">
        <v>50</v>
      </c>
      <c r="F197" s="7"/>
      <c r="G197" s="7"/>
      <c r="H197" s="8" t="s">
        <v>53</v>
      </c>
      <c r="I197" s="7" t="s">
        <v>54</v>
      </c>
      <c r="J197" s="9">
        <v>7822161.3799999999</v>
      </c>
      <c r="K197" s="9">
        <v>7768512.7000000002</v>
      </c>
    </row>
    <row r="198" spans="1:11" ht="42" customHeight="1" x14ac:dyDescent="0.25">
      <c r="A198" s="7" t="s">
        <v>810</v>
      </c>
      <c r="B198" s="7" t="s">
        <v>673</v>
      </c>
      <c r="C198" s="7" t="s">
        <v>811</v>
      </c>
      <c r="D198" s="7" t="s">
        <v>816</v>
      </c>
      <c r="E198" s="7" t="s">
        <v>50</v>
      </c>
      <c r="F198" s="7"/>
      <c r="G198" s="7"/>
      <c r="H198" s="8"/>
      <c r="I198" s="7"/>
      <c r="J198" s="9"/>
      <c r="K198" s="9"/>
    </row>
    <row r="199" spans="1:11" ht="42" customHeight="1" x14ac:dyDescent="0.25">
      <c r="A199" s="7" t="s">
        <v>849</v>
      </c>
      <c r="B199" s="7" t="s">
        <v>673</v>
      </c>
      <c r="C199" s="7" t="s">
        <v>850</v>
      </c>
      <c r="D199" s="7" t="s">
        <v>114</v>
      </c>
      <c r="E199" s="7" t="s">
        <v>50</v>
      </c>
      <c r="F199" s="7" t="s">
        <v>743</v>
      </c>
      <c r="G199" s="7" t="s">
        <v>61</v>
      </c>
      <c r="H199" s="8" t="s">
        <v>53</v>
      </c>
      <c r="I199" s="7" t="s">
        <v>54</v>
      </c>
      <c r="J199" s="9">
        <v>8652751.3200000003</v>
      </c>
      <c r="K199" s="9">
        <v>6178197.4200000009</v>
      </c>
    </row>
    <row r="200" spans="1:11" ht="42" customHeight="1" x14ac:dyDescent="0.25">
      <c r="A200" s="7" t="s">
        <v>849</v>
      </c>
      <c r="B200" s="7" t="s">
        <v>673</v>
      </c>
      <c r="C200" s="7" t="s">
        <v>850</v>
      </c>
      <c r="D200" s="7" t="s">
        <v>851</v>
      </c>
      <c r="E200" s="7" t="s">
        <v>676</v>
      </c>
      <c r="F200" s="7" t="s">
        <v>852</v>
      </c>
      <c r="G200" s="7" t="s">
        <v>98</v>
      </c>
      <c r="H200" s="8" t="s">
        <v>394</v>
      </c>
      <c r="I200" s="7" t="s">
        <v>853</v>
      </c>
      <c r="J200" s="9">
        <v>28013647.969999999</v>
      </c>
      <c r="K200" s="9">
        <v>13586541.689999999</v>
      </c>
    </row>
    <row r="201" spans="1:11" ht="42" customHeight="1" x14ac:dyDescent="0.25">
      <c r="A201" s="7" t="s">
        <v>849</v>
      </c>
      <c r="B201" s="7" t="s">
        <v>673</v>
      </c>
      <c r="C201" s="7" t="s">
        <v>850</v>
      </c>
      <c r="D201" s="7" t="s">
        <v>854</v>
      </c>
      <c r="E201" s="7" t="s">
        <v>676</v>
      </c>
      <c r="F201" s="7" t="s">
        <v>852</v>
      </c>
      <c r="G201" s="7" t="s">
        <v>98</v>
      </c>
      <c r="H201" s="8"/>
      <c r="I201" s="7"/>
      <c r="J201" s="9"/>
      <c r="K201" s="9"/>
    </row>
    <row r="202" spans="1:11" ht="42" customHeight="1" x14ac:dyDescent="0.25">
      <c r="A202" s="7" t="s">
        <v>916</v>
      </c>
      <c r="B202" s="7" t="s">
        <v>673</v>
      </c>
      <c r="C202" s="7" t="s">
        <v>917</v>
      </c>
      <c r="D202" s="7" t="s">
        <v>918</v>
      </c>
      <c r="E202" s="7" t="s">
        <v>676</v>
      </c>
      <c r="F202" s="7"/>
      <c r="G202" s="7"/>
      <c r="H202" s="8" t="s">
        <v>89</v>
      </c>
      <c r="I202" s="7" t="s">
        <v>919</v>
      </c>
      <c r="J202" s="9">
        <v>1181203603.8099999</v>
      </c>
      <c r="K202" s="9">
        <v>1168581239.3900001</v>
      </c>
    </row>
    <row r="203" spans="1:11" ht="42" customHeight="1" x14ac:dyDescent="0.25">
      <c r="A203" s="7" t="s">
        <v>916</v>
      </c>
      <c r="B203" s="7" t="s">
        <v>673</v>
      </c>
      <c r="C203" s="7" t="s">
        <v>917</v>
      </c>
      <c r="D203" s="7" t="s">
        <v>918</v>
      </c>
      <c r="E203" s="7" t="s">
        <v>676</v>
      </c>
      <c r="F203" s="7"/>
      <c r="G203" s="7"/>
      <c r="H203" s="8" t="s">
        <v>119</v>
      </c>
      <c r="I203" s="7" t="s">
        <v>920</v>
      </c>
      <c r="J203" s="9">
        <v>34818146.039999999</v>
      </c>
      <c r="K203" s="9">
        <v>26417783.599999998</v>
      </c>
    </row>
    <row r="204" spans="1:11" ht="42" customHeight="1" x14ac:dyDescent="0.25">
      <c r="A204" s="7" t="s">
        <v>916</v>
      </c>
      <c r="B204" s="7" t="s">
        <v>673</v>
      </c>
      <c r="C204" s="7" t="s">
        <v>917</v>
      </c>
      <c r="D204" s="7" t="s">
        <v>921</v>
      </c>
      <c r="E204" s="7" t="s">
        <v>676</v>
      </c>
      <c r="F204" s="7"/>
      <c r="G204" s="7"/>
      <c r="H204" s="8" t="s">
        <v>394</v>
      </c>
      <c r="I204" s="7" t="s">
        <v>922</v>
      </c>
      <c r="J204" s="9">
        <v>10204578.610000001</v>
      </c>
      <c r="K204" s="9">
        <v>9630217.2200000025</v>
      </c>
    </row>
    <row r="205" spans="1:11" ht="42" customHeight="1" x14ac:dyDescent="0.25">
      <c r="A205" s="7" t="s">
        <v>916</v>
      </c>
      <c r="B205" s="7" t="s">
        <v>673</v>
      </c>
      <c r="C205" s="7" t="s">
        <v>917</v>
      </c>
      <c r="D205" s="7" t="s">
        <v>921</v>
      </c>
      <c r="E205" s="7" t="s">
        <v>676</v>
      </c>
      <c r="F205" s="7"/>
      <c r="G205" s="7"/>
      <c r="H205" s="8" t="s">
        <v>364</v>
      </c>
      <c r="I205" s="7" t="s">
        <v>923</v>
      </c>
      <c r="J205" s="9">
        <v>0</v>
      </c>
      <c r="K205" s="9">
        <v>0</v>
      </c>
    </row>
    <row r="206" spans="1:11" ht="42" customHeight="1" x14ac:dyDescent="0.25">
      <c r="A206" s="7" t="s">
        <v>916</v>
      </c>
      <c r="B206" s="7" t="s">
        <v>673</v>
      </c>
      <c r="C206" s="7" t="s">
        <v>917</v>
      </c>
      <c r="D206" s="7" t="s">
        <v>924</v>
      </c>
      <c r="E206" s="7" t="s">
        <v>676</v>
      </c>
      <c r="F206" s="7"/>
      <c r="G206" s="7"/>
      <c r="H206" s="8" t="s">
        <v>713</v>
      </c>
      <c r="I206" s="7" t="s">
        <v>714</v>
      </c>
      <c r="J206" s="9">
        <v>12120492.780000001</v>
      </c>
      <c r="K206" s="9">
        <v>9998213.4299999997</v>
      </c>
    </row>
    <row r="207" spans="1:11" ht="42" customHeight="1" x14ac:dyDescent="0.25">
      <c r="A207" s="7" t="s">
        <v>916</v>
      </c>
      <c r="B207" s="7" t="s">
        <v>673</v>
      </c>
      <c r="C207" s="7" t="s">
        <v>917</v>
      </c>
      <c r="D207" s="7" t="s">
        <v>925</v>
      </c>
      <c r="E207" s="7" t="s">
        <v>676</v>
      </c>
      <c r="F207" s="7"/>
      <c r="G207" s="7"/>
      <c r="H207" s="8" t="s">
        <v>84</v>
      </c>
      <c r="I207" s="7" t="s">
        <v>926</v>
      </c>
      <c r="J207" s="9">
        <v>4261198.9000000004</v>
      </c>
      <c r="K207" s="9">
        <v>4204221.25</v>
      </c>
    </row>
    <row r="208" spans="1:11" ht="42" customHeight="1" x14ac:dyDescent="0.25">
      <c r="A208" s="7" t="s">
        <v>916</v>
      </c>
      <c r="B208" s="7" t="s">
        <v>673</v>
      </c>
      <c r="C208" s="7" t="s">
        <v>917</v>
      </c>
      <c r="D208" s="7" t="s">
        <v>870</v>
      </c>
      <c r="E208" s="7" t="s">
        <v>50</v>
      </c>
      <c r="F208" s="7"/>
      <c r="G208" s="7"/>
      <c r="H208" s="8" t="s">
        <v>53</v>
      </c>
      <c r="I208" s="7" t="s">
        <v>927</v>
      </c>
      <c r="J208" s="9">
        <v>253860547.43000004</v>
      </c>
      <c r="K208" s="9">
        <v>253036533.93000004</v>
      </c>
    </row>
    <row r="209" spans="1:11" ht="42" customHeight="1" x14ac:dyDescent="0.25">
      <c r="A209" s="7" t="s">
        <v>1018</v>
      </c>
      <c r="B209" s="7" t="s">
        <v>673</v>
      </c>
      <c r="C209" s="7" t="s">
        <v>1019</v>
      </c>
      <c r="D209" s="7" t="s">
        <v>114</v>
      </c>
      <c r="E209" s="7" t="s">
        <v>50</v>
      </c>
      <c r="F209" s="7" t="s">
        <v>743</v>
      </c>
      <c r="G209" s="7" t="s">
        <v>61</v>
      </c>
      <c r="H209" s="8" t="s">
        <v>53</v>
      </c>
      <c r="I209" s="7" t="s">
        <v>54</v>
      </c>
      <c r="J209" s="9">
        <v>39076298.769999981</v>
      </c>
      <c r="K209" s="9">
        <v>38283753.549999967</v>
      </c>
    </row>
    <row r="210" spans="1:11" ht="42" customHeight="1" x14ac:dyDescent="0.25">
      <c r="A210" s="7" t="s">
        <v>1018</v>
      </c>
      <c r="B210" s="7" t="s">
        <v>673</v>
      </c>
      <c r="C210" s="7" t="s">
        <v>1019</v>
      </c>
      <c r="D210" s="7" t="s">
        <v>1020</v>
      </c>
      <c r="E210" s="7" t="s">
        <v>104</v>
      </c>
      <c r="F210" s="7" t="s">
        <v>786</v>
      </c>
      <c r="G210" s="7" t="s">
        <v>787</v>
      </c>
      <c r="H210" s="8" t="s">
        <v>1021</v>
      </c>
      <c r="I210" s="7" t="s">
        <v>1022</v>
      </c>
      <c r="J210" s="9">
        <v>178493.15000000011</v>
      </c>
      <c r="K210" s="9">
        <v>178493.15000000011</v>
      </c>
    </row>
    <row r="211" spans="1:11" ht="42" customHeight="1" x14ac:dyDescent="0.25">
      <c r="A211" s="7" t="s">
        <v>1018</v>
      </c>
      <c r="B211" s="7" t="s">
        <v>673</v>
      </c>
      <c r="C211" s="7" t="s">
        <v>1019</v>
      </c>
      <c r="D211" s="7" t="s">
        <v>1023</v>
      </c>
      <c r="E211" s="7" t="s">
        <v>96</v>
      </c>
      <c r="F211" s="7" t="s">
        <v>1024</v>
      </c>
      <c r="G211" s="7" t="s">
        <v>1025</v>
      </c>
      <c r="H211" s="8" t="s">
        <v>1026</v>
      </c>
      <c r="I211" s="7" t="s">
        <v>1027</v>
      </c>
      <c r="J211" s="9">
        <v>55623330.089999996</v>
      </c>
      <c r="K211" s="9">
        <v>55620876.989999995</v>
      </c>
    </row>
    <row r="212" spans="1:11" ht="42" customHeight="1" x14ac:dyDescent="0.25">
      <c r="A212" s="7" t="s">
        <v>1018</v>
      </c>
      <c r="B212" s="7" t="s">
        <v>673</v>
      </c>
      <c r="C212" s="7" t="s">
        <v>1019</v>
      </c>
      <c r="D212" s="7" t="s">
        <v>1028</v>
      </c>
      <c r="E212" s="7" t="s">
        <v>96</v>
      </c>
      <c r="F212" s="7" t="s">
        <v>1024</v>
      </c>
      <c r="G212" s="7" t="s">
        <v>98</v>
      </c>
      <c r="H212" s="8" t="s">
        <v>1029</v>
      </c>
      <c r="I212" s="7" t="s">
        <v>1030</v>
      </c>
      <c r="J212" s="9">
        <v>392003.92</v>
      </c>
      <c r="K212" s="9">
        <v>391843.92</v>
      </c>
    </row>
    <row r="213" spans="1:11" ht="42" customHeight="1" x14ac:dyDescent="0.25">
      <c r="A213" s="7" t="s">
        <v>1143</v>
      </c>
      <c r="B213" s="7" t="s">
        <v>673</v>
      </c>
      <c r="C213" s="7" t="s">
        <v>1144</v>
      </c>
      <c r="D213" s="7" t="s">
        <v>114</v>
      </c>
      <c r="E213" s="7" t="s">
        <v>50</v>
      </c>
      <c r="F213" s="7" t="s">
        <v>743</v>
      </c>
      <c r="G213" s="7" t="s">
        <v>61</v>
      </c>
      <c r="H213" s="8" t="s">
        <v>53</v>
      </c>
      <c r="I213" s="7" t="s">
        <v>54</v>
      </c>
      <c r="J213" s="9">
        <v>13753685.090000004</v>
      </c>
      <c r="K213" s="9">
        <v>12785757.780000001</v>
      </c>
    </row>
    <row r="214" spans="1:11" ht="42" customHeight="1" x14ac:dyDescent="0.25">
      <c r="A214" s="7" t="s">
        <v>1143</v>
      </c>
      <c r="B214" s="7" t="s">
        <v>673</v>
      </c>
      <c r="C214" s="7" t="s">
        <v>1144</v>
      </c>
      <c r="D214" s="7" t="s">
        <v>1145</v>
      </c>
      <c r="E214" s="7" t="s">
        <v>426</v>
      </c>
      <c r="F214" s="7" t="s">
        <v>846</v>
      </c>
      <c r="G214" s="7" t="s">
        <v>1146</v>
      </c>
      <c r="H214" s="8" t="s">
        <v>89</v>
      </c>
      <c r="I214" s="7" t="s">
        <v>1147</v>
      </c>
      <c r="J214" s="9">
        <v>20901709.930000003</v>
      </c>
      <c r="K214" s="9">
        <v>20587081.210000001</v>
      </c>
    </row>
    <row r="215" spans="1:11" ht="42" customHeight="1" x14ac:dyDescent="0.25">
      <c r="A215" s="7" t="s">
        <v>1143</v>
      </c>
      <c r="B215" s="7" t="s">
        <v>673</v>
      </c>
      <c r="C215" s="7" t="s">
        <v>1144</v>
      </c>
      <c r="D215" s="7" t="s">
        <v>1148</v>
      </c>
      <c r="E215" s="7" t="s">
        <v>426</v>
      </c>
      <c r="F215" s="7" t="s">
        <v>846</v>
      </c>
      <c r="G215" s="7" t="s">
        <v>1146</v>
      </c>
      <c r="H215" s="8"/>
      <c r="I215" s="7"/>
      <c r="J215" s="9"/>
      <c r="K215" s="9"/>
    </row>
    <row r="216" spans="1:11" ht="42" customHeight="1" x14ac:dyDescent="0.25">
      <c r="A216" s="7" t="s">
        <v>1143</v>
      </c>
      <c r="B216" s="7" t="s">
        <v>673</v>
      </c>
      <c r="C216" s="7" t="s">
        <v>1144</v>
      </c>
      <c r="D216" s="7" t="s">
        <v>1149</v>
      </c>
      <c r="E216" s="7" t="s">
        <v>426</v>
      </c>
      <c r="F216" s="7" t="s">
        <v>846</v>
      </c>
      <c r="G216" s="7" t="s">
        <v>1146</v>
      </c>
      <c r="H216" s="8"/>
      <c r="I216" s="7"/>
      <c r="J216" s="9"/>
      <c r="K216" s="9"/>
    </row>
    <row r="217" spans="1:11" ht="42" customHeight="1" x14ac:dyDescent="0.25">
      <c r="A217" s="7" t="s">
        <v>1161</v>
      </c>
      <c r="B217" s="7" t="s">
        <v>673</v>
      </c>
      <c r="C217" s="7" t="s">
        <v>1162</v>
      </c>
      <c r="D217" s="7" t="s">
        <v>114</v>
      </c>
      <c r="E217" s="7" t="s">
        <v>50</v>
      </c>
      <c r="F217" s="7" t="s">
        <v>743</v>
      </c>
      <c r="G217" s="7" t="s">
        <v>61</v>
      </c>
      <c r="H217" s="8" t="s">
        <v>53</v>
      </c>
      <c r="I217" s="7" t="s">
        <v>54</v>
      </c>
      <c r="J217" s="9">
        <v>5572136.0399999982</v>
      </c>
      <c r="K217" s="9">
        <v>5519387.6899999995</v>
      </c>
    </row>
    <row r="218" spans="1:11" ht="42" customHeight="1" x14ac:dyDescent="0.25">
      <c r="A218" s="7" t="s">
        <v>1161</v>
      </c>
      <c r="B218" s="7" t="s">
        <v>673</v>
      </c>
      <c r="C218" s="7" t="s">
        <v>1162</v>
      </c>
      <c r="D218" s="7" t="s">
        <v>1163</v>
      </c>
      <c r="E218" s="7" t="s">
        <v>426</v>
      </c>
      <c r="F218" s="7" t="s">
        <v>846</v>
      </c>
      <c r="G218" s="7" t="s">
        <v>847</v>
      </c>
      <c r="H218" s="8" t="s">
        <v>119</v>
      </c>
      <c r="I218" s="7" t="s">
        <v>1164</v>
      </c>
      <c r="J218" s="9">
        <v>2223466.16</v>
      </c>
      <c r="K218" s="9">
        <v>2222877.0700000003</v>
      </c>
    </row>
    <row r="219" spans="1:11" ht="42" customHeight="1" x14ac:dyDescent="0.25">
      <c r="A219" s="7" t="s">
        <v>1161</v>
      </c>
      <c r="B219" s="7" t="s">
        <v>673</v>
      </c>
      <c r="C219" s="7" t="s">
        <v>1162</v>
      </c>
      <c r="D219" s="7" t="s">
        <v>1165</v>
      </c>
      <c r="E219" s="7" t="s">
        <v>426</v>
      </c>
      <c r="F219" s="7" t="s">
        <v>846</v>
      </c>
      <c r="G219" s="7" t="s">
        <v>1146</v>
      </c>
      <c r="H219" s="8" t="s">
        <v>84</v>
      </c>
      <c r="I219" s="7" t="s">
        <v>1166</v>
      </c>
      <c r="J219" s="9">
        <v>910781.87000000011</v>
      </c>
      <c r="K219" s="9">
        <v>910734.04000000015</v>
      </c>
    </row>
    <row r="220" spans="1:11" ht="42" customHeight="1" x14ac:dyDescent="0.25">
      <c r="A220" s="7" t="s">
        <v>1161</v>
      </c>
      <c r="B220" s="7" t="s">
        <v>673</v>
      </c>
      <c r="C220" s="7" t="s">
        <v>1162</v>
      </c>
      <c r="D220" s="7" t="s">
        <v>1163</v>
      </c>
      <c r="E220" s="7" t="s">
        <v>426</v>
      </c>
      <c r="F220" s="7" t="s">
        <v>846</v>
      </c>
      <c r="G220" s="7" t="s">
        <v>847</v>
      </c>
      <c r="H220" s="8">
        <v>20</v>
      </c>
      <c r="I220" s="7" t="s">
        <v>1164</v>
      </c>
      <c r="J220" s="9">
        <v>0</v>
      </c>
      <c r="K220" s="9">
        <v>0</v>
      </c>
    </row>
    <row r="221" spans="1:11" ht="42" customHeight="1" x14ac:dyDescent="0.25">
      <c r="A221" s="7" t="s">
        <v>1161</v>
      </c>
      <c r="B221" s="7" t="s">
        <v>673</v>
      </c>
      <c r="C221" s="7" t="s">
        <v>1162</v>
      </c>
      <c r="D221" s="7" t="s">
        <v>1167</v>
      </c>
      <c r="E221" s="7" t="s">
        <v>426</v>
      </c>
      <c r="F221" s="7" t="s">
        <v>846</v>
      </c>
      <c r="G221" s="7" t="s">
        <v>1168</v>
      </c>
      <c r="H221" s="8" t="s">
        <v>89</v>
      </c>
      <c r="I221" s="7" t="s">
        <v>1169</v>
      </c>
      <c r="J221" s="9">
        <v>1612356.8599999999</v>
      </c>
      <c r="K221" s="9">
        <v>1602845.99</v>
      </c>
    </row>
    <row r="222" spans="1:11" ht="42" customHeight="1" x14ac:dyDescent="0.25">
      <c r="A222" s="7" t="s">
        <v>916</v>
      </c>
      <c r="B222" s="7" t="s">
        <v>673</v>
      </c>
      <c r="C222" s="7" t="s">
        <v>917</v>
      </c>
      <c r="D222" s="7"/>
      <c r="E222" s="7"/>
      <c r="F222" s="7"/>
      <c r="G222" s="7"/>
      <c r="H222" s="8" t="s">
        <v>352</v>
      </c>
      <c r="I222" s="7" t="s">
        <v>1293</v>
      </c>
      <c r="J222" s="9">
        <v>4971.46</v>
      </c>
      <c r="K222" s="9">
        <v>4399.5</v>
      </c>
    </row>
    <row r="223" spans="1:11" ht="42" customHeight="1" x14ac:dyDescent="0.25">
      <c r="A223" s="7" t="s">
        <v>849</v>
      </c>
      <c r="B223" s="7" t="s">
        <v>673</v>
      </c>
      <c r="C223" s="7" t="s">
        <v>850</v>
      </c>
      <c r="D223" s="7"/>
      <c r="E223" s="7"/>
      <c r="F223" s="7"/>
      <c r="G223" s="7"/>
      <c r="H223" s="8" t="s">
        <v>346</v>
      </c>
      <c r="I223" s="7" t="s">
        <v>1294</v>
      </c>
      <c r="J223" s="9">
        <v>4561691.7799999993</v>
      </c>
      <c r="K223" s="9">
        <v>3315451.4099999997</v>
      </c>
    </row>
    <row r="224" spans="1:11" ht="42" customHeight="1" x14ac:dyDescent="0.25">
      <c r="A224" s="7" t="s">
        <v>936</v>
      </c>
      <c r="B224" s="7" t="s">
        <v>472</v>
      </c>
      <c r="C224" s="7" t="s">
        <v>937</v>
      </c>
      <c r="D224" s="7" t="s">
        <v>114</v>
      </c>
      <c r="E224" s="7" t="s">
        <v>50</v>
      </c>
      <c r="F224" s="7" t="s">
        <v>938</v>
      </c>
      <c r="G224" s="7" t="s">
        <v>939</v>
      </c>
      <c r="H224" s="8" t="s">
        <v>53</v>
      </c>
      <c r="I224" s="7" t="s">
        <v>940</v>
      </c>
      <c r="J224" s="9">
        <v>7317854.96</v>
      </c>
      <c r="K224" s="9">
        <v>6921409.620000001</v>
      </c>
    </row>
    <row r="225" spans="1:11" ht="42" customHeight="1" x14ac:dyDescent="0.25">
      <c r="A225" s="7" t="s">
        <v>936</v>
      </c>
      <c r="B225" s="7" t="s">
        <v>472</v>
      </c>
      <c r="C225" s="7" t="s">
        <v>937</v>
      </c>
      <c r="D225" s="7" t="s">
        <v>941</v>
      </c>
      <c r="E225" s="7" t="s">
        <v>107</v>
      </c>
      <c r="F225" s="7" t="s">
        <v>942</v>
      </c>
      <c r="G225" s="7" t="s">
        <v>943</v>
      </c>
      <c r="H225" s="8" t="s">
        <v>89</v>
      </c>
      <c r="I225" s="7" t="s">
        <v>944</v>
      </c>
      <c r="J225" s="9">
        <v>0</v>
      </c>
      <c r="K225" s="9">
        <v>0</v>
      </c>
    </row>
    <row r="226" spans="1:11" ht="42" customHeight="1" x14ac:dyDescent="0.25">
      <c r="A226" s="7" t="s">
        <v>936</v>
      </c>
      <c r="B226" s="7" t="s">
        <v>472</v>
      </c>
      <c r="C226" s="7" t="s">
        <v>937</v>
      </c>
      <c r="D226" s="7" t="s">
        <v>941</v>
      </c>
      <c r="E226" s="7" t="s">
        <v>107</v>
      </c>
      <c r="F226" s="7" t="s">
        <v>942</v>
      </c>
      <c r="G226" s="7" t="s">
        <v>943</v>
      </c>
      <c r="H226" s="8" t="s">
        <v>84</v>
      </c>
      <c r="I226" s="7" t="s">
        <v>945</v>
      </c>
      <c r="J226" s="9">
        <v>12233801.810000001</v>
      </c>
      <c r="K226" s="9">
        <v>11790939.93</v>
      </c>
    </row>
    <row r="227" spans="1:11" ht="42" customHeight="1" x14ac:dyDescent="0.25">
      <c r="A227" s="7" t="s">
        <v>936</v>
      </c>
      <c r="B227" s="7" t="s">
        <v>472</v>
      </c>
      <c r="C227" s="7" t="s">
        <v>937</v>
      </c>
      <c r="D227" s="7" t="s">
        <v>946</v>
      </c>
      <c r="E227" s="7" t="s">
        <v>107</v>
      </c>
      <c r="F227" s="7" t="s">
        <v>942</v>
      </c>
      <c r="G227" s="7" t="s">
        <v>943</v>
      </c>
      <c r="H227" s="8" t="s">
        <v>508</v>
      </c>
      <c r="I227" s="7" t="s">
        <v>947</v>
      </c>
      <c r="J227" s="9">
        <v>970349.99000000011</v>
      </c>
      <c r="K227" s="9">
        <v>970349.99000000011</v>
      </c>
    </row>
    <row r="228" spans="1:11" ht="42" customHeight="1" x14ac:dyDescent="0.25">
      <c r="A228" s="7" t="s">
        <v>1112</v>
      </c>
      <c r="B228" s="7" t="s">
        <v>472</v>
      </c>
      <c r="C228" s="7" t="s">
        <v>1113</v>
      </c>
      <c r="D228" s="7" t="s">
        <v>114</v>
      </c>
      <c r="E228" s="7" t="s">
        <v>50</v>
      </c>
      <c r="F228" s="7" t="s">
        <v>743</v>
      </c>
      <c r="G228" s="7" t="s">
        <v>61</v>
      </c>
      <c r="H228" s="8" t="s">
        <v>53</v>
      </c>
      <c r="I228" s="7" t="s">
        <v>54</v>
      </c>
      <c r="J228" s="9">
        <v>2495681.9899999998</v>
      </c>
      <c r="K228" s="9">
        <v>2488945.0499999998</v>
      </c>
    </row>
    <row r="229" spans="1:11" ht="42" customHeight="1" x14ac:dyDescent="0.25">
      <c r="A229" s="7" t="s">
        <v>1112</v>
      </c>
      <c r="B229" s="7" t="s">
        <v>472</v>
      </c>
      <c r="C229" s="7" t="s">
        <v>1113</v>
      </c>
      <c r="D229" s="7" t="s">
        <v>1114</v>
      </c>
      <c r="E229" s="7" t="s">
        <v>63</v>
      </c>
      <c r="F229" s="7" t="s">
        <v>1115</v>
      </c>
      <c r="G229" s="7" t="s">
        <v>523</v>
      </c>
      <c r="H229" s="8" t="s">
        <v>84</v>
      </c>
      <c r="I229" s="7" t="s">
        <v>1116</v>
      </c>
      <c r="J229" s="9">
        <v>1944586.2999999998</v>
      </c>
      <c r="K229" s="9">
        <v>1926638.79</v>
      </c>
    </row>
    <row r="230" spans="1:11" ht="42" customHeight="1" x14ac:dyDescent="0.25">
      <c r="A230" s="7" t="s">
        <v>1112</v>
      </c>
      <c r="B230" s="7" t="s">
        <v>472</v>
      </c>
      <c r="C230" s="7" t="s">
        <v>1113</v>
      </c>
      <c r="D230" s="7" t="s">
        <v>1117</v>
      </c>
      <c r="E230" s="7" t="s">
        <v>50</v>
      </c>
      <c r="F230" s="7" t="s">
        <v>743</v>
      </c>
      <c r="G230" s="7" t="s">
        <v>567</v>
      </c>
      <c r="H230" s="8" t="s">
        <v>89</v>
      </c>
      <c r="I230" s="7" t="s">
        <v>1118</v>
      </c>
      <c r="J230" s="9">
        <v>2480568.46</v>
      </c>
      <c r="K230" s="9">
        <v>2480568.46</v>
      </c>
    </row>
    <row r="231" spans="1:11" ht="42" customHeight="1" x14ac:dyDescent="0.25">
      <c r="A231" s="7" t="s">
        <v>1112</v>
      </c>
      <c r="B231" s="7" t="s">
        <v>472</v>
      </c>
      <c r="C231" s="7" t="s">
        <v>1113</v>
      </c>
      <c r="D231" s="7" t="s">
        <v>1119</v>
      </c>
      <c r="E231" s="7" t="s">
        <v>63</v>
      </c>
      <c r="F231" s="7" t="s">
        <v>831</v>
      </c>
      <c r="G231" s="7" t="s">
        <v>65</v>
      </c>
      <c r="H231" s="8"/>
      <c r="I231" s="7"/>
      <c r="J231" s="9"/>
      <c r="K231" s="9"/>
    </row>
    <row r="232" spans="1:11" ht="42" customHeight="1" x14ac:dyDescent="0.25">
      <c r="A232" s="7" t="s">
        <v>1112</v>
      </c>
      <c r="B232" s="7" t="s">
        <v>472</v>
      </c>
      <c r="C232" s="7" t="s">
        <v>1113</v>
      </c>
      <c r="D232" s="7" t="s">
        <v>1120</v>
      </c>
      <c r="E232" s="7" t="s">
        <v>236</v>
      </c>
      <c r="F232" s="7" t="s">
        <v>903</v>
      </c>
      <c r="G232" s="7" t="s">
        <v>1121</v>
      </c>
      <c r="H232" s="8" t="s">
        <v>119</v>
      </c>
      <c r="I232" s="7" t="s">
        <v>1122</v>
      </c>
      <c r="J232" s="9">
        <v>845191.75000000012</v>
      </c>
      <c r="K232" s="9">
        <v>845191.75000000012</v>
      </c>
    </row>
    <row r="233" spans="1:11" ht="42" customHeight="1" x14ac:dyDescent="0.25">
      <c r="A233" s="7" t="s">
        <v>1112</v>
      </c>
      <c r="B233" s="7" t="s">
        <v>472</v>
      </c>
      <c r="C233" s="7" t="s">
        <v>1113</v>
      </c>
      <c r="D233" s="7" t="s">
        <v>1123</v>
      </c>
      <c r="E233" s="7" t="s">
        <v>236</v>
      </c>
      <c r="F233" s="7" t="s">
        <v>903</v>
      </c>
      <c r="G233" s="7" t="s">
        <v>904</v>
      </c>
      <c r="H233" s="8"/>
      <c r="I233" s="7"/>
      <c r="J233" s="9"/>
      <c r="K233" s="9"/>
    </row>
    <row r="234" spans="1:11" ht="42" customHeight="1" x14ac:dyDescent="0.25">
      <c r="A234" s="7" t="s">
        <v>1124</v>
      </c>
      <c r="B234" s="7" t="s">
        <v>472</v>
      </c>
      <c r="C234" s="7" t="s">
        <v>1125</v>
      </c>
      <c r="D234" s="7" t="s">
        <v>114</v>
      </c>
      <c r="E234" s="7" t="s">
        <v>50</v>
      </c>
      <c r="F234" s="7" t="s">
        <v>743</v>
      </c>
      <c r="G234" s="7" t="s">
        <v>61</v>
      </c>
      <c r="H234" s="8" t="s">
        <v>53</v>
      </c>
      <c r="I234" s="7" t="s">
        <v>54</v>
      </c>
      <c r="J234" s="9">
        <v>95727230.830000013</v>
      </c>
      <c r="K234" s="9">
        <v>94818002.569999993</v>
      </c>
    </row>
    <row r="235" spans="1:11" ht="42" customHeight="1" x14ac:dyDescent="0.25">
      <c r="A235" s="7" t="s">
        <v>1124</v>
      </c>
      <c r="B235" s="7" t="s">
        <v>472</v>
      </c>
      <c r="C235" s="7" t="s">
        <v>1125</v>
      </c>
      <c r="D235" s="7" t="s">
        <v>1126</v>
      </c>
      <c r="E235" s="7" t="s">
        <v>107</v>
      </c>
      <c r="F235" s="7" t="s">
        <v>1127</v>
      </c>
      <c r="G235" s="7" t="s">
        <v>98</v>
      </c>
      <c r="H235" s="8" t="s">
        <v>89</v>
      </c>
      <c r="I235" s="7" t="s">
        <v>1128</v>
      </c>
      <c r="J235" s="9">
        <v>0</v>
      </c>
      <c r="K235" s="9">
        <v>0</v>
      </c>
    </row>
    <row r="236" spans="1:11" ht="42" customHeight="1" x14ac:dyDescent="0.25">
      <c r="A236" s="7" t="s">
        <v>1124</v>
      </c>
      <c r="B236" s="7" t="s">
        <v>472</v>
      </c>
      <c r="C236" s="7" t="s">
        <v>1125</v>
      </c>
      <c r="D236" s="7" t="s">
        <v>1129</v>
      </c>
      <c r="E236" s="7" t="s">
        <v>107</v>
      </c>
      <c r="F236" s="7" t="s">
        <v>1127</v>
      </c>
      <c r="G236" s="7" t="s">
        <v>98</v>
      </c>
      <c r="H236" s="8"/>
      <c r="I236" s="7"/>
      <c r="J236" s="9"/>
      <c r="K236" s="9"/>
    </row>
    <row r="237" spans="1:11" ht="42" customHeight="1" x14ac:dyDescent="0.25">
      <c r="A237" s="7" t="s">
        <v>1124</v>
      </c>
      <c r="B237" s="7" t="s">
        <v>472</v>
      </c>
      <c r="C237" s="7" t="s">
        <v>1125</v>
      </c>
      <c r="D237" s="7" t="s">
        <v>1130</v>
      </c>
      <c r="E237" s="7" t="s">
        <v>107</v>
      </c>
      <c r="F237" s="7" t="s">
        <v>1127</v>
      </c>
      <c r="G237" s="7" t="s">
        <v>98</v>
      </c>
      <c r="H237" s="8"/>
      <c r="I237" s="7"/>
      <c r="J237" s="9"/>
      <c r="K237" s="9"/>
    </row>
    <row r="238" spans="1:11" ht="42" customHeight="1" x14ac:dyDescent="0.25">
      <c r="A238" s="7" t="s">
        <v>1150</v>
      </c>
      <c r="B238" s="7" t="s">
        <v>472</v>
      </c>
      <c r="C238" s="7" t="s">
        <v>1151</v>
      </c>
      <c r="D238" s="7" t="s">
        <v>114</v>
      </c>
      <c r="E238" s="7" t="s">
        <v>50</v>
      </c>
      <c r="F238" s="7" t="s">
        <v>743</v>
      </c>
      <c r="G238" s="7" t="s">
        <v>61</v>
      </c>
      <c r="H238" s="8" t="s">
        <v>53</v>
      </c>
      <c r="I238" s="7" t="s">
        <v>54</v>
      </c>
      <c r="J238" s="9">
        <v>36223116.519999996</v>
      </c>
      <c r="K238" s="9">
        <v>35981620.239999995</v>
      </c>
    </row>
    <row r="239" spans="1:11" ht="42" customHeight="1" x14ac:dyDescent="0.25">
      <c r="A239" s="7" t="s">
        <v>1150</v>
      </c>
      <c r="B239" s="7" t="s">
        <v>472</v>
      </c>
      <c r="C239" s="7" t="s">
        <v>1151</v>
      </c>
      <c r="D239" s="7" t="s">
        <v>1152</v>
      </c>
      <c r="E239" s="7" t="s">
        <v>107</v>
      </c>
      <c r="F239" s="7" t="s">
        <v>1127</v>
      </c>
      <c r="G239" s="7" t="s">
        <v>98</v>
      </c>
      <c r="H239" s="8" t="s">
        <v>89</v>
      </c>
      <c r="I239" s="7" t="s">
        <v>1153</v>
      </c>
      <c r="J239" s="9">
        <v>1071373.5200000003</v>
      </c>
      <c r="K239" s="9">
        <v>561572.99</v>
      </c>
    </row>
    <row r="240" spans="1:11" ht="42" customHeight="1" x14ac:dyDescent="0.25">
      <c r="A240" s="7" t="s">
        <v>1150</v>
      </c>
      <c r="B240" s="7" t="s">
        <v>472</v>
      </c>
      <c r="C240" s="7" t="s">
        <v>1151</v>
      </c>
      <c r="D240" s="7" t="s">
        <v>1152</v>
      </c>
      <c r="E240" s="7" t="s">
        <v>107</v>
      </c>
      <c r="F240" s="7" t="s">
        <v>1127</v>
      </c>
      <c r="G240" s="7" t="s">
        <v>98</v>
      </c>
      <c r="H240" s="8" t="s">
        <v>84</v>
      </c>
      <c r="I240" s="7" t="s">
        <v>1154</v>
      </c>
      <c r="J240" s="9">
        <v>2240399.88</v>
      </c>
      <c r="K240" s="9">
        <v>1923685.16</v>
      </c>
    </row>
    <row r="241" spans="1:11" ht="42" customHeight="1" x14ac:dyDescent="0.25">
      <c r="A241" s="7" t="s">
        <v>576</v>
      </c>
      <c r="B241" s="7" t="s">
        <v>307</v>
      </c>
      <c r="C241" s="7" t="s">
        <v>577</v>
      </c>
      <c r="D241" s="7" t="s">
        <v>578</v>
      </c>
      <c r="E241" s="7" t="s">
        <v>69</v>
      </c>
      <c r="F241" s="7" t="s">
        <v>579</v>
      </c>
      <c r="G241" s="7" t="s">
        <v>98</v>
      </c>
      <c r="H241" s="8"/>
      <c r="I241" s="7"/>
      <c r="J241" s="9"/>
      <c r="K241" s="9"/>
    </row>
    <row r="242" spans="1:11" ht="42" customHeight="1" x14ac:dyDescent="0.25">
      <c r="A242" s="7" t="s">
        <v>576</v>
      </c>
      <c r="B242" s="7" t="s">
        <v>307</v>
      </c>
      <c r="C242" s="7" t="s">
        <v>577</v>
      </c>
      <c r="D242" s="7" t="s">
        <v>521</v>
      </c>
      <c r="E242" s="7" t="s">
        <v>50</v>
      </c>
      <c r="F242" s="7" t="s">
        <v>51</v>
      </c>
      <c r="G242" s="7" t="s">
        <v>52</v>
      </c>
      <c r="H242" s="8" t="s">
        <v>53</v>
      </c>
      <c r="I242" s="7" t="s">
        <v>54</v>
      </c>
      <c r="J242" s="9">
        <v>1072103.8599999999</v>
      </c>
      <c r="K242" s="9">
        <v>1046262.03</v>
      </c>
    </row>
    <row r="243" spans="1:11" ht="42" customHeight="1" x14ac:dyDescent="0.25">
      <c r="A243" s="7" t="s">
        <v>576</v>
      </c>
      <c r="B243" s="7" t="s">
        <v>307</v>
      </c>
      <c r="C243" s="7" t="s">
        <v>577</v>
      </c>
      <c r="D243" s="7" t="s">
        <v>580</v>
      </c>
      <c r="E243" s="7" t="s">
        <v>69</v>
      </c>
      <c r="F243" s="7" t="s">
        <v>579</v>
      </c>
      <c r="G243" s="7" t="s">
        <v>98</v>
      </c>
      <c r="H243" s="8" t="s">
        <v>89</v>
      </c>
      <c r="I243" s="7" t="s">
        <v>581</v>
      </c>
      <c r="J243" s="9">
        <v>1256365.9100000004</v>
      </c>
      <c r="K243" s="9">
        <v>1250412.7900000003</v>
      </c>
    </row>
    <row r="244" spans="1:11" ht="42" customHeight="1" x14ac:dyDescent="0.25">
      <c r="A244" s="7" t="s">
        <v>576</v>
      </c>
      <c r="B244" s="7" t="s">
        <v>307</v>
      </c>
      <c r="C244" s="7" t="s">
        <v>577</v>
      </c>
      <c r="D244" s="7" t="s">
        <v>582</v>
      </c>
      <c r="E244" s="7" t="s">
        <v>69</v>
      </c>
      <c r="F244" s="7" t="s">
        <v>579</v>
      </c>
      <c r="G244" s="7" t="s">
        <v>98</v>
      </c>
      <c r="H244" s="8"/>
      <c r="I244" s="7"/>
      <c r="J244" s="9"/>
      <c r="K244" s="9"/>
    </row>
    <row r="245" spans="1:11" ht="42" customHeight="1" x14ac:dyDescent="0.25">
      <c r="A245" s="7" t="s">
        <v>576</v>
      </c>
      <c r="B245" s="7" t="s">
        <v>307</v>
      </c>
      <c r="C245" s="7" t="s">
        <v>577</v>
      </c>
      <c r="D245" s="7" t="s">
        <v>583</v>
      </c>
      <c r="E245" s="7" t="s">
        <v>69</v>
      </c>
      <c r="F245" s="7" t="s">
        <v>579</v>
      </c>
      <c r="G245" s="7" t="s">
        <v>98</v>
      </c>
      <c r="H245" s="8"/>
      <c r="I245" s="7"/>
      <c r="J245" s="9"/>
      <c r="K245" s="9"/>
    </row>
    <row r="246" spans="1:11" ht="42" customHeight="1" x14ac:dyDescent="0.25">
      <c r="A246" s="7" t="s">
        <v>905</v>
      </c>
      <c r="B246" s="7" t="s">
        <v>307</v>
      </c>
      <c r="C246" s="7" t="s">
        <v>906</v>
      </c>
      <c r="D246" s="7" t="s">
        <v>114</v>
      </c>
      <c r="E246" s="7" t="s">
        <v>50</v>
      </c>
      <c r="F246" s="7" t="s">
        <v>743</v>
      </c>
      <c r="G246" s="7" t="s">
        <v>61</v>
      </c>
      <c r="H246" s="8" t="s">
        <v>53</v>
      </c>
      <c r="I246" s="7" t="s">
        <v>54</v>
      </c>
      <c r="J246" s="9">
        <v>8514556.0499999989</v>
      </c>
      <c r="K246" s="9">
        <v>8381419.9199999999</v>
      </c>
    </row>
    <row r="247" spans="1:11" ht="42" customHeight="1" x14ac:dyDescent="0.25">
      <c r="A247" s="7" t="s">
        <v>905</v>
      </c>
      <c r="B247" s="7" t="s">
        <v>307</v>
      </c>
      <c r="C247" s="7" t="s">
        <v>906</v>
      </c>
      <c r="D247" s="7" t="s">
        <v>907</v>
      </c>
      <c r="E247" s="7" t="s">
        <v>104</v>
      </c>
      <c r="F247" s="7" t="s">
        <v>908</v>
      </c>
      <c r="G247" s="7" t="s">
        <v>318</v>
      </c>
      <c r="H247" s="8" t="s">
        <v>909</v>
      </c>
      <c r="I247" s="7" t="s">
        <v>910</v>
      </c>
      <c r="J247" s="9">
        <v>7912964.2299999986</v>
      </c>
      <c r="K247" s="9">
        <v>7651854.0399999982</v>
      </c>
    </row>
    <row r="248" spans="1:11" ht="42" customHeight="1" x14ac:dyDescent="0.25">
      <c r="A248" s="7" t="s">
        <v>905</v>
      </c>
      <c r="B248" s="7" t="s">
        <v>307</v>
      </c>
      <c r="C248" s="7" t="s">
        <v>906</v>
      </c>
      <c r="D248" s="7" t="s">
        <v>911</v>
      </c>
      <c r="E248" s="7" t="s">
        <v>310</v>
      </c>
      <c r="F248" s="7" t="s">
        <v>912</v>
      </c>
      <c r="G248" s="7" t="s">
        <v>312</v>
      </c>
      <c r="H248" s="8">
        <v>21</v>
      </c>
      <c r="I248" s="7" t="s">
        <v>913</v>
      </c>
      <c r="J248" s="9">
        <v>0</v>
      </c>
      <c r="K248" s="9">
        <v>0</v>
      </c>
    </row>
    <row r="249" spans="1:11" ht="42" customHeight="1" x14ac:dyDescent="0.25">
      <c r="A249" s="7" t="s">
        <v>905</v>
      </c>
      <c r="B249" s="7" t="s">
        <v>307</v>
      </c>
      <c r="C249" s="7" t="s">
        <v>906</v>
      </c>
      <c r="D249" s="7" t="s">
        <v>911</v>
      </c>
      <c r="E249" s="7" t="s">
        <v>310</v>
      </c>
      <c r="F249" s="7" t="s">
        <v>912</v>
      </c>
      <c r="G249" s="7" t="s">
        <v>312</v>
      </c>
      <c r="H249" s="8">
        <v>25</v>
      </c>
      <c r="I249" s="7" t="s">
        <v>914</v>
      </c>
      <c r="J249" s="9">
        <v>0</v>
      </c>
      <c r="K249" s="9">
        <v>0</v>
      </c>
    </row>
    <row r="250" spans="1:11" ht="42" customHeight="1" x14ac:dyDescent="0.25">
      <c r="A250" s="7" t="s">
        <v>905</v>
      </c>
      <c r="B250" s="7" t="s">
        <v>307</v>
      </c>
      <c r="C250" s="7" t="s">
        <v>906</v>
      </c>
      <c r="D250" s="7"/>
      <c r="E250" s="7"/>
      <c r="F250" s="7"/>
      <c r="G250" s="7"/>
      <c r="H250" s="8">
        <v>27</v>
      </c>
      <c r="I250" s="7" t="s">
        <v>910</v>
      </c>
      <c r="J250" s="9"/>
      <c r="K250" s="9"/>
    </row>
    <row r="251" spans="1:11" ht="42" customHeight="1" x14ac:dyDescent="0.25">
      <c r="A251" s="7" t="s">
        <v>905</v>
      </c>
      <c r="B251" s="7" t="s">
        <v>307</v>
      </c>
      <c r="C251" s="7" t="s">
        <v>906</v>
      </c>
      <c r="D251" s="7" t="s">
        <v>915</v>
      </c>
      <c r="E251" s="7" t="s">
        <v>310</v>
      </c>
      <c r="F251" s="7" t="s">
        <v>912</v>
      </c>
      <c r="G251" s="7" t="s">
        <v>312</v>
      </c>
      <c r="H251" s="8" t="s">
        <v>142</v>
      </c>
      <c r="I251" s="7" t="s">
        <v>143</v>
      </c>
      <c r="J251" s="9">
        <v>1172223.74</v>
      </c>
      <c r="K251" s="9">
        <v>1165397.5</v>
      </c>
    </row>
    <row r="252" spans="1:11" ht="42" customHeight="1" x14ac:dyDescent="0.25">
      <c r="A252" s="7" t="s">
        <v>948</v>
      </c>
      <c r="B252" s="7" t="s">
        <v>307</v>
      </c>
      <c r="C252" s="7" t="s">
        <v>949</v>
      </c>
      <c r="D252" s="7" t="s">
        <v>114</v>
      </c>
      <c r="E252" s="7" t="s">
        <v>50</v>
      </c>
      <c r="F252" s="7" t="s">
        <v>743</v>
      </c>
      <c r="G252" s="7" t="s">
        <v>61</v>
      </c>
      <c r="H252" s="8" t="s">
        <v>53</v>
      </c>
      <c r="I252" s="7" t="s">
        <v>54</v>
      </c>
      <c r="J252" s="9">
        <v>261182475.73000008</v>
      </c>
      <c r="K252" s="9">
        <v>256045068.53000003</v>
      </c>
    </row>
    <row r="253" spans="1:11" ht="42" customHeight="1" x14ac:dyDescent="0.25">
      <c r="A253" s="7" t="s">
        <v>948</v>
      </c>
      <c r="B253" s="7" t="s">
        <v>307</v>
      </c>
      <c r="C253" s="7" t="s">
        <v>949</v>
      </c>
      <c r="D253" s="7" t="s">
        <v>950</v>
      </c>
      <c r="E253" s="7" t="s">
        <v>69</v>
      </c>
      <c r="F253" s="7" t="s">
        <v>951</v>
      </c>
      <c r="G253" s="7" t="s">
        <v>952</v>
      </c>
      <c r="H253" s="8"/>
      <c r="I253" s="7"/>
      <c r="J253" s="9"/>
      <c r="K253" s="9"/>
    </row>
    <row r="254" spans="1:11" ht="42" customHeight="1" x14ac:dyDescent="0.25">
      <c r="A254" s="7" t="s">
        <v>948</v>
      </c>
      <c r="B254" s="7" t="s">
        <v>307</v>
      </c>
      <c r="C254" s="7" t="s">
        <v>949</v>
      </c>
      <c r="D254" s="7" t="s">
        <v>950</v>
      </c>
      <c r="E254" s="7" t="s">
        <v>69</v>
      </c>
      <c r="F254" s="7" t="s">
        <v>951</v>
      </c>
      <c r="G254" s="7" t="s">
        <v>952</v>
      </c>
      <c r="H254" s="8" t="s">
        <v>953</v>
      </c>
      <c r="I254" s="7" t="s">
        <v>954</v>
      </c>
      <c r="J254" s="9">
        <v>0</v>
      </c>
      <c r="K254" s="9">
        <v>0</v>
      </c>
    </row>
    <row r="255" spans="1:11" ht="42" customHeight="1" x14ac:dyDescent="0.25">
      <c r="A255" s="7" t="s">
        <v>948</v>
      </c>
      <c r="B255" s="7" t="s">
        <v>307</v>
      </c>
      <c r="C255" s="7" t="s">
        <v>949</v>
      </c>
      <c r="D255" s="7" t="s">
        <v>955</v>
      </c>
      <c r="E255" s="7" t="s">
        <v>69</v>
      </c>
      <c r="F255" s="7" t="s">
        <v>956</v>
      </c>
      <c r="G255" s="7" t="s">
        <v>191</v>
      </c>
      <c r="H255" s="8" t="s">
        <v>957</v>
      </c>
      <c r="I255" s="7" t="s">
        <v>958</v>
      </c>
      <c r="J255" s="9">
        <v>0</v>
      </c>
      <c r="K255" s="9">
        <v>0</v>
      </c>
    </row>
    <row r="256" spans="1:11" ht="42" customHeight="1" x14ac:dyDescent="0.25">
      <c r="A256" s="7" t="s">
        <v>948</v>
      </c>
      <c r="B256" s="7" t="s">
        <v>307</v>
      </c>
      <c r="C256" s="7" t="s">
        <v>949</v>
      </c>
      <c r="D256" s="7" t="s">
        <v>959</v>
      </c>
      <c r="E256" s="7" t="s">
        <v>69</v>
      </c>
      <c r="F256" s="7" t="s">
        <v>951</v>
      </c>
      <c r="G256" s="7" t="s">
        <v>960</v>
      </c>
      <c r="H256" s="8" t="s">
        <v>89</v>
      </c>
      <c r="I256" s="7" t="s">
        <v>961</v>
      </c>
      <c r="J256" s="9">
        <v>157700408.77000031</v>
      </c>
      <c r="K256" s="9">
        <v>157671966.8700003</v>
      </c>
    </row>
    <row r="257" spans="1:11" ht="42" customHeight="1" x14ac:dyDescent="0.25">
      <c r="A257" s="7" t="s">
        <v>948</v>
      </c>
      <c r="B257" s="7" t="s">
        <v>307</v>
      </c>
      <c r="C257" s="7" t="s">
        <v>949</v>
      </c>
      <c r="D257" s="7" t="s">
        <v>962</v>
      </c>
      <c r="E257" s="7" t="s">
        <v>69</v>
      </c>
      <c r="F257" s="7" t="s">
        <v>963</v>
      </c>
      <c r="G257" s="7" t="s">
        <v>964</v>
      </c>
      <c r="H257" s="8" t="s">
        <v>84</v>
      </c>
      <c r="I257" s="7" t="s">
        <v>965</v>
      </c>
      <c r="J257" s="9">
        <v>1446853222.9499998</v>
      </c>
      <c r="K257" s="9">
        <v>1446440620.0199997</v>
      </c>
    </row>
    <row r="258" spans="1:11" ht="42" customHeight="1" x14ac:dyDescent="0.25">
      <c r="A258" s="7" t="s">
        <v>948</v>
      </c>
      <c r="B258" s="7" t="s">
        <v>307</v>
      </c>
      <c r="C258" s="7" t="s">
        <v>949</v>
      </c>
      <c r="D258" s="7" t="s">
        <v>966</v>
      </c>
      <c r="E258" s="7" t="s">
        <v>685</v>
      </c>
      <c r="F258" s="7" t="s">
        <v>967</v>
      </c>
      <c r="G258" s="7" t="s">
        <v>968</v>
      </c>
      <c r="H258" s="8" t="s">
        <v>119</v>
      </c>
      <c r="I258" s="7" t="s">
        <v>969</v>
      </c>
      <c r="J258" s="9">
        <v>642365819.55999863</v>
      </c>
      <c r="K258" s="9">
        <v>639109734.89999878</v>
      </c>
    </row>
    <row r="259" spans="1:11" ht="42" customHeight="1" x14ac:dyDescent="0.25">
      <c r="A259" s="7" t="s">
        <v>948</v>
      </c>
      <c r="B259" s="7" t="s">
        <v>307</v>
      </c>
      <c r="C259" s="7" t="s">
        <v>949</v>
      </c>
      <c r="D259" s="7" t="s">
        <v>970</v>
      </c>
      <c r="E259" s="7" t="s">
        <v>69</v>
      </c>
      <c r="F259" s="7" t="s">
        <v>951</v>
      </c>
      <c r="G259" s="7" t="s">
        <v>960</v>
      </c>
      <c r="H259" s="8" t="s">
        <v>364</v>
      </c>
      <c r="I259" s="7" t="s">
        <v>971</v>
      </c>
      <c r="J259" s="9">
        <v>46340027.959999949</v>
      </c>
      <c r="K259" s="9">
        <v>46309914.599999934</v>
      </c>
    </row>
    <row r="260" spans="1:11" ht="42" customHeight="1" x14ac:dyDescent="0.25">
      <c r="A260" s="7" t="s">
        <v>948</v>
      </c>
      <c r="B260" s="7" t="s">
        <v>307</v>
      </c>
      <c r="C260" s="7" t="s">
        <v>949</v>
      </c>
      <c r="D260" s="7" t="s">
        <v>972</v>
      </c>
      <c r="E260" s="7" t="s">
        <v>69</v>
      </c>
      <c r="F260" s="7" t="s">
        <v>951</v>
      </c>
      <c r="G260" s="7" t="s">
        <v>952</v>
      </c>
      <c r="H260" s="8" t="s">
        <v>125</v>
      </c>
      <c r="I260" s="7" t="s">
        <v>973</v>
      </c>
      <c r="J260" s="9">
        <v>181634976.06999999</v>
      </c>
      <c r="K260" s="9">
        <v>178282831.38000003</v>
      </c>
    </row>
    <row r="261" spans="1:11" ht="42" customHeight="1" x14ac:dyDescent="0.25">
      <c r="A261" s="7" t="s">
        <v>948</v>
      </c>
      <c r="B261" s="7" t="s">
        <v>307</v>
      </c>
      <c r="C261" s="7" t="s">
        <v>949</v>
      </c>
      <c r="D261" s="7" t="s">
        <v>950</v>
      </c>
      <c r="E261" s="7" t="s">
        <v>69</v>
      </c>
      <c r="F261" s="7" t="s">
        <v>951</v>
      </c>
      <c r="G261" s="7" t="s">
        <v>952</v>
      </c>
      <c r="H261" s="8" t="s">
        <v>974</v>
      </c>
      <c r="I261" s="7" t="s">
        <v>975</v>
      </c>
      <c r="J261" s="9">
        <v>34893591.529999994</v>
      </c>
      <c r="K261" s="9">
        <v>32017705.259999998</v>
      </c>
    </row>
    <row r="262" spans="1:11" ht="42" customHeight="1" x14ac:dyDescent="0.25">
      <c r="A262" s="7" t="s">
        <v>1054</v>
      </c>
      <c r="B262" s="7" t="s">
        <v>307</v>
      </c>
      <c r="C262" s="7" t="s">
        <v>1055</v>
      </c>
      <c r="D262" s="7" t="s">
        <v>114</v>
      </c>
      <c r="E262" s="7" t="s">
        <v>50</v>
      </c>
      <c r="F262" s="7" t="s">
        <v>743</v>
      </c>
      <c r="G262" s="7" t="s">
        <v>61</v>
      </c>
      <c r="H262" s="8" t="s">
        <v>53</v>
      </c>
      <c r="I262" s="7" t="s">
        <v>54</v>
      </c>
      <c r="J262" s="9">
        <v>4491235.8100000005</v>
      </c>
      <c r="K262" s="9">
        <v>4419424.67</v>
      </c>
    </row>
    <row r="263" spans="1:11" ht="42" customHeight="1" x14ac:dyDescent="0.25">
      <c r="A263" s="7" t="s">
        <v>1054</v>
      </c>
      <c r="B263" s="7" t="s">
        <v>307</v>
      </c>
      <c r="C263" s="7" t="s">
        <v>1055</v>
      </c>
      <c r="D263" s="7" t="s">
        <v>1056</v>
      </c>
      <c r="E263" s="7" t="s">
        <v>69</v>
      </c>
      <c r="F263" s="7" t="s">
        <v>1057</v>
      </c>
      <c r="G263" s="7" t="s">
        <v>1058</v>
      </c>
      <c r="H263" s="8"/>
      <c r="I263" s="7"/>
      <c r="J263" s="9"/>
      <c r="K263" s="9"/>
    </row>
    <row r="264" spans="1:11" ht="42" customHeight="1" x14ac:dyDescent="0.25">
      <c r="A264" s="7" t="s">
        <v>1054</v>
      </c>
      <c r="B264" s="7" t="s">
        <v>307</v>
      </c>
      <c r="C264" s="7" t="s">
        <v>1055</v>
      </c>
      <c r="D264" s="7" t="s">
        <v>1059</v>
      </c>
      <c r="E264" s="7" t="s">
        <v>69</v>
      </c>
      <c r="F264" s="7" t="s">
        <v>1057</v>
      </c>
      <c r="G264" s="7" t="s">
        <v>1058</v>
      </c>
      <c r="H264" s="8" t="s">
        <v>84</v>
      </c>
      <c r="I264" s="7" t="s">
        <v>1060</v>
      </c>
      <c r="J264" s="9">
        <v>7030923.6800000006</v>
      </c>
      <c r="K264" s="9">
        <v>7018225.5300000003</v>
      </c>
    </row>
    <row r="265" spans="1:11" ht="42" customHeight="1" x14ac:dyDescent="0.25">
      <c r="A265" s="7" t="s">
        <v>1054</v>
      </c>
      <c r="B265" s="7" t="s">
        <v>307</v>
      </c>
      <c r="C265" s="7" t="s">
        <v>1055</v>
      </c>
      <c r="D265" s="7" t="s">
        <v>1061</v>
      </c>
      <c r="E265" s="7" t="s">
        <v>69</v>
      </c>
      <c r="F265" s="7" t="s">
        <v>1057</v>
      </c>
      <c r="G265" s="7" t="s">
        <v>1058</v>
      </c>
      <c r="H265" s="8"/>
      <c r="I265" s="7"/>
      <c r="J265" s="9"/>
      <c r="K265" s="9"/>
    </row>
    <row r="266" spans="1:11" ht="42" customHeight="1" x14ac:dyDescent="0.25">
      <c r="A266" s="7" t="s">
        <v>1054</v>
      </c>
      <c r="B266" s="7" t="s">
        <v>307</v>
      </c>
      <c r="C266" s="7" t="s">
        <v>1055</v>
      </c>
      <c r="D266" s="7" t="s">
        <v>1062</v>
      </c>
      <c r="E266" s="7" t="s">
        <v>356</v>
      </c>
      <c r="F266" s="7" t="s">
        <v>1063</v>
      </c>
      <c r="G266" s="7" t="s">
        <v>1064</v>
      </c>
      <c r="H266" s="8" t="s">
        <v>89</v>
      </c>
      <c r="I266" s="7" t="s">
        <v>1065</v>
      </c>
      <c r="J266" s="9">
        <v>43455383.769999996</v>
      </c>
      <c r="K266" s="9">
        <v>43399005.099999987</v>
      </c>
    </row>
    <row r="267" spans="1:11" ht="42" customHeight="1" x14ac:dyDescent="0.25">
      <c r="A267" s="7" t="s">
        <v>1054</v>
      </c>
      <c r="B267" s="7" t="s">
        <v>307</v>
      </c>
      <c r="C267" s="7" t="s">
        <v>1055</v>
      </c>
      <c r="D267" s="7" t="s">
        <v>1066</v>
      </c>
      <c r="E267" s="7" t="s">
        <v>356</v>
      </c>
      <c r="F267" s="7" t="s">
        <v>1063</v>
      </c>
      <c r="G267" s="7" t="s">
        <v>1067</v>
      </c>
      <c r="H267" s="8"/>
      <c r="I267" s="7"/>
      <c r="J267" s="9"/>
      <c r="K267" s="9"/>
    </row>
    <row r="268" spans="1:11" ht="42" customHeight="1" x14ac:dyDescent="0.25">
      <c r="A268" s="7" t="s">
        <v>1054</v>
      </c>
      <c r="B268" s="7" t="s">
        <v>307</v>
      </c>
      <c r="C268" s="7" t="s">
        <v>1055</v>
      </c>
      <c r="D268" s="7" t="s">
        <v>1068</v>
      </c>
      <c r="E268" s="7" t="s">
        <v>63</v>
      </c>
      <c r="F268" s="7" t="s">
        <v>831</v>
      </c>
      <c r="G268" s="7" t="s">
        <v>525</v>
      </c>
      <c r="H268" s="8"/>
      <c r="I268" s="7"/>
      <c r="J268" s="9"/>
      <c r="K268" s="9"/>
    </row>
    <row r="269" spans="1:11" ht="42" customHeight="1" x14ac:dyDescent="0.25">
      <c r="A269" s="7" t="s">
        <v>1069</v>
      </c>
      <c r="B269" s="7" t="s">
        <v>307</v>
      </c>
      <c r="C269" s="7" t="s">
        <v>1070</v>
      </c>
      <c r="D269" s="7" t="s">
        <v>114</v>
      </c>
      <c r="E269" s="7" t="s">
        <v>50</v>
      </c>
      <c r="F269" s="7" t="s">
        <v>743</v>
      </c>
      <c r="G269" s="7" t="s">
        <v>61</v>
      </c>
      <c r="H269" s="8" t="s">
        <v>53</v>
      </c>
      <c r="I269" s="7" t="s">
        <v>54</v>
      </c>
      <c r="J269" s="9">
        <v>25889397.990000002</v>
      </c>
      <c r="K269" s="9">
        <v>25804661.199999999</v>
      </c>
    </row>
    <row r="270" spans="1:11" ht="42" customHeight="1" x14ac:dyDescent="0.25">
      <c r="A270" s="7" t="s">
        <v>1069</v>
      </c>
      <c r="B270" s="7" t="s">
        <v>307</v>
      </c>
      <c r="C270" s="7" t="s">
        <v>1070</v>
      </c>
      <c r="D270" s="7" t="s">
        <v>1071</v>
      </c>
      <c r="E270" s="7" t="s">
        <v>310</v>
      </c>
      <c r="F270" s="7" t="s">
        <v>912</v>
      </c>
      <c r="G270" s="7" t="s">
        <v>1072</v>
      </c>
      <c r="H270" s="8"/>
      <c r="I270" s="7"/>
      <c r="J270" s="9"/>
      <c r="K270" s="9"/>
    </row>
    <row r="271" spans="1:11" ht="42" customHeight="1" x14ac:dyDescent="0.25">
      <c r="A271" s="7" t="s">
        <v>1069</v>
      </c>
      <c r="B271" s="7" t="s">
        <v>307</v>
      </c>
      <c r="C271" s="7" t="s">
        <v>1070</v>
      </c>
      <c r="D271" s="7" t="s">
        <v>1073</v>
      </c>
      <c r="E271" s="7" t="s">
        <v>116</v>
      </c>
      <c r="F271" s="7" t="s">
        <v>1074</v>
      </c>
      <c r="G271" s="7" t="s">
        <v>1075</v>
      </c>
      <c r="H271" s="8" t="s">
        <v>89</v>
      </c>
      <c r="I271" s="7" t="s">
        <v>1076</v>
      </c>
      <c r="J271" s="9">
        <v>950184.43</v>
      </c>
      <c r="K271" s="9">
        <v>946445.69</v>
      </c>
    </row>
    <row r="272" spans="1:11" ht="42" customHeight="1" x14ac:dyDescent="0.25">
      <c r="A272" s="7" t="s">
        <v>1069</v>
      </c>
      <c r="B272" s="7" t="s">
        <v>307</v>
      </c>
      <c r="C272" s="7" t="s">
        <v>1070</v>
      </c>
      <c r="D272" s="7" t="s">
        <v>1077</v>
      </c>
      <c r="E272" s="7" t="s">
        <v>50</v>
      </c>
      <c r="F272" s="7" t="s">
        <v>743</v>
      </c>
      <c r="G272" s="7" t="s">
        <v>61</v>
      </c>
      <c r="H272" s="8"/>
      <c r="I272" s="7"/>
      <c r="J272" s="9"/>
      <c r="K272" s="9"/>
    </row>
    <row r="273" spans="1:11" ht="42" customHeight="1" x14ac:dyDescent="0.25">
      <c r="A273" s="7" t="s">
        <v>1069</v>
      </c>
      <c r="B273" s="7" t="s">
        <v>307</v>
      </c>
      <c r="C273" s="7" t="s">
        <v>1070</v>
      </c>
      <c r="D273" s="7" t="s">
        <v>1078</v>
      </c>
      <c r="E273" s="7" t="s">
        <v>50</v>
      </c>
      <c r="F273" s="7" t="s">
        <v>743</v>
      </c>
      <c r="G273" s="7" t="s">
        <v>61</v>
      </c>
      <c r="H273" s="8"/>
      <c r="I273" s="7"/>
      <c r="J273" s="9"/>
      <c r="K273" s="9"/>
    </row>
    <row r="274" spans="1:11" ht="42" customHeight="1" x14ac:dyDescent="0.25">
      <c r="A274" s="7" t="s">
        <v>1069</v>
      </c>
      <c r="B274" s="7" t="s">
        <v>307</v>
      </c>
      <c r="C274" s="7" t="s">
        <v>1070</v>
      </c>
      <c r="D274" s="7" t="s">
        <v>1079</v>
      </c>
      <c r="E274" s="7" t="s">
        <v>50</v>
      </c>
      <c r="F274" s="7" t="s">
        <v>743</v>
      </c>
      <c r="G274" s="7" t="s">
        <v>61</v>
      </c>
      <c r="H274" s="8"/>
      <c r="I274" s="7"/>
      <c r="J274" s="9"/>
      <c r="K274" s="9"/>
    </row>
    <row r="275" spans="1:11" ht="42" customHeight="1" x14ac:dyDescent="0.25">
      <c r="A275" s="7" t="s">
        <v>1069</v>
      </c>
      <c r="B275" s="7" t="s">
        <v>307</v>
      </c>
      <c r="C275" s="7" t="s">
        <v>1070</v>
      </c>
      <c r="D275" s="7" t="s">
        <v>1080</v>
      </c>
      <c r="E275" s="7" t="s">
        <v>310</v>
      </c>
      <c r="F275" s="7" t="s">
        <v>912</v>
      </c>
      <c r="G275" s="7" t="s">
        <v>1072</v>
      </c>
      <c r="H275" s="8"/>
      <c r="I275" s="7"/>
      <c r="J275" s="9"/>
      <c r="K275" s="9"/>
    </row>
    <row r="276" spans="1:11" ht="42" customHeight="1" x14ac:dyDescent="0.25">
      <c r="A276" s="7" t="s">
        <v>1090</v>
      </c>
      <c r="B276" s="7" t="s">
        <v>307</v>
      </c>
      <c r="C276" s="7" t="s">
        <v>1091</v>
      </c>
      <c r="D276" s="7" t="s">
        <v>114</v>
      </c>
      <c r="E276" s="7" t="s">
        <v>50</v>
      </c>
      <c r="F276" s="7" t="s">
        <v>743</v>
      </c>
      <c r="G276" s="7" t="s">
        <v>61</v>
      </c>
      <c r="H276" s="8" t="s">
        <v>53</v>
      </c>
      <c r="I276" s="7" t="s">
        <v>54</v>
      </c>
      <c r="J276" s="9">
        <v>11569530.869999999</v>
      </c>
      <c r="K276" s="9">
        <v>11075588.319999998</v>
      </c>
    </row>
    <row r="277" spans="1:11" ht="42" customHeight="1" x14ac:dyDescent="0.25">
      <c r="A277" s="7" t="s">
        <v>1090</v>
      </c>
      <c r="B277" s="7" t="s">
        <v>307</v>
      </c>
      <c r="C277" s="7" t="s">
        <v>1091</v>
      </c>
      <c r="D277" s="7" t="s">
        <v>1092</v>
      </c>
      <c r="E277" s="7" t="s">
        <v>69</v>
      </c>
      <c r="F277" s="7" t="s">
        <v>843</v>
      </c>
      <c r="G277" s="7" t="s">
        <v>188</v>
      </c>
      <c r="H277" s="8" t="s">
        <v>89</v>
      </c>
      <c r="I277" s="7" t="s">
        <v>1093</v>
      </c>
      <c r="J277" s="9">
        <v>58525968.409999996</v>
      </c>
      <c r="K277" s="9">
        <v>58438910.699999996</v>
      </c>
    </row>
    <row r="278" spans="1:11" ht="42" customHeight="1" x14ac:dyDescent="0.25">
      <c r="A278" s="7" t="s">
        <v>1090</v>
      </c>
      <c r="B278" s="7" t="s">
        <v>307</v>
      </c>
      <c r="C278" s="7" t="s">
        <v>1091</v>
      </c>
      <c r="D278" s="7" t="s">
        <v>1092</v>
      </c>
      <c r="E278" s="7" t="s">
        <v>69</v>
      </c>
      <c r="F278" s="7" t="s">
        <v>843</v>
      </c>
      <c r="G278" s="7" t="s">
        <v>188</v>
      </c>
      <c r="H278" s="8" t="s">
        <v>84</v>
      </c>
      <c r="I278" s="7" t="s">
        <v>1094</v>
      </c>
      <c r="J278" s="9">
        <v>4544767.74</v>
      </c>
      <c r="K278" s="9">
        <v>4508191.5599999996</v>
      </c>
    </row>
    <row r="279" spans="1:11" ht="42" customHeight="1" x14ac:dyDescent="0.25">
      <c r="A279" s="7" t="s">
        <v>1090</v>
      </c>
      <c r="B279" s="7" t="s">
        <v>307</v>
      </c>
      <c r="C279" s="7" t="s">
        <v>1091</v>
      </c>
      <c r="D279" s="7" t="s">
        <v>1095</v>
      </c>
      <c r="E279" s="7" t="s">
        <v>69</v>
      </c>
      <c r="F279" s="7" t="s">
        <v>843</v>
      </c>
      <c r="G279" s="7" t="s">
        <v>75</v>
      </c>
      <c r="H279" s="8" t="s">
        <v>394</v>
      </c>
      <c r="I279" s="7" t="s">
        <v>884</v>
      </c>
      <c r="J279" s="9">
        <v>2557454.54</v>
      </c>
      <c r="K279" s="9">
        <v>1680083.51</v>
      </c>
    </row>
    <row r="280" spans="1:11" ht="42" customHeight="1" x14ac:dyDescent="0.25">
      <c r="A280" s="7" t="s">
        <v>1131</v>
      </c>
      <c r="B280" s="7" t="s">
        <v>307</v>
      </c>
      <c r="C280" s="7" t="s">
        <v>1132</v>
      </c>
      <c r="D280" s="7" t="s">
        <v>114</v>
      </c>
      <c r="E280" s="7" t="s">
        <v>50</v>
      </c>
      <c r="F280" s="7" t="s">
        <v>743</v>
      </c>
      <c r="G280" s="7" t="s">
        <v>98</v>
      </c>
      <c r="H280" s="8" t="s">
        <v>53</v>
      </c>
      <c r="I280" s="7" t="s">
        <v>54</v>
      </c>
      <c r="J280" s="9">
        <v>6411878.459999999</v>
      </c>
      <c r="K280" s="9">
        <v>6331118.8999999994</v>
      </c>
    </row>
    <row r="281" spans="1:11" ht="42" customHeight="1" x14ac:dyDescent="0.25">
      <c r="A281" s="7" t="s">
        <v>1131</v>
      </c>
      <c r="B281" s="7" t="s">
        <v>307</v>
      </c>
      <c r="C281" s="7" t="s">
        <v>1132</v>
      </c>
      <c r="D281" s="7" t="s">
        <v>1133</v>
      </c>
      <c r="E281" s="7" t="s">
        <v>310</v>
      </c>
      <c r="F281" s="7" t="s">
        <v>912</v>
      </c>
      <c r="G281" s="7" t="s">
        <v>98</v>
      </c>
      <c r="H281" s="8" t="s">
        <v>1134</v>
      </c>
      <c r="I281" s="7" t="s">
        <v>1135</v>
      </c>
      <c r="J281" s="9">
        <v>519670.82999999996</v>
      </c>
      <c r="K281" s="9">
        <v>481517.31</v>
      </c>
    </row>
    <row r="282" spans="1:11" ht="42" customHeight="1" x14ac:dyDescent="0.25">
      <c r="A282" s="7" t="s">
        <v>1131</v>
      </c>
      <c r="B282" s="7" t="s">
        <v>307</v>
      </c>
      <c r="C282" s="7" t="s">
        <v>1132</v>
      </c>
      <c r="D282" s="7" t="s">
        <v>1136</v>
      </c>
      <c r="E282" s="7" t="s">
        <v>310</v>
      </c>
      <c r="F282" s="7" t="s">
        <v>912</v>
      </c>
      <c r="G282" s="7" t="s">
        <v>98</v>
      </c>
      <c r="H282" s="8"/>
      <c r="I282" s="7"/>
      <c r="J282" s="9"/>
      <c r="K282" s="9"/>
    </row>
    <row r="283" spans="1:11" ht="42" customHeight="1" x14ac:dyDescent="0.25">
      <c r="A283" s="7" t="s">
        <v>1155</v>
      </c>
      <c r="B283" s="7" t="s">
        <v>307</v>
      </c>
      <c r="C283" s="7" t="s">
        <v>1156</v>
      </c>
      <c r="D283" s="7" t="s">
        <v>114</v>
      </c>
      <c r="E283" s="7" t="s">
        <v>50</v>
      </c>
      <c r="F283" s="7" t="s">
        <v>743</v>
      </c>
      <c r="G283" s="7" t="s">
        <v>61</v>
      </c>
      <c r="H283" s="8" t="s">
        <v>53</v>
      </c>
      <c r="I283" s="7" t="s">
        <v>155</v>
      </c>
      <c r="J283" s="9">
        <v>660434.34000000008</v>
      </c>
      <c r="K283" s="9">
        <v>622372.62000000011</v>
      </c>
    </row>
    <row r="284" spans="1:11" ht="42" customHeight="1" x14ac:dyDescent="0.25">
      <c r="A284" s="7" t="s">
        <v>1155</v>
      </c>
      <c r="B284" s="7" t="s">
        <v>307</v>
      </c>
      <c r="C284" s="7" t="s">
        <v>1156</v>
      </c>
      <c r="D284" s="7" t="s">
        <v>1157</v>
      </c>
      <c r="E284" s="7" t="s">
        <v>104</v>
      </c>
      <c r="F284" s="7" t="s">
        <v>789</v>
      </c>
      <c r="G284" s="7" t="s">
        <v>1158</v>
      </c>
      <c r="H284" s="8" t="s">
        <v>89</v>
      </c>
      <c r="I284" s="7" t="s">
        <v>1159</v>
      </c>
      <c r="J284" s="9">
        <v>2573659.6799999997</v>
      </c>
      <c r="K284" s="9">
        <v>2573659.6799999997</v>
      </c>
    </row>
    <row r="285" spans="1:11" ht="42" customHeight="1" x14ac:dyDescent="0.25">
      <c r="A285" s="7" t="s">
        <v>1155</v>
      </c>
      <c r="B285" s="7" t="s">
        <v>307</v>
      </c>
      <c r="C285" s="7" t="s">
        <v>1156</v>
      </c>
      <c r="D285" s="7" t="s">
        <v>1160</v>
      </c>
      <c r="E285" s="7" t="s">
        <v>104</v>
      </c>
      <c r="F285" s="7" t="s">
        <v>789</v>
      </c>
      <c r="G285" s="7" t="s">
        <v>98</v>
      </c>
      <c r="H285" s="8"/>
      <c r="I285" s="7"/>
      <c r="J285" s="9"/>
      <c r="K285" s="9"/>
    </row>
    <row r="286" spans="1:11" ht="42" customHeight="1" x14ac:dyDescent="0.25">
      <c r="A286" s="7" t="s">
        <v>1054</v>
      </c>
      <c r="B286" s="7" t="s">
        <v>307</v>
      </c>
      <c r="C286" s="7" t="s">
        <v>1055</v>
      </c>
      <c r="D286" s="7" t="s">
        <v>1061</v>
      </c>
      <c r="E286" s="7" t="s">
        <v>69</v>
      </c>
      <c r="F286" s="7" t="s">
        <v>1057</v>
      </c>
      <c r="G286" s="7" t="s">
        <v>1058</v>
      </c>
      <c r="H286" s="8" t="s">
        <v>821</v>
      </c>
      <c r="I286" s="7" t="s">
        <v>1295</v>
      </c>
      <c r="J286" s="9">
        <v>0</v>
      </c>
      <c r="K286" s="9">
        <v>0</v>
      </c>
    </row>
    <row r="287" spans="1:11" ht="42" customHeight="1" x14ac:dyDescent="0.25">
      <c r="A287" s="7" t="s">
        <v>340</v>
      </c>
      <c r="B287" s="7" t="s">
        <v>47</v>
      </c>
      <c r="C287" s="7" t="s">
        <v>341</v>
      </c>
      <c r="D287" s="7" t="s">
        <v>342</v>
      </c>
      <c r="E287" s="7" t="s">
        <v>50</v>
      </c>
      <c r="F287" s="7" t="s">
        <v>51</v>
      </c>
      <c r="G287" s="7" t="s">
        <v>52</v>
      </c>
      <c r="H287" s="8" t="s">
        <v>53</v>
      </c>
      <c r="I287" s="7" t="s">
        <v>54</v>
      </c>
      <c r="J287" s="9">
        <v>633575.58000000007</v>
      </c>
      <c r="K287" s="9">
        <v>630509.71000000008</v>
      </c>
    </row>
    <row r="288" spans="1:11" ht="42" customHeight="1" x14ac:dyDescent="0.25">
      <c r="A288" s="7" t="s">
        <v>340</v>
      </c>
      <c r="B288" s="7" t="s">
        <v>47</v>
      </c>
      <c r="C288" s="7" t="s">
        <v>341</v>
      </c>
      <c r="D288" s="7" t="s">
        <v>343</v>
      </c>
      <c r="E288" s="7" t="s">
        <v>116</v>
      </c>
      <c r="F288" s="7" t="s">
        <v>344</v>
      </c>
      <c r="G288" s="7" t="s">
        <v>345</v>
      </c>
      <c r="H288" s="8" t="s">
        <v>346</v>
      </c>
      <c r="I288" s="7" t="s">
        <v>347</v>
      </c>
      <c r="J288" s="9">
        <v>993192.87</v>
      </c>
      <c r="K288" s="9">
        <v>993192.87</v>
      </c>
    </row>
    <row r="289" spans="1:11" ht="42" customHeight="1" x14ac:dyDescent="0.25">
      <c r="A289" s="7" t="s">
        <v>480</v>
      </c>
      <c r="B289" s="7" t="s">
        <v>47</v>
      </c>
      <c r="C289" s="7" t="s">
        <v>481</v>
      </c>
      <c r="D289" s="7" t="s">
        <v>482</v>
      </c>
      <c r="E289" s="7" t="s">
        <v>96</v>
      </c>
      <c r="F289" s="7" t="s">
        <v>97</v>
      </c>
      <c r="G289" s="7" t="s">
        <v>483</v>
      </c>
      <c r="H289" s="8" t="s">
        <v>89</v>
      </c>
      <c r="I289" s="7" t="s">
        <v>484</v>
      </c>
      <c r="J289" s="9">
        <v>4742834.6900000004</v>
      </c>
      <c r="K289" s="9">
        <v>4548334.9900000012</v>
      </c>
    </row>
    <row r="290" spans="1:11" ht="42" customHeight="1" x14ac:dyDescent="0.25">
      <c r="A290" s="7" t="s">
        <v>480</v>
      </c>
      <c r="B290" s="7" t="s">
        <v>47</v>
      </c>
      <c r="C290" s="7" t="s">
        <v>481</v>
      </c>
      <c r="D290" s="7" t="s">
        <v>485</v>
      </c>
      <c r="E290" s="7" t="s">
        <v>236</v>
      </c>
      <c r="F290" s="7" t="s">
        <v>486</v>
      </c>
      <c r="G290" s="7" t="s">
        <v>487</v>
      </c>
      <c r="H290" s="8"/>
      <c r="I290" s="7"/>
      <c r="J290" s="9"/>
      <c r="K290" s="9"/>
    </row>
    <row r="291" spans="1:11" ht="42" customHeight="1" x14ac:dyDescent="0.25">
      <c r="A291" s="7" t="s">
        <v>480</v>
      </c>
      <c r="B291" s="7" t="s">
        <v>47</v>
      </c>
      <c r="C291" s="7" t="s">
        <v>481</v>
      </c>
      <c r="D291" s="7" t="s">
        <v>488</v>
      </c>
      <c r="E291" s="7" t="s">
        <v>50</v>
      </c>
      <c r="F291" s="7" t="s">
        <v>199</v>
      </c>
      <c r="G291" s="7" t="s">
        <v>489</v>
      </c>
      <c r="H291" s="8"/>
      <c r="I291" s="7"/>
      <c r="J291" s="9"/>
      <c r="K291" s="9"/>
    </row>
    <row r="292" spans="1:11" ht="42" customHeight="1" x14ac:dyDescent="0.25">
      <c r="A292" s="7" t="s">
        <v>480</v>
      </c>
      <c r="B292" s="7" t="s">
        <v>47</v>
      </c>
      <c r="C292" s="7" t="s">
        <v>481</v>
      </c>
      <c r="D292" s="7" t="s">
        <v>87</v>
      </c>
      <c r="E292" s="7" t="s">
        <v>50</v>
      </c>
      <c r="F292" s="7" t="s">
        <v>51</v>
      </c>
      <c r="G292" s="7" t="s">
        <v>52</v>
      </c>
      <c r="H292" s="8" t="s">
        <v>53</v>
      </c>
      <c r="I292" s="7" t="s">
        <v>54</v>
      </c>
      <c r="J292" s="9">
        <v>8127925.96</v>
      </c>
      <c r="K292" s="9">
        <v>7705918.4299999988</v>
      </c>
    </row>
    <row r="293" spans="1:11" ht="42" customHeight="1" x14ac:dyDescent="0.25">
      <c r="A293" s="7" t="s">
        <v>480</v>
      </c>
      <c r="B293" s="7" t="s">
        <v>47</v>
      </c>
      <c r="C293" s="7" t="s">
        <v>481</v>
      </c>
      <c r="D293" s="7" t="s">
        <v>490</v>
      </c>
      <c r="E293" s="7" t="s">
        <v>104</v>
      </c>
      <c r="F293" s="7" t="s">
        <v>105</v>
      </c>
      <c r="G293" s="7" t="s">
        <v>401</v>
      </c>
      <c r="H293" s="8"/>
      <c r="I293" s="7"/>
      <c r="J293" s="9"/>
      <c r="K293" s="9"/>
    </row>
    <row r="294" spans="1:11" ht="42" customHeight="1" x14ac:dyDescent="0.25">
      <c r="A294" s="7" t="s">
        <v>480</v>
      </c>
      <c r="B294" s="7" t="s">
        <v>47</v>
      </c>
      <c r="C294" s="7" t="s">
        <v>481</v>
      </c>
      <c r="D294" s="7" t="s">
        <v>491</v>
      </c>
      <c r="E294" s="7" t="s">
        <v>426</v>
      </c>
      <c r="F294" s="7" t="s">
        <v>492</v>
      </c>
      <c r="G294" s="7" t="s">
        <v>493</v>
      </c>
      <c r="H294" s="8"/>
      <c r="I294" s="7"/>
      <c r="J294" s="9"/>
      <c r="K294" s="9"/>
    </row>
    <row r="295" spans="1:11" ht="42" customHeight="1" x14ac:dyDescent="0.25">
      <c r="A295" s="7" t="s">
        <v>480</v>
      </c>
      <c r="B295" s="7" t="s">
        <v>47</v>
      </c>
      <c r="C295" s="7" t="s">
        <v>481</v>
      </c>
      <c r="D295" s="7" t="s">
        <v>494</v>
      </c>
      <c r="E295" s="7" t="s">
        <v>50</v>
      </c>
      <c r="F295" s="7" t="s">
        <v>495</v>
      </c>
      <c r="G295" s="7" t="s">
        <v>496</v>
      </c>
      <c r="H295" s="8">
        <v>56</v>
      </c>
      <c r="I295" s="7" t="s">
        <v>497</v>
      </c>
      <c r="J295" s="9">
        <v>0</v>
      </c>
      <c r="K295" s="9">
        <v>0</v>
      </c>
    </row>
    <row r="296" spans="1:11" ht="42" customHeight="1" x14ac:dyDescent="0.25">
      <c r="A296" s="7" t="s">
        <v>480</v>
      </c>
      <c r="B296" s="7" t="s">
        <v>47</v>
      </c>
      <c r="C296" s="7" t="s">
        <v>481</v>
      </c>
      <c r="D296" s="7" t="s">
        <v>498</v>
      </c>
      <c r="E296" s="7" t="s">
        <v>107</v>
      </c>
      <c r="F296" s="7" t="s">
        <v>499</v>
      </c>
      <c r="G296" s="7" t="s">
        <v>500</v>
      </c>
      <c r="H296" s="8"/>
      <c r="I296" s="7"/>
      <c r="J296" s="9"/>
      <c r="K296" s="9"/>
    </row>
    <row r="297" spans="1:11" ht="42" customHeight="1" x14ac:dyDescent="0.25">
      <c r="A297" s="7" t="s">
        <v>480</v>
      </c>
      <c r="B297" s="7" t="s">
        <v>47</v>
      </c>
      <c r="C297" s="7" t="s">
        <v>481</v>
      </c>
      <c r="D297" s="7" t="s">
        <v>501</v>
      </c>
      <c r="E297" s="7" t="s">
        <v>63</v>
      </c>
      <c r="F297" s="7" t="s">
        <v>435</v>
      </c>
      <c r="G297" s="7" t="s">
        <v>502</v>
      </c>
      <c r="H297" s="8"/>
      <c r="I297" s="7"/>
      <c r="J297" s="9"/>
      <c r="K297" s="9"/>
    </row>
    <row r="298" spans="1:11" ht="42" customHeight="1" x14ac:dyDescent="0.25">
      <c r="A298" s="7" t="s">
        <v>801</v>
      </c>
      <c r="B298" s="7" t="s">
        <v>47</v>
      </c>
      <c r="C298" s="7" t="s">
        <v>802</v>
      </c>
      <c r="D298" s="7" t="s">
        <v>114</v>
      </c>
      <c r="E298" s="7" t="s">
        <v>50</v>
      </c>
      <c r="F298" s="7" t="s">
        <v>743</v>
      </c>
      <c r="G298" s="7" t="s">
        <v>61</v>
      </c>
      <c r="H298" s="8" t="s">
        <v>53</v>
      </c>
      <c r="I298" s="7" t="s">
        <v>54</v>
      </c>
      <c r="J298" s="9">
        <v>1525588.8700000003</v>
      </c>
      <c r="K298" s="9">
        <v>1524968.1100000003</v>
      </c>
    </row>
    <row r="299" spans="1:11" ht="42" customHeight="1" x14ac:dyDescent="0.25">
      <c r="A299" s="7" t="s">
        <v>801</v>
      </c>
      <c r="B299" s="7" t="s">
        <v>47</v>
      </c>
      <c r="C299" s="7" t="s">
        <v>802</v>
      </c>
      <c r="D299" s="7" t="s">
        <v>803</v>
      </c>
      <c r="E299" s="7" t="s">
        <v>107</v>
      </c>
      <c r="F299" s="7" t="s">
        <v>804</v>
      </c>
      <c r="G299" s="7" t="s">
        <v>805</v>
      </c>
      <c r="H299" s="8" t="s">
        <v>89</v>
      </c>
      <c r="I299" s="7" t="s">
        <v>806</v>
      </c>
      <c r="J299" s="9">
        <v>41516.959999999999</v>
      </c>
      <c r="K299" s="9">
        <v>41516.959999999999</v>
      </c>
    </row>
    <row r="300" spans="1:11" ht="42" customHeight="1" x14ac:dyDescent="0.25">
      <c r="A300" s="7" t="s">
        <v>801</v>
      </c>
      <c r="B300" s="7" t="s">
        <v>47</v>
      </c>
      <c r="C300" s="7" t="s">
        <v>802</v>
      </c>
      <c r="D300" s="7" t="s">
        <v>807</v>
      </c>
      <c r="E300" s="7" t="s">
        <v>107</v>
      </c>
      <c r="F300" s="7" t="s">
        <v>804</v>
      </c>
      <c r="G300" s="7" t="s">
        <v>805</v>
      </c>
      <c r="H300" s="8"/>
      <c r="I300" s="7"/>
      <c r="J300" s="9"/>
      <c r="K300" s="9"/>
    </row>
    <row r="301" spans="1:11" ht="42" customHeight="1" x14ac:dyDescent="0.25">
      <c r="A301" s="7" t="s">
        <v>801</v>
      </c>
      <c r="B301" s="7" t="s">
        <v>47</v>
      </c>
      <c r="C301" s="7" t="s">
        <v>802</v>
      </c>
      <c r="D301" s="7" t="s">
        <v>808</v>
      </c>
      <c r="E301" s="7" t="s">
        <v>107</v>
      </c>
      <c r="F301" s="7" t="s">
        <v>804</v>
      </c>
      <c r="G301" s="7" t="s">
        <v>805</v>
      </c>
      <c r="H301" s="8"/>
      <c r="I301" s="7"/>
      <c r="J301" s="9"/>
      <c r="K301" s="9"/>
    </row>
    <row r="302" spans="1:11" ht="42" customHeight="1" x14ac:dyDescent="0.25">
      <c r="A302" s="7" t="s">
        <v>801</v>
      </c>
      <c r="B302" s="7" t="s">
        <v>47</v>
      </c>
      <c r="C302" s="7" t="s">
        <v>802</v>
      </c>
      <c r="D302" s="7" t="s">
        <v>809</v>
      </c>
      <c r="E302" s="7" t="s">
        <v>107</v>
      </c>
      <c r="F302" s="7" t="s">
        <v>804</v>
      </c>
      <c r="G302" s="7" t="s">
        <v>805</v>
      </c>
      <c r="H302" s="8"/>
      <c r="I302" s="7"/>
      <c r="J302" s="9"/>
      <c r="K302" s="9"/>
    </row>
    <row r="303" spans="1:11" ht="42" customHeight="1" x14ac:dyDescent="0.25">
      <c r="A303" s="7" t="s">
        <v>871</v>
      </c>
      <c r="B303" s="7" t="s">
        <v>47</v>
      </c>
      <c r="C303" s="7" t="s">
        <v>872</v>
      </c>
      <c r="D303" s="7" t="s">
        <v>114</v>
      </c>
      <c r="E303" s="7" t="s">
        <v>50</v>
      </c>
      <c r="F303" s="7" t="s">
        <v>743</v>
      </c>
      <c r="G303" s="7" t="s">
        <v>61</v>
      </c>
      <c r="H303" s="8" t="s">
        <v>53</v>
      </c>
      <c r="I303" s="7" t="s">
        <v>54</v>
      </c>
      <c r="J303" s="9">
        <v>3558178.94</v>
      </c>
      <c r="K303" s="9">
        <v>3401424.9000000004</v>
      </c>
    </row>
    <row r="304" spans="1:11" ht="42" customHeight="1" x14ac:dyDescent="0.25">
      <c r="A304" s="7" t="s">
        <v>871</v>
      </c>
      <c r="B304" s="7" t="s">
        <v>47</v>
      </c>
      <c r="C304" s="7" t="s">
        <v>872</v>
      </c>
      <c r="D304" s="7" t="s">
        <v>873</v>
      </c>
      <c r="E304" s="7" t="s">
        <v>50</v>
      </c>
      <c r="F304" s="7" t="s">
        <v>743</v>
      </c>
      <c r="G304" s="7" t="s">
        <v>98</v>
      </c>
      <c r="H304" s="8"/>
      <c r="I304" s="7"/>
      <c r="J304" s="9"/>
      <c r="K304" s="9"/>
    </row>
    <row r="305" spans="1:11" ht="42" customHeight="1" x14ac:dyDescent="0.25">
      <c r="A305" s="7" t="s">
        <v>871</v>
      </c>
      <c r="B305" s="7" t="s">
        <v>47</v>
      </c>
      <c r="C305" s="7" t="s">
        <v>872</v>
      </c>
      <c r="D305" s="7" t="s">
        <v>874</v>
      </c>
      <c r="E305" s="7" t="s">
        <v>50</v>
      </c>
      <c r="F305" s="7" t="s">
        <v>829</v>
      </c>
      <c r="G305" s="7" t="s">
        <v>98</v>
      </c>
      <c r="H305" s="8"/>
      <c r="I305" s="7"/>
      <c r="J305" s="9"/>
      <c r="K305" s="9"/>
    </row>
    <row r="306" spans="1:11" ht="42" customHeight="1" x14ac:dyDescent="0.25">
      <c r="A306" s="7" t="s">
        <v>871</v>
      </c>
      <c r="B306" s="7" t="s">
        <v>47</v>
      </c>
      <c r="C306" s="7" t="s">
        <v>872</v>
      </c>
      <c r="D306" s="7" t="s">
        <v>875</v>
      </c>
      <c r="E306" s="7" t="s">
        <v>50</v>
      </c>
      <c r="F306" s="7" t="s">
        <v>829</v>
      </c>
      <c r="G306" s="7" t="s">
        <v>98</v>
      </c>
      <c r="H306" s="8"/>
      <c r="I306" s="7"/>
      <c r="J306" s="9"/>
      <c r="K306" s="9"/>
    </row>
    <row r="307" spans="1:11" ht="42" customHeight="1" x14ac:dyDescent="0.25">
      <c r="A307" s="7" t="s">
        <v>871</v>
      </c>
      <c r="B307" s="7" t="s">
        <v>47</v>
      </c>
      <c r="C307" s="7" t="s">
        <v>872</v>
      </c>
      <c r="D307" s="7" t="s">
        <v>876</v>
      </c>
      <c r="E307" s="7" t="s">
        <v>50</v>
      </c>
      <c r="F307" s="7" t="s">
        <v>829</v>
      </c>
      <c r="G307" s="7" t="s">
        <v>98</v>
      </c>
      <c r="H307" s="8" t="s">
        <v>89</v>
      </c>
      <c r="I307" s="7" t="s">
        <v>877</v>
      </c>
      <c r="J307" s="9">
        <v>8934161.1999999993</v>
      </c>
      <c r="K307" s="9">
        <v>8819726.129999999</v>
      </c>
    </row>
    <row r="308" spans="1:11" ht="42" customHeight="1" x14ac:dyDescent="0.25">
      <c r="A308" s="7" t="s">
        <v>871</v>
      </c>
      <c r="B308" s="7" t="s">
        <v>47</v>
      </c>
      <c r="C308" s="7" t="s">
        <v>872</v>
      </c>
      <c r="D308" s="7" t="s">
        <v>878</v>
      </c>
      <c r="E308" s="7" t="s">
        <v>50</v>
      </c>
      <c r="F308" s="7" t="s">
        <v>829</v>
      </c>
      <c r="G308" s="7" t="s">
        <v>98</v>
      </c>
      <c r="H308" s="8"/>
      <c r="I308" s="7"/>
      <c r="J308" s="9"/>
      <c r="K308" s="9"/>
    </row>
    <row r="309" spans="1:11" ht="42" customHeight="1" x14ac:dyDescent="0.25">
      <c r="A309" s="7" t="s">
        <v>1096</v>
      </c>
      <c r="B309" s="7" t="s">
        <v>47</v>
      </c>
      <c r="C309" s="7" t="s">
        <v>1097</v>
      </c>
      <c r="D309" s="7" t="s">
        <v>114</v>
      </c>
      <c r="E309" s="7" t="s">
        <v>50</v>
      </c>
      <c r="F309" s="7" t="s">
        <v>743</v>
      </c>
      <c r="G309" s="7" t="s">
        <v>61</v>
      </c>
      <c r="H309" s="8" t="s">
        <v>53</v>
      </c>
      <c r="I309" s="7" t="s">
        <v>155</v>
      </c>
      <c r="J309" s="9">
        <v>3628041.0500000003</v>
      </c>
      <c r="K309" s="9">
        <v>3578319.3000000003</v>
      </c>
    </row>
    <row r="310" spans="1:11" ht="42" customHeight="1" x14ac:dyDescent="0.25">
      <c r="A310" s="7" t="s">
        <v>1206</v>
      </c>
      <c r="B310" s="7" t="s">
        <v>47</v>
      </c>
      <c r="C310" s="7" t="s">
        <v>1207</v>
      </c>
      <c r="D310" s="7" t="s">
        <v>1208</v>
      </c>
      <c r="E310" s="7" t="s">
        <v>50</v>
      </c>
      <c r="F310" s="7"/>
      <c r="G310" s="7"/>
      <c r="H310" s="8" t="s">
        <v>53</v>
      </c>
      <c r="I310" s="7" t="s">
        <v>54</v>
      </c>
      <c r="J310" s="9">
        <v>5290503.4399999995</v>
      </c>
      <c r="K310" s="9">
        <v>4911814.75</v>
      </c>
    </row>
    <row r="311" spans="1:11" ht="42" customHeight="1" x14ac:dyDescent="0.25">
      <c r="A311" s="7" t="s">
        <v>1206</v>
      </c>
      <c r="B311" s="7" t="s">
        <v>47</v>
      </c>
      <c r="C311" s="7" t="s">
        <v>1207</v>
      </c>
      <c r="D311" s="7" t="s">
        <v>1209</v>
      </c>
      <c r="E311" s="7" t="s">
        <v>69</v>
      </c>
      <c r="F311" s="7"/>
      <c r="G311" s="7"/>
      <c r="H311" s="8" t="s">
        <v>72</v>
      </c>
      <c r="I311" s="7" t="s">
        <v>73</v>
      </c>
      <c r="J311" s="9">
        <v>7026358.2300000004</v>
      </c>
      <c r="K311" s="9">
        <v>6931470.7299999995</v>
      </c>
    </row>
    <row r="312" spans="1:11" ht="42" customHeight="1" x14ac:dyDescent="0.25">
      <c r="A312" s="7" t="s">
        <v>1206</v>
      </c>
      <c r="B312" s="7" t="s">
        <v>47</v>
      </c>
      <c r="C312" s="7" t="s">
        <v>1207</v>
      </c>
      <c r="D312" s="7" t="s">
        <v>1210</v>
      </c>
      <c r="E312" s="7" t="s">
        <v>104</v>
      </c>
      <c r="F312" s="7"/>
      <c r="G312" s="7"/>
      <c r="H312" s="8" t="s">
        <v>76</v>
      </c>
      <c r="I312" s="7" t="s">
        <v>77</v>
      </c>
      <c r="J312" s="9">
        <v>1257851.3</v>
      </c>
      <c r="K312" s="9">
        <v>1022444.5900000001</v>
      </c>
    </row>
    <row r="313" spans="1:11" ht="42" customHeight="1" x14ac:dyDescent="0.25">
      <c r="A313" s="7" t="s">
        <v>1206</v>
      </c>
      <c r="B313" s="7" t="s">
        <v>47</v>
      </c>
      <c r="C313" s="7" t="s">
        <v>1207</v>
      </c>
      <c r="D313" s="7" t="s">
        <v>1211</v>
      </c>
      <c r="E313" s="7" t="s">
        <v>310</v>
      </c>
      <c r="F313" s="7"/>
      <c r="G313" s="7"/>
      <c r="H313" s="8" t="s">
        <v>66</v>
      </c>
      <c r="I313" s="7" t="s">
        <v>67</v>
      </c>
      <c r="J313" s="9">
        <v>254775.95</v>
      </c>
      <c r="K313" s="9">
        <v>191883.71000000002</v>
      </c>
    </row>
    <row r="314" spans="1:11" ht="42" customHeight="1" x14ac:dyDescent="0.25">
      <c r="A314" s="7" t="s">
        <v>1096</v>
      </c>
      <c r="B314" s="7" t="s">
        <v>47</v>
      </c>
      <c r="C314" s="7" t="s">
        <v>1097</v>
      </c>
      <c r="D314" s="7" t="s">
        <v>1098</v>
      </c>
      <c r="E314" s="7" t="s">
        <v>50</v>
      </c>
      <c r="F314" s="7" t="s">
        <v>743</v>
      </c>
      <c r="G314" s="7" t="s">
        <v>61</v>
      </c>
      <c r="H314" s="8" t="s">
        <v>89</v>
      </c>
      <c r="I314" s="7" t="s">
        <v>1099</v>
      </c>
      <c r="J314" s="9">
        <v>3852498.3699999996</v>
      </c>
      <c r="K314" s="9">
        <v>3811323.3299999996</v>
      </c>
    </row>
    <row r="315" spans="1:11" ht="42" customHeight="1" x14ac:dyDescent="0.25">
      <c r="A315" s="7" t="s">
        <v>1096</v>
      </c>
      <c r="B315" s="7" t="s">
        <v>47</v>
      </c>
      <c r="C315" s="7" t="s">
        <v>1097</v>
      </c>
      <c r="D315" s="7" t="s">
        <v>1100</v>
      </c>
      <c r="E315" s="7" t="s">
        <v>50</v>
      </c>
      <c r="F315" s="7" t="s">
        <v>743</v>
      </c>
      <c r="G315" s="7" t="s">
        <v>61</v>
      </c>
      <c r="H315" s="8"/>
      <c r="I315" s="7"/>
      <c r="J315" s="9"/>
      <c r="K315" s="9"/>
    </row>
    <row r="316" spans="1:11" ht="42" customHeight="1" x14ac:dyDescent="0.25">
      <c r="A316" s="7" t="s">
        <v>1101</v>
      </c>
      <c r="B316" s="7" t="s">
        <v>47</v>
      </c>
      <c r="C316" s="7" t="s">
        <v>1102</v>
      </c>
      <c r="D316" s="7" t="s">
        <v>114</v>
      </c>
      <c r="E316" s="7" t="s">
        <v>50</v>
      </c>
      <c r="F316" s="7" t="s">
        <v>743</v>
      </c>
      <c r="G316" s="7" t="s">
        <v>61</v>
      </c>
      <c r="H316" s="8" t="s">
        <v>53</v>
      </c>
      <c r="I316" s="7" t="s">
        <v>54</v>
      </c>
      <c r="J316" s="9">
        <v>7089838.3399999999</v>
      </c>
      <c r="K316" s="9">
        <v>6725185.1000000006</v>
      </c>
    </row>
    <row r="317" spans="1:11" ht="42" customHeight="1" x14ac:dyDescent="0.25">
      <c r="A317" s="7" t="s">
        <v>1101</v>
      </c>
      <c r="B317" s="7" t="s">
        <v>47</v>
      </c>
      <c r="C317" s="7" t="s">
        <v>1102</v>
      </c>
      <c r="D317" s="7" t="s">
        <v>1103</v>
      </c>
      <c r="E317" s="7" t="s">
        <v>50</v>
      </c>
      <c r="F317" s="7" t="s">
        <v>743</v>
      </c>
      <c r="G317" s="7" t="s">
        <v>61</v>
      </c>
      <c r="H317" s="8"/>
      <c r="I317" s="7"/>
      <c r="J317" s="9"/>
      <c r="K317" s="9"/>
    </row>
    <row r="318" spans="1:11" ht="42" customHeight="1" x14ac:dyDescent="0.25">
      <c r="A318" s="7" t="s">
        <v>1249</v>
      </c>
      <c r="B318" s="7" t="s">
        <v>128</v>
      </c>
      <c r="C318" s="7" t="s">
        <v>1250</v>
      </c>
      <c r="D318" s="7"/>
      <c r="E318" s="7"/>
      <c r="F318" s="7"/>
      <c r="G318" s="7"/>
      <c r="H318" s="8" t="s">
        <v>53</v>
      </c>
      <c r="I318" s="7" t="s">
        <v>54</v>
      </c>
      <c r="J318" s="9">
        <v>1371300.44</v>
      </c>
      <c r="K318" s="9">
        <v>1250960.19</v>
      </c>
    </row>
    <row r="319" spans="1:11" ht="42" customHeight="1" x14ac:dyDescent="0.25">
      <c r="A319" s="7" t="s">
        <v>1249</v>
      </c>
      <c r="B319" s="7" t="s">
        <v>128</v>
      </c>
      <c r="C319" s="7" t="s">
        <v>1250</v>
      </c>
      <c r="D319" s="7"/>
      <c r="E319" s="7"/>
      <c r="F319" s="7"/>
      <c r="G319" s="7"/>
      <c r="H319" s="8" t="s">
        <v>89</v>
      </c>
      <c r="I319" s="7" t="s">
        <v>1251</v>
      </c>
      <c r="J319" s="9">
        <v>87033457.219999999</v>
      </c>
      <c r="K319" s="9">
        <v>77698406.25999999</v>
      </c>
    </row>
    <row r="320" spans="1:11" ht="42" customHeight="1" x14ac:dyDescent="0.25">
      <c r="A320" s="7" t="s">
        <v>1273</v>
      </c>
      <c r="B320" s="7" t="s">
        <v>673</v>
      </c>
      <c r="C320" s="7" t="s">
        <v>1274</v>
      </c>
      <c r="D320" s="7"/>
      <c r="E320" s="7"/>
      <c r="F320" s="7"/>
      <c r="G320" s="7"/>
      <c r="H320" s="8" t="s">
        <v>53</v>
      </c>
      <c r="I320" s="7" t="s">
        <v>54</v>
      </c>
      <c r="J320" s="9">
        <v>1130160.02</v>
      </c>
      <c r="K320" s="9">
        <v>1101723.26</v>
      </c>
    </row>
    <row r="321" spans="1:11" ht="42" customHeight="1" x14ac:dyDescent="0.25">
      <c r="A321" s="7" t="s">
        <v>1273</v>
      </c>
      <c r="B321" s="7" t="s">
        <v>673</v>
      </c>
      <c r="C321" s="7" t="s">
        <v>1274</v>
      </c>
      <c r="D321" s="7"/>
      <c r="E321" s="7"/>
      <c r="F321" s="7"/>
      <c r="G321" s="7"/>
      <c r="H321" s="8" t="s">
        <v>713</v>
      </c>
      <c r="I321" s="7" t="s">
        <v>714</v>
      </c>
      <c r="J321" s="9">
        <v>5035064.9400000004</v>
      </c>
      <c r="K321" s="9">
        <v>4924478.9600000009</v>
      </c>
    </row>
    <row r="322" spans="1:11" ht="42" customHeight="1" x14ac:dyDescent="0.25">
      <c r="A322" s="7" t="s">
        <v>1275</v>
      </c>
      <c r="B322" s="7" t="s">
        <v>673</v>
      </c>
      <c r="C322" s="7" t="s">
        <v>1276</v>
      </c>
      <c r="D322" s="7"/>
      <c r="E322" s="7"/>
      <c r="F322" s="7"/>
      <c r="G322" s="7"/>
      <c r="H322" s="8" t="s">
        <v>53</v>
      </c>
      <c r="I322" s="7" t="s">
        <v>54</v>
      </c>
      <c r="J322" s="9">
        <v>2639388.64</v>
      </c>
      <c r="K322" s="9">
        <v>1978051.9700000004</v>
      </c>
    </row>
    <row r="323" spans="1:11" ht="42" customHeight="1" x14ac:dyDescent="0.25">
      <c r="A323" s="7" t="s">
        <v>1275</v>
      </c>
      <c r="B323" s="7" t="s">
        <v>673</v>
      </c>
      <c r="C323" s="7" t="s">
        <v>1276</v>
      </c>
      <c r="D323" s="7"/>
      <c r="E323" s="7"/>
      <c r="F323" s="7"/>
      <c r="G323" s="7"/>
      <c r="H323" s="8" t="s">
        <v>713</v>
      </c>
      <c r="I323" s="7" t="s">
        <v>714</v>
      </c>
      <c r="J323" s="9">
        <v>29938227.91</v>
      </c>
      <c r="K323" s="9">
        <v>25555545.019999996</v>
      </c>
    </row>
    <row r="324" spans="1:11" ht="42" customHeight="1" x14ac:dyDescent="0.25">
      <c r="A324" s="7" t="s">
        <v>1277</v>
      </c>
      <c r="B324" s="7" t="s">
        <v>673</v>
      </c>
      <c r="C324" s="7" t="s">
        <v>1278</v>
      </c>
      <c r="D324" s="7"/>
      <c r="E324" s="7"/>
      <c r="F324" s="7"/>
      <c r="G324" s="7"/>
      <c r="H324" s="8" t="s">
        <v>53</v>
      </c>
      <c r="I324" s="7" t="s">
        <v>54</v>
      </c>
      <c r="J324" s="9">
        <v>11555891.089999998</v>
      </c>
      <c r="K324" s="9">
        <v>10619814.659999998</v>
      </c>
    </row>
    <row r="325" spans="1:11" ht="42" customHeight="1" x14ac:dyDescent="0.25">
      <c r="A325" s="7" t="s">
        <v>1277</v>
      </c>
      <c r="B325" s="7" t="s">
        <v>673</v>
      </c>
      <c r="C325" s="7" t="s">
        <v>1278</v>
      </c>
      <c r="D325" s="7"/>
      <c r="E325" s="7"/>
      <c r="F325" s="7"/>
      <c r="G325" s="7"/>
      <c r="H325" s="8" t="s">
        <v>1279</v>
      </c>
      <c r="I325" s="7" t="s">
        <v>1280</v>
      </c>
      <c r="J325" s="9">
        <v>6821313.3499999996</v>
      </c>
      <c r="K325" s="9">
        <v>6101757.5200000005</v>
      </c>
    </row>
    <row r="326" spans="1:11" ht="42" customHeight="1" x14ac:dyDescent="0.25">
      <c r="A326" s="7" t="s">
        <v>1277</v>
      </c>
      <c r="B326" s="7" t="s">
        <v>673</v>
      </c>
      <c r="C326" s="7" t="s">
        <v>1278</v>
      </c>
      <c r="D326" s="7"/>
      <c r="E326" s="7"/>
      <c r="F326" s="7"/>
      <c r="G326" s="7"/>
      <c r="H326" s="8" t="s">
        <v>359</v>
      </c>
      <c r="I326" s="7" t="s">
        <v>360</v>
      </c>
      <c r="J326" s="9">
        <v>32535849.649999999</v>
      </c>
      <c r="K326" s="9">
        <v>31224272.630000003</v>
      </c>
    </row>
    <row r="327" spans="1:11" ht="42" customHeight="1" x14ac:dyDescent="0.25">
      <c r="A327" s="7" t="s">
        <v>1281</v>
      </c>
      <c r="B327" s="7" t="s">
        <v>603</v>
      </c>
      <c r="C327" s="7" t="s">
        <v>1282</v>
      </c>
      <c r="D327" s="7"/>
      <c r="E327" s="7"/>
      <c r="F327" s="7"/>
      <c r="G327" s="7"/>
      <c r="H327" s="8" t="s">
        <v>53</v>
      </c>
      <c r="I327" s="7" t="s">
        <v>54</v>
      </c>
      <c r="J327" s="9">
        <v>34748465.229999997</v>
      </c>
      <c r="K327" s="9">
        <v>33998531.240000002</v>
      </c>
    </row>
    <row r="328" spans="1:11" ht="42" customHeight="1" x14ac:dyDescent="0.25">
      <c r="A328" s="7" t="s">
        <v>1281</v>
      </c>
      <c r="B328" s="7" t="s">
        <v>603</v>
      </c>
      <c r="C328" s="7" t="s">
        <v>1282</v>
      </c>
      <c r="D328" s="7"/>
      <c r="E328" s="7"/>
      <c r="F328" s="7"/>
      <c r="G328" s="7"/>
      <c r="H328" s="8" t="s">
        <v>821</v>
      </c>
      <c r="I328" s="7" t="s">
        <v>1283</v>
      </c>
      <c r="J328" s="9"/>
      <c r="K328" s="9"/>
    </row>
    <row r="329" spans="1:11" ht="42" customHeight="1" x14ac:dyDescent="0.25">
      <c r="A329" s="7" t="s">
        <v>1281</v>
      </c>
      <c r="B329" s="7" t="s">
        <v>603</v>
      </c>
      <c r="C329" s="7" t="s">
        <v>1282</v>
      </c>
      <c r="D329" s="7"/>
      <c r="E329" s="7"/>
      <c r="F329" s="7"/>
      <c r="G329" s="7"/>
      <c r="H329" s="8" t="s">
        <v>89</v>
      </c>
      <c r="I329" s="7" t="s">
        <v>1284</v>
      </c>
      <c r="J329" s="9">
        <v>37258964.330000013</v>
      </c>
      <c r="K329" s="9">
        <v>37089267.06000001</v>
      </c>
    </row>
    <row r="330" spans="1:11" ht="42" customHeight="1" x14ac:dyDescent="0.25">
      <c r="A330" s="7" t="s">
        <v>1281</v>
      </c>
      <c r="B330" s="7" t="s">
        <v>603</v>
      </c>
      <c r="C330" s="7" t="s">
        <v>1282</v>
      </c>
      <c r="D330" s="7"/>
      <c r="E330" s="7"/>
      <c r="F330" s="7"/>
      <c r="G330" s="7"/>
      <c r="H330" s="8" t="s">
        <v>713</v>
      </c>
      <c r="I330" s="7" t="s">
        <v>714</v>
      </c>
      <c r="J330" s="9">
        <v>6025387.7800000003</v>
      </c>
      <c r="K330" s="9">
        <v>4401754.49</v>
      </c>
    </row>
    <row r="331" spans="1:11" ht="42" customHeight="1" x14ac:dyDescent="0.25">
      <c r="A331" s="7" t="s">
        <v>1285</v>
      </c>
      <c r="B331" s="7" t="s">
        <v>673</v>
      </c>
      <c r="C331" s="7" t="s">
        <v>1286</v>
      </c>
      <c r="D331" s="7" t="s">
        <v>114</v>
      </c>
      <c r="E331" s="7" t="s">
        <v>50</v>
      </c>
      <c r="F331" s="7" t="s">
        <v>743</v>
      </c>
      <c r="G331" s="7" t="s">
        <v>61</v>
      </c>
      <c r="H331" s="8" t="s">
        <v>53</v>
      </c>
      <c r="I331" s="7" t="s">
        <v>54</v>
      </c>
      <c r="J331" s="9">
        <v>5032155.01</v>
      </c>
      <c r="K331" s="9">
        <v>4099962.1699999995</v>
      </c>
    </row>
    <row r="332" spans="1:11" ht="42" customHeight="1" x14ac:dyDescent="0.25">
      <c r="A332" s="7" t="s">
        <v>1287</v>
      </c>
      <c r="B332" s="7" t="s">
        <v>128</v>
      </c>
      <c r="C332" s="7" t="s">
        <v>1288</v>
      </c>
      <c r="D332" s="7" t="s">
        <v>87</v>
      </c>
      <c r="E332" s="7" t="s">
        <v>50</v>
      </c>
      <c r="F332" s="7" t="s">
        <v>743</v>
      </c>
      <c r="G332" s="7" t="s">
        <v>61</v>
      </c>
      <c r="H332" s="8" t="s">
        <v>53</v>
      </c>
      <c r="I332" s="7" t="s">
        <v>54</v>
      </c>
      <c r="J332" s="9">
        <v>889831.66000000027</v>
      </c>
      <c r="K332" s="9">
        <v>857553.38000000024</v>
      </c>
    </row>
    <row r="333" spans="1:11" ht="42" customHeight="1" x14ac:dyDescent="0.25">
      <c r="A333" s="7" t="s">
        <v>1289</v>
      </c>
      <c r="B333" s="7" t="s">
        <v>472</v>
      </c>
      <c r="C333" s="7" t="s">
        <v>1290</v>
      </c>
      <c r="D333" s="7"/>
      <c r="E333" s="7"/>
      <c r="F333" s="7"/>
      <c r="G333" s="7"/>
      <c r="H333" s="8" t="s">
        <v>53</v>
      </c>
      <c r="I333" s="7" t="s">
        <v>54</v>
      </c>
      <c r="J333" s="9">
        <v>1344846.68</v>
      </c>
      <c r="K333" s="9">
        <v>1123677.8100000003</v>
      </c>
    </row>
    <row r="334" spans="1:11" ht="42" customHeight="1" x14ac:dyDescent="0.25">
      <c r="A334" s="7" t="s">
        <v>1101</v>
      </c>
      <c r="B334" s="7" t="s">
        <v>47</v>
      </c>
      <c r="C334" s="7" t="s">
        <v>1102</v>
      </c>
      <c r="D334" s="7" t="s">
        <v>1104</v>
      </c>
      <c r="E334" s="7" t="s">
        <v>50</v>
      </c>
      <c r="F334" s="7" t="s">
        <v>743</v>
      </c>
      <c r="G334" s="7" t="s">
        <v>61</v>
      </c>
      <c r="H334" s="8" t="s">
        <v>119</v>
      </c>
      <c r="I334" s="7" t="s">
        <v>1105</v>
      </c>
      <c r="J334" s="9">
        <v>30260415.229999997</v>
      </c>
      <c r="K334" s="9">
        <v>27377360.940000005</v>
      </c>
    </row>
    <row r="335" spans="1:11" ht="42" customHeight="1" x14ac:dyDescent="0.25">
      <c r="A335" s="7" t="s">
        <v>1101</v>
      </c>
      <c r="B335" s="7" t="s">
        <v>47</v>
      </c>
      <c r="C335" s="7" t="s">
        <v>1102</v>
      </c>
      <c r="D335" s="7" t="s">
        <v>1106</v>
      </c>
      <c r="E335" s="7" t="s">
        <v>50</v>
      </c>
      <c r="F335" s="7" t="s">
        <v>743</v>
      </c>
      <c r="G335" s="7" t="s">
        <v>61</v>
      </c>
      <c r="H335" s="8"/>
      <c r="I335" s="7"/>
      <c r="J335" s="9"/>
      <c r="K335" s="9"/>
    </row>
    <row r="336" spans="1:11" ht="42" customHeight="1" x14ac:dyDescent="0.25">
      <c r="A336" s="7" t="s">
        <v>1178</v>
      </c>
      <c r="B336" s="7" t="s">
        <v>47</v>
      </c>
      <c r="C336" s="7" t="s">
        <v>1179</v>
      </c>
      <c r="D336" s="7" t="s">
        <v>114</v>
      </c>
      <c r="E336" s="7" t="s">
        <v>50</v>
      </c>
      <c r="F336" s="7" t="s">
        <v>743</v>
      </c>
      <c r="G336" s="7" t="s">
        <v>61</v>
      </c>
      <c r="H336" s="8" t="s">
        <v>53</v>
      </c>
      <c r="I336" s="7" t="s">
        <v>155</v>
      </c>
      <c r="J336" s="9">
        <v>3122882.7300000004</v>
      </c>
      <c r="K336" s="9">
        <v>3100592.8400000008</v>
      </c>
    </row>
    <row r="337" spans="1:11" ht="42" customHeight="1" x14ac:dyDescent="0.25">
      <c r="A337" s="7" t="s">
        <v>1178</v>
      </c>
      <c r="B337" s="7" t="s">
        <v>47</v>
      </c>
      <c r="C337" s="7" t="s">
        <v>1179</v>
      </c>
      <c r="D337" s="7" t="s">
        <v>1180</v>
      </c>
      <c r="E337" s="7" t="s">
        <v>356</v>
      </c>
      <c r="F337" s="7" t="s">
        <v>858</v>
      </c>
      <c r="G337" s="7" t="s">
        <v>98</v>
      </c>
      <c r="H337" s="8"/>
      <c r="I337" s="7"/>
      <c r="J337" s="9"/>
      <c r="K337" s="9"/>
    </row>
    <row r="338" spans="1:11" ht="42" customHeight="1" x14ac:dyDescent="0.25">
      <c r="A338" s="7" t="s">
        <v>1178</v>
      </c>
      <c r="B338" s="7" t="s">
        <v>47</v>
      </c>
      <c r="C338" s="7" t="s">
        <v>1179</v>
      </c>
      <c r="D338" s="7" t="s">
        <v>1181</v>
      </c>
      <c r="E338" s="7" t="s">
        <v>356</v>
      </c>
      <c r="F338" s="7" t="s">
        <v>861</v>
      </c>
      <c r="G338" s="7" t="s">
        <v>98</v>
      </c>
      <c r="H338" s="8"/>
      <c r="I338" s="7"/>
      <c r="J338" s="9"/>
      <c r="K338" s="9"/>
    </row>
    <row r="339" spans="1:11" ht="42" customHeight="1" x14ac:dyDescent="0.25">
      <c r="A339" s="7" t="s">
        <v>1178</v>
      </c>
      <c r="B339" s="7" t="s">
        <v>47</v>
      </c>
      <c r="C339" s="7" t="s">
        <v>1179</v>
      </c>
      <c r="D339" s="7" t="s">
        <v>1182</v>
      </c>
      <c r="E339" s="7" t="s">
        <v>356</v>
      </c>
      <c r="F339" s="7" t="s">
        <v>1183</v>
      </c>
      <c r="G339" s="7" t="s">
        <v>98</v>
      </c>
      <c r="H339" s="8"/>
      <c r="I339" s="7"/>
      <c r="J339" s="9"/>
      <c r="K339" s="9"/>
    </row>
    <row r="340" spans="1:11" ht="42" customHeight="1" x14ac:dyDescent="0.25">
      <c r="A340" s="7" t="s">
        <v>1229</v>
      </c>
      <c r="B340" s="7" t="s">
        <v>47</v>
      </c>
      <c r="C340" s="7" t="s">
        <v>1230</v>
      </c>
      <c r="D340" s="7" t="s">
        <v>60</v>
      </c>
      <c r="E340" s="7" t="s">
        <v>50</v>
      </c>
      <c r="F340" s="7"/>
      <c r="G340" s="7"/>
      <c r="H340" s="8" t="s">
        <v>53</v>
      </c>
      <c r="I340" s="7" t="s">
        <v>54</v>
      </c>
      <c r="J340" s="9">
        <v>845785.98</v>
      </c>
      <c r="K340" s="9">
        <v>841612.33</v>
      </c>
    </row>
    <row r="341" spans="1:11" ht="42" customHeight="1" x14ac:dyDescent="0.25">
      <c r="A341" s="7" t="s">
        <v>1229</v>
      </c>
      <c r="B341" s="7" t="s">
        <v>47</v>
      </c>
      <c r="C341" s="7" t="s">
        <v>1230</v>
      </c>
      <c r="D341" s="7" t="s">
        <v>1231</v>
      </c>
      <c r="E341" s="7" t="s">
        <v>116</v>
      </c>
      <c r="F341" s="7"/>
      <c r="G341" s="7"/>
      <c r="H341" s="8" t="s">
        <v>346</v>
      </c>
      <c r="I341" s="7" t="s">
        <v>347</v>
      </c>
      <c r="J341" s="9">
        <v>785452.28000000026</v>
      </c>
      <c r="K341" s="9">
        <v>785323.5900000002</v>
      </c>
    </row>
    <row r="342" spans="1:11" ht="42" customHeight="1" x14ac:dyDescent="0.25">
      <c r="A342" s="7" t="s">
        <v>1101</v>
      </c>
      <c r="B342" s="7" t="s">
        <v>47</v>
      </c>
      <c r="C342" s="7" t="s">
        <v>1102</v>
      </c>
      <c r="D342" s="7" t="s">
        <v>1103</v>
      </c>
      <c r="E342" s="7" t="s">
        <v>50</v>
      </c>
      <c r="F342" s="7" t="s">
        <v>743</v>
      </c>
      <c r="G342" s="7" t="s">
        <v>61</v>
      </c>
      <c r="H342" s="8" t="s">
        <v>89</v>
      </c>
      <c r="I342" s="7" t="s">
        <v>1292</v>
      </c>
      <c r="J342" s="9">
        <v>0</v>
      </c>
      <c r="K342" s="9">
        <v>0</v>
      </c>
    </row>
    <row r="343" spans="1:11" ht="42" customHeight="1" x14ac:dyDescent="0.25">
      <c r="A343" s="7" t="s">
        <v>1287</v>
      </c>
      <c r="B343" s="7" t="s">
        <v>128</v>
      </c>
      <c r="C343" s="7" t="s">
        <v>1288</v>
      </c>
      <c r="D343" s="7"/>
      <c r="E343" s="7"/>
      <c r="F343" s="7"/>
      <c r="G343" s="7"/>
      <c r="H343" s="8" t="s">
        <v>89</v>
      </c>
      <c r="I343" s="7" t="s">
        <v>1300</v>
      </c>
      <c r="J343" s="9"/>
      <c r="K343" s="9"/>
    </row>
    <row r="344" spans="1:11" ht="42" customHeight="1" x14ac:dyDescent="0.25">
      <c r="A344" s="7" t="s">
        <v>1285</v>
      </c>
      <c r="B344" s="7" t="s">
        <v>673</v>
      </c>
      <c r="C344" s="7" t="s">
        <v>1286</v>
      </c>
      <c r="D344" s="7" t="s">
        <v>1301</v>
      </c>
      <c r="E344" s="7" t="s">
        <v>426</v>
      </c>
      <c r="F344" s="7" t="s">
        <v>492</v>
      </c>
      <c r="G344" s="7" t="s">
        <v>1302</v>
      </c>
      <c r="H344" s="8" t="s">
        <v>84</v>
      </c>
      <c r="I344" s="7" t="s">
        <v>1303</v>
      </c>
      <c r="J344" s="9">
        <v>0</v>
      </c>
      <c r="K344" s="9">
        <v>0</v>
      </c>
    </row>
    <row r="345" spans="1:11" ht="42" customHeight="1" x14ac:dyDescent="0.25">
      <c r="A345" s="7" t="s">
        <v>1304</v>
      </c>
      <c r="B345" s="7" t="s">
        <v>47</v>
      </c>
      <c r="C345" s="7" t="s">
        <v>1305</v>
      </c>
      <c r="D345" s="7"/>
      <c r="E345" s="7"/>
      <c r="F345" s="7"/>
      <c r="G345" s="7"/>
      <c r="H345" s="8" t="s">
        <v>53</v>
      </c>
      <c r="I345" s="7" t="s">
        <v>54</v>
      </c>
      <c r="J345" s="9">
        <v>132061.19</v>
      </c>
      <c r="K345" s="9">
        <v>126329.38999999998</v>
      </c>
    </row>
    <row r="346" spans="1:11" ht="42" customHeight="1" x14ac:dyDescent="0.25">
      <c r="A346" s="7" t="s">
        <v>1304</v>
      </c>
      <c r="B346" s="7" t="s">
        <v>47</v>
      </c>
      <c r="C346" s="7" t="s">
        <v>1305</v>
      </c>
      <c r="D346" s="7"/>
      <c r="E346" s="7"/>
      <c r="F346" s="7"/>
      <c r="G346" s="7"/>
      <c r="H346" s="8" t="s">
        <v>713</v>
      </c>
      <c r="I346" s="7" t="s">
        <v>1306</v>
      </c>
      <c r="J346" s="9">
        <v>106937.30000000002</v>
      </c>
      <c r="K346" s="9">
        <v>106937.30000000002</v>
      </c>
    </row>
    <row r="347" spans="1:11" ht="42" customHeight="1" x14ac:dyDescent="0.25">
      <c r="A347" s="7" t="s">
        <v>46</v>
      </c>
      <c r="B347" s="7" t="s">
        <v>47</v>
      </c>
      <c r="C347" s="7" t="s">
        <v>48</v>
      </c>
      <c r="D347" s="7" t="s">
        <v>49</v>
      </c>
      <c r="E347" s="7" t="s">
        <v>50</v>
      </c>
      <c r="F347" s="7" t="s">
        <v>51</v>
      </c>
      <c r="G347" s="7" t="s">
        <v>52</v>
      </c>
      <c r="H347" s="8" t="s">
        <v>53</v>
      </c>
      <c r="I347" s="7" t="s">
        <v>54</v>
      </c>
      <c r="J347" s="9">
        <v>28615485.600000001</v>
      </c>
      <c r="K347" s="9">
        <v>21528266.539999999</v>
      </c>
    </row>
    <row r="348" spans="1:11" ht="42" customHeight="1" x14ac:dyDescent="0.25">
      <c r="A348" s="7" t="s">
        <v>46</v>
      </c>
      <c r="B348" s="7" t="s">
        <v>47</v>
      </c>
      <c r="C348" s="7" t="s">
        <v>48</v>
      </c>
      <c r="D348" s="7" t="s">
        <v>55</v>
      </c>
      <c r="E348" s="7" t="s">
        <v>50</v>
      </c>
      <c r="F348" s="7" t="s">
        <v>51</v>
      </c>
      <c r="G348" s="7" t="s">
        <v>56</v>
      </c>
      <c r="H348" s="8"/>
      <c r="I348" s="7"/>
      <c r="J348" s="9"/>
      <c r="K348" s="9"/>
    </row>
    <row r="349" spans="1:11" ht="42" customHeight="1" x14ac:dyDescent="0.25">
      <c r="A349" s="7" t="s">
        <v>57</v>
      </c>
      <c r="B349" s="7" t="s">
        <v>47</v>
      </c>
      <c r="C349" s="7" t="s">
        <v>59</v>
      </c>
      <c r="D349" s="7" t="s">
        <v>60</v>
      </c>
      <c r="E349" s="7" t="s">
        <v>50</v>
      </c>
      <c r="F349" s="7" t="s">
        <v>51</v>
      </c>
      <c r="G349" s="7" t="s">
        <v>61</v>
      </c>
      <c r="H349" s="8" t="s">
        <v>53</v>
      </c>
      <c r="I349" s="7" t="s">
        <v>54</v>
      </c>
      <c r="J349" s="9">
        <v>3840834.9099999997</v>
      </c>
      <c r="K349" s="9">
        <v>3388460.0299999993</v>
      </c>
    </row>
    <row r="350" spans="1:11" ht="42" customHeight="1" x14ac:dyDescent="0.25">
      <c r="A350" s="7" t="s">
        <v>57</v>
      </c>
      <c r="B350" s="7" t="s">
        <v>47</v>
      </c>
      <c r="C350" s="7" t="s">
        <v>59</v>
      </c>
      <c r="D350" s="7" t="s">
        <v>62</v>
      </c>
      <c r="E350" s="7" t="s">
        <v>63</v>
      </c>
      <c r="F350" s="7" t="s">
        <v>64</v>
      </c>
      <c r="G350" s="7" t="s">
        <v>65</v>
      </c>
      <c r="H350" s="8" t="s">
        <v>66</v>
      </c>
      <c r="I350" s="7" t="s">
        <v>67</v>
      </c>
      <c r="J350" s="9">
        <v>49321.23</v>
      </c>
      <c r="K350" s="9">
        <v>14376.859999999999</v>
      </c>
    </row>
    <row r="351" spans="1:11" ht="42" customHeight="1" x14ac:dyDescent="0.25">
      <c r="A351" s="7" t="s">
        <v>57</v>
      </c>
      <c r="B351" s="7" t="s">
        <v>47</v>
      </c>
      <c r="C351" s="7" t="s">
        <v>59</v>
      </c>
      <c r="D351" s="7" t="s">
        <v>68</v>
      </c>
      <c r="E351" s="7" t="s">
        <v>69</v>
      </c>
      <c r="F351" s="7" t="s">
        <v>70</v>
      </c>
      <c r="G351" s="7" t="s">
        <v>71</v>
      </c>
      <c r="H351" s="8" t="s">
        <v>72</v>
      </c>
      <c r="I351" s="7" t="s">
        <v>73</v>
      </c>
      <c r="J351" s="9">
        <v>3782040.33</v>
      </c>
      <c r="K351" s="9">
        <v>2636541.3100000005</v>
      </c>
    </row>
    <row r="352" spans="1:11" ht="42" customHeight="1" x14ac:dyDescent="0.25">
      <c r="A352" s="7" t="s">
        <v>57</v>
      </c>
      <c r="B352" s="7" t="s">
        <v>47</v>
      </c>
      <c r="C352" s="7" t="s">
        <v>59</v>
      </c>
      <c r="D352" s="7" t="s">
        <v>74</v>
      </c>
      <c r="E352" s="7" t="s">
        <v>69</v>
      </c>
      <c r="F352" s="7" t="s">
        <v>70</v>
      </c>
      <c r="G352" s="7" t="s">
        <v>75</v>
      </c>
      <c r="H352" s="8" t="s">
        <v>76</v>
      </c>
      <c r="I352" s="7" t="s">
        <v>77</v>
      </c>
      <c r="J352" s="9">
        <v>567353.09</v>
      </c>
      <c r="K352" s="9">
        <v>262948.19000000006</v>
      </c>
    </row>
    <row r="353" spans="1:11" ht="42" customHeight="1" x14ac:dyDescent="0.25">
      <c r="A353" s="7" t="s">
        <v>78</v>
      </c>
      <c r="B353" s="7" t="s">
        <v>47</v>
      </c>
      <c r="C353" s="7" t="s">
        <v>79</v>
      </c>
      <c r="D353" s="7" t="s">
        <v>80</v>
      </c>
      <c r="E353" s="7" t="s">
        <v>50</v>
      </c>
      <c r="F353" s="7" t="s">
        <v>81</v>
      </c>
      <c r="G353" s="7" t="s">
        <v>82</v>
      </c>
      <c r="H353" s="8"/>
      <c r="I353" s="7"/>
      <c r="J353" s="9"/>
      <c r="K353" s="9"/>
    </row>
    <row r="354" spans="1:11" ht="42" customHeight="1" x14ac:dyDescent="0.25">
      <c r="A354" s="7" t="s">
        <v>78</v>
      </c>
      <c r="B354" s="7" t="s">
        <v>47</v>
      </c>
      <c r="C354" s="7" t="s">
        <v>79</v>
      </c>
      <c r="D354" s="7" t="s">
        <v>83</v>
      </c>
      <c r="E354" s="7" t="s">
        <v>50</v>
      </c>
      <c r="F354" s="7" t="s">
        <v>81</v>
      </c>
      <c r="G354" s="7" t="s">
        <v>82</v>
      </c>
      <c r="H354" s="8" t="s">
        <v>84</v>
      </c>
      <c r="I354" s="7" t="s">
        <v>85</v>
      </c>
      <c r="J354" s="9">
        <v>277263191.49999994</v>
      </c>
      <c r="K354" s="9">
        <v>277159942.95999998</v>
      </c>
    </row>
    <row r="355" spans="1:11" ht="42" customHeight="1" x14ac:dyDescent="0.25">
      <c r="A355" s="7" t="s">
        <v>78</v>
      </c>
      <c r="B355" s="7" t="s">
        <v>47</v>
      </c>
      <c r="C355" s="7" t="s">
        <v>79</v>
      </c>
      <c r="D355" s="7" t="s">
        <v>83</v>
      </c>
      <c r="E355" s="7" t="s">
        <v>50</v>
      </c>
      <c r="F355" s="7" t="s">
        <v>81</v>
      </c>
      <c r="G355" s="7" t="s">
        <v>82</v>
      </c>
      <c r="H355" s="8">
        <v>20</v>
      </c>
      <c r="I355" s="7" t="s">
        <v>86</v>
      </c>
      <c r="J355" s="9">
        <v>0</v>
      </c>
      <c r="K355" s="9">
        <v>0</v>
      </c>
    </row>
    <row r="356" spans="1:11" ht="42" customHeight="1" x14ac:dyDescent="0.25">
      <c r="A356" s="7" t="s">
        <v>78</v>
      </c>
      <c r="B356" s="7" t="s">
        <v>47</v>
      </c>
      <c r="C356" s="7" t="s">
        <v>79</v>
      </c>
      <c r="D356" s="7" t="s">
        <v>87</v>
      </c>
      <c r="E356" s="7" t="s">
        <v>50</v>
      </c>
      <c r="F356" s="7" t="s">
        <v>51</v>
      </c>
      <c r="G356" s="7" t="s">
        <v>52</v>
      </c>
      <c r="H356" s="8" t="s">
        <v>53</v>
      </c>
      <c r="I356" s="7" t="s">
        <v>54</v>
      </c>
      <c r="J356" s="9">
        <v>34029185.990000002</v>
      </c>
      <c r="K356" s="9">
        <v>33903449.050000004</v>
      </c>
    </row>
    <row r="357" spans="1:11" ht="42" customHeight="1" x14ac:dyDescent="0.25">
      <c r="A357" s="7" t="s">
        <v>78</v>
      </c>
      <c r="B357" s="7" t="s">
        <v>47</v>
      </c>
      <c r="C357" s="7" t="s">
        <v>79</v>
      </c>
      <c r="D357" s="7" t="s">
        <v>88</v>
      </c>
      <c r="E357" s="7" t="s">
        <v>50</v>
      </c>
      <c r="F357" s="7" t="s">
        <v>81</v>
      </c>
      <c r="G357" s="7" t="s">
        <v>82</v>
      </c>
      <c r="H357" s="8" t="s">
        <v>89</v>
      </c>
      <c r="I357" s="7" t="s">
        <v>90</v>
      </c>
      <c r="J357" s="9">
        <v>27852388.819999997</v>
      </c>
      <c r="K357" s="9">
        <v>27720084.039999999</v>
      </c>
    </row>
    <row r="358" spans="1:11" ht="42" customHeight="1" x14ac:dyDescent="0.25">
      <c r="A358" s="7" t="s">
        <v>78</v>
      </c>
      <c r="B358" s="7" t="s">
        <v>47</v>
      </c>
      <c r="C358" s="7" t="s">
        <v>79</v>
      </c>
      <c r="D358" s="7" t="s">
        <v>91</v>
      </c>
      <c r="E358" s="7" t="s">
        <v>50</v>
      </c>
      <c r="F358" s="7" t="s">
        <v>81</v>
      </c>
      <c r="G358" s="7" t="s">
        <v>82</v>
      </c>
      <c r="H358" s="8"/>
      <c r="I358" s="7"/>
      <c r="J358" s="9"/>
      <c r="K358" s="9"/>
    </row>
    <row r="359" spans="1:11" ht="42" customHeight="1" x14ac:dyDescent="0.25">
      <c r="A359" s="7" t="s">
        <v>92</v>
      </c>
      <c r="B359" s="7" t="s">
        <v>47</v>
      </c>
      <c r="C359" s="7" t="s">
        <v>93</v>
      </c>
      <c r="D359" s="7" t="s">
        <v>94</v>
      </c>
      <c r="E359" s="7" t="s">
        <v>50</v>
      </c>
      <c r="F359" s="7" t="s">
        <v>51</v>
      </c>
      <c r="G359" s="7" t="s">
        <v>61</v>
      </c>
      <c r="H359" s="8" t="s">
        <v>53</v>
      </c>
      <c r="I359" s="7" t="s">
        <v>54</v>
      </c>
      <c r="J359" s="9">
        <v>1633007.41</v>
      </c>
      <c r="K359" s="9">
        <v>1630970.56</v>
      </c>
    </row>
    <row r="360" spans="1:11" ht="42" customHeight="1" x14ac:dyDescent="0.25">
      <c r="A360" s="7" t="s">
        <v>92</v>
      </c>
      <c r="B360" s="7" t="s">
        <v>47</v>
      </c>
      <c r="C360" s="7" t="s">
        <v>93</v>
      </c>
      <c r="D360" s="7" t="s">
        <v>95</v>
      </c>
      <c r="E360" s="7" t="s">
        <v>96</v>
      </c>
      <c r="F360" s="7" t="s">
        <v>97</v>
      </c>
      <c r="G360" s="7" t="s">
        <v>98</v>
      </c>
      <c r="H360" s="8">
        <v>55</v>
      </c>
      <c r="I360" s="7" t="s">
        <v>99</v>
      </c>
      <c r="J360" s="9">
        <v>211607.94</v>
      </c>
      <c r="K360" s="9">
        <v>211447.93</v>
      </c>
    </row>
    <row r="361" spans="1:11" ht="42" customHeight="1" x14ac:dyDescent="0.25">
      <c r="A361" s="7" t="s">
        <v>100</v>
      </c>
      <c r="B361" s="7" t="s">
        <v>47</v>
      </c>
      <c r="C361" s="7" t="s">
        <v>101</v>
      </c>
      <c r="D361" s="7" t="s">
        <v>102</v>
      </c>
      <c r="E361" s="7" t="s">
        <v>50</v>
      </c>
      <c r="F361" s="7" t="s">
        <v>51</v>
      </c>
      <c r="G361" s="7" t="s">
        <v>98</v>
      </c>
      <c r="H361" s="8" t="s">
        <v>53</v>
      </c>
      <c r="I361" s="7" t="s">
        <v>54</v>
      </c>
      <c r="J361" s="9">
        <v>7333241.9900000002</v>
      </c>
      <c r="K361" s="9">
        <v>7115357.5</v>
      </c>
    </row>
    <row r="362" spans="1:11" ht="42" customHeight="1" x14ac:dyDescent="0.25">
      <c r="A362" s="7" t="s">
        <v>100</v>
      </c>
      <c r="B362" s="7" t="s">
        <v>47</v>
      </c>
      <c r="C362" s="7" t="s">
        <v>101</v>
      </c>
      <c r="D362" s="7" t="s">
        <v>103</v>
      </c>
      <c r="E362" s="7" t="s">
        <v>104</v>
      </c>
      <c r="F362" s="7" t="s">
        <v>105</v>
      </c>
      <c r="G362" s="7" t="s">
        <v>98</v>
      </c>
      <c r="H362" s="8"/>
      <c r="I362" s="7"/>
      <c r="J362" s="9"/>
      <c r="K362" s="9"/>
    </row>
    <row r="363" spans="1:11" ht="42" customHeight="1" x14ac:dyDescent="0.25">
      <c r="A363" s="7" t="s">
        <v>100</v>
      </c>
      <c r="B363" s="7" t="s">
        <v>47</v>
      </c>
      <c r="C363" s="7" t="s">
        <v>101</v>
      </c>
      <c r="D363" s="7" t="s">
        <v>106</v>
      </c>
      <c r="E363" s="7" t="s">
        <v>107</v>
      </c>
      <c r="F363" s="7" t="s">
        <v>108</v>
      </c>
      <c r="G363" s="7" t="s">
        <v>98</v>
      </c>
      <c r="H363" s="8"/>
      <c r="I363" s="7"/>
      <c r="J363" s="9"/>
      <c r="K363" s="9"/>
    </row>
    <row r="364" spans="1:11" ht="42" customHeight="1" x14ac:dyDescent="0.25">
      <c r="A364" s="7" t="s">
        <v>100</v>
      </c>
      <c r="B364" s="7" t="s">
        <v>47</v>
      </c>
      <c r="C364" s="7" t="s">
        <v>101</v>
      </c>
      <c r="D364" s="7" t="s">
        <v>109</v>
      </c>
      <c r="E364" s="7" t="s">
        <v>50</v>
      </c>
      <c r="F364" s="7" t="s">
        <v>51</v>
      </c>
      <c r="G364" s="7" t="s">
        <v>98</v>
      </c>
      <c r="H364" s="8"/>
      <c r="I364" s="7"/>
      <c r="J364" s="9"/>
      <c r="K364" s="9"/>
    </row>
    <row r="365" spans="1:11" ht="42" customHeight="1" x14ac:dyDescent="0.25">
      <c r="A365" s="7" t="s">
        <v>100</v>
      </c>
      <c r="B365" s="7" t="s">
        <v>47</v>
      </c>
      <c r="C365" s="7" t="s">
        <v>101</v>
      </c>
      <c r="D365" s="7" t="s">
        <v>110</v>
      </c>
      <c r="E365" s="7" t="s">
        <v>107</v>
      </c>
      <c r="F365" s="7" t="s">
        <v>108</v>
      </c>
      <c r="G365" s="7" t="s">
        <v>98</v>
      </c>
      <c r="H365" s="8" t="s">
        <v>89</v>
      </c>
      <c r="I365" s="7" t="s">
        <v>111</v>
      </c>
      <c r="J365" s="9">
        <v>10400871.030000001</v>
      </c>
      <c r="K365" s="9">
        <v>10298075.210000001</v>
      </c>
    </row>
    <row r="366" spans="1:11" ht="42" customHeight="1" x14ac:dyDescent="0.25">
      <c r="A366" s="7" t="s">
        <v>138</v>
      </c>
      <c r="B366" s="7" t="s">
        <v>47</v>
      </c>
      <c r="C366" s="7" t="s">
        <v>139</v>
      </c>
      <c r="D366" s="7" t="s">
        <v>140</v>
      </c>
      <c r="E366" s="7" t="s">
        <v>69</v>
      </c>
      <c r="F366" s="7" t="s">
        <v>141</v>
      </c>
      <c r="G366" s="7" t="s">
        <v>98</v>
      </c>
      <c r="H366" s="8" t="s">
        <v>142</v>
      </c>
      <c r="I366" s="7" t="s">
        <v>143</v>
      </c>
      <c r="J366" s="9">
        <v>63751.490000000005</v>
      </c>
      <c r="K366" s="9">
        <v>63694.04</v>
      </c>
    </row>
    <row r="367" spans="1:11" ht="42" customHeight="1" x14ac:dyDescent="0.25">
      <c r="A367" s="7" t="s">
        <v>138</v>
      </c>
      <c r="B367" s="7" t="s">
        <v>47</v>
      </c>
      <c r="C367" s="7" t="s">
        <v>139</v>
      </c>
      <c r="D367" s="7" t="s">
        <v>60</v>
      </c>
      <c r="E367" s="7" t="s">
        <v>50</v>
      </c>
      <c r="F367" s="7" t="s">
        <v>51</v>
      </c>
      <c r="G367" s="7" t="s">
        <v>61</v>
      </c>
      <c r="H367" s="8" t="s">
        <v>53</v>
      </c>
      <c r="I367" s="7" t="s">
        <v>54</v>
      </c>
      <c r="J367" s="9">
        <v>102487.4</v>
      </c>
      <c r="K367" s="9">
        <v>102190.23999999999</v>
      </c>
    </row>
    <row r="368" spans="1:11" ht="42" customHeight="1" x14ac:dyDescent="0.25">
      <c r="A368" s="7" t="s">
        <v>144</v>
      </c>
      <c r="B368" s="7" t="s">
        <v>47</v>
      </c>
      <c r="C368" s="7" t="s">
        <v>145</v>
      </c>
      <c r="D368" s="7" t="s">
        <v>146</v>
      </c>
      <c r="E368" s="7" t="s">
        <v>69</v>
      </c>
      <c r="F368" s="7" t="s">
        <v>70</v>
      </c>
      <c r="G368" s="7" t="s">
        <v>147</v>
      </c>
      <c r="H368" s="8" t="s">
        <v>72</v>
      </c>
      <c r="I368" s="7" t="s">
        <v>148</v>
      </c>
      <c r="J368" s="9">
        <v>45562673.629999988</v>
      </c>
      <c r="K368" s="9">
        <v>45098599.109999999</v>
      </c>
    </row>
    <row r="369" spans="1:11" ht="42" customHeight="1" x14ac:dyDescent="0.25">
      <c r="A369" s="7" t="s">
        <v>144</v>
      </c>
      <c r="B369" s="7" t="s">
        <v>47</v>
      </c>
      <c r="C369" s="7" t="s">
        <v>145</v>
      </c>
      <c r="D369" s="7" t="s">
        <v>149</v>
      </c>
      <c r="E369" s="7" t="s">
        <v>69</v>
      </c>
      <c r="F369" s="7" t="s">
        <v>70</v>
      </c>
      <c r="G369" s="7" t="s">
        <v>150</v>
      </c>
      <c r="H369" s="8" t="s">
        <v>76</v>
      </c>
      <c r="I369" s="7" t="s">
        <v>151</v>
      </c>
      <c r="J369" s="9">
        <v>2926284.17</v>
      </c>
      <c r="K369" s="9">
        <v>2867605.1900000004</v>
      </c>
    </row>
    <row r="370" spans="1:11" ht="42" customHeight="1" x14ac:dyDescent="0.25">
      <c r="A370" s="7" t="s">
        <v>144</v>
      </c>
      <c r="B370" s="7" t="s">
        <v>47</v>
      </c>
      <c r="C370" s="7" t="s">
        <v>145</v>
      </c>
      <c r="D370" s="7" t="s">
        <v>152</v>
      </c>
      <c r="E370" s="7" t="s">
        <v>69</v>
      </c>
      <c r="F370" s="7" t="s">
        <v>70</v>
      </c>
      <c r="G370" s="7" t="s">
        <v>98</v>
      </c>
      <c r="H370" s="8" t="s">
        <v>66</v>
      </c>
      <c r="I370" s="7" t="s">
        <v>153</v>
      </c>
      <c r="J370" s="9">
        <v>2367426.73</v>
      </c>
      <c r="K370" s="9">
        <v>2241884.1999999997</v>
      </c>
    </row>
    <row r="371" spans="1:11" ht="42" customHeight="1" x14ac:dyDescent="0.25">
      <c r="A371" s="7" t="s">
        <v>144</v>
      </c>
      <c r="B371" s="7" t="s">
        <v>47</v>
      </c>
      <c r="C371" s="7" t="s">
        <v>145</v>
      </c>
      <c r="D371" s="7" t="s">
        <v>154</v>
      </c>
      <c r="E371" s="7" t="s">
        <v>50</v>
      </c>
      <c r="F371" s="7" t="s">
        <v>51</v>
      </c>
      <c r="G371" s="7" t="s">
        <v>61</v>
      </c>
      <c r="H371" s="8" t="s">
        <v>53</v>
      </c>
      <c r="I371" s="7" t="s">
        <v>155</v>
      </c>
      <c r="J371" s="9">
        <v>18406589.849999998</v>
      </c>
      <c r="K371" s="9">
        <v>16294333.649999999</v>
      </c>
    </row>
    <row r="372" spans="1:11" ht="42" customHeight="1" x14ac:dyDescent="0.25">
      <c r="A372" s="7" t="s">
        <v>167</v>
      </c>
      <c r="B372" s="7" t="s">
        <v>47</v>
      </c>
      <c r="C372" s="7" t="s">
        <v>168</v>
      </c>
      <c r="D372" s="7" t="s">
        <v>169</v>
      </c>
      <c r="E372" s="7" t="s">
        <v>50</v>
      </c>
      <c r="F372" s="7" t="s">
        <v>51</v>
      </c>
      <c r="G372" s="7" t="s">
        <v>52</v>
      </c>
      <c r="H372" s="8" t="s">
        <v>53</v>
      </c>
      <c r="I372" s="7" t="s">
        <v>54</v>
      </c>
      <c r="J372" s="9">
        <v>16258702.760000002</v>
      </c>
      <c r="K372" s="9">
        <v>15348253.169999998</v>
      </c>
    </row>
    <row r="373" spans="1:11" ht="42" customHeight="1" x14ac:dyDescent="0.25">
      <c r="A373" s="7" t="s">
        <v>167</v>
      </c>
      <c r="B373" s="7" t="s">
        <v>47</v>
      </c>
      <c r="C373" s="7" t="s">
        <v>168</v>
      </c>
      <c r="D373" s="7" t="s">
        <v>170</v>
      </c>
      <c r="E373" s="7" t="s">
        <v>69</v>
      </c>
      <c r="F373" s="7" t="s">
        <v>70</v>
      </c>
      <c r="G373" s="7" t="s">
        <v>98</v>
      </c>
      <c r="H373" s="8" t="s">
        <v>66</v>
      </c>
      <c r="I373" s="7" t="s">
        <v>67</v>
      </c>
      <c r="J373" s="9">
        <v>725147.7</v>
      </c>
      <c r="K373" s="9">
        <v>421891.5</v>
      </c>
    </row>
    <row r="374" spans="1:11" ht="42" customHeight="1" x14ac:dyDescent="0.25">
      <c r="A374" s="7" t="s">
        <v>167</v>
      </c>
      <c r="B374" s="7" t="s">
        <v>47</v>
      </c>
      <c r="C374" s="7" t="s">
        <v>168</v>
      </c>
      <c r="D374" s="7" t="s">
        <v>171</v>
      </c>
      <c r="E374" s="7" t="s">
        <v>69</v>
      </c>
      <c r="F374" s="7" t="s">
        <v>70</v>
      </c>
      <c r="G374" s="7" t="s">
        <v>159</v>
      </c>
      <c r="H374" s="8" t="s">
        <v>72</v>
      </c>
      <c r="I374" s="7" t="s">
        <v>73</v>
      </c>
      <c r="J374" s="9">
        <v>41376392.279999994</v>
      </c>
      <c r="K374" s="9">
        <v>40671201.80999998</v>
      </c>
    </row>
    <row r="375" spans="1:11" ht="42" customHeight="1" x14ac:dyDescent="0.25">
      <c r="A375" s="7" t="s">
        <v>167</v>
      </c>
      <c r="B375" s="7" t="s">
        <v>47</v>
      </c>
      <c r="C375" s="7" t="s">
        <v>168</v>
      </c>
      <c r="D375" s="7" t="s">
        <v>172</v>
      </c>
      <c r="E375" s="7" t="s">
        <v>69</v>
      </c>
      <c r="F375" s="7" t="s">
        <v>70</v>
      </c>
      <c r="G375" s="7" t="s">
        <v>161</v>
      </c>
      <c r="H375" s="8" t="s">
        <v>76</v>
      </c>
      <c r="I375" s="7" t="s">
        <v>77</v>
      </c>
      <c r="J375" s="9">
        <v>801046.83</v>
      </c>
      <c r="K375" s="9">
        <v>722721.11999999988</v>
      </c>
    </row>
    <row r="376" spans="1:11" ht="42" customHeight="1" x14ac:dyDescent="0.25">
      <c r="A376" s="7" t="s">
        <v>173</v>
      </c>
      <c r="B376" s="7" t="s">
        <v>47</v>
      </c>
      <c r="C376" s="7" t="s">
        <v>174</v>
      </c>
      <c r="D376" s="7" t="s">
        <v>87</v>
      </c>
      <c r="E376" s="7" t="s">
        <v>50</v>
      </c>
      <c r="F376" s="7" t="s">
        <v>51</v>
      </c>
      <c r="G376" s="7" t="s">
        <v>52</v>
      </c>
      <c r="H376" s="8" t="s">
        <v>53</v>
      </c>
      <c r="I376" s="7" t="s">
        <v>54</v>
      </c>
      <c r="J376" s="9">
        <v>10111838.560000001</v>
      </c>
      <c r="K376" s="9">
        <v>9803745.5499999989</v>
      </c>
    </row>
    <row r="377" spans="1:11" ht="42" customHeight="1" x14ac:dyDescent="0.25">
      <c r="A377" s="7" t="s">
        <v>173</v>
      </c>
      <c r="B377" s="7" t="s">
        <v>47</v>
      </c>
      <c r="C377" s="7" t="s">
        <v>174</v>
      </c>
      <c r="D377" s="7" t="s">
        <v>175</v>
      </c>
      <c r="E377" s="7" t="s">
        <v>69</v>
      </c>
      <c r="F377" s="7" t="s">
        <v>70</v>
      </c>
      <c r="G377" s="7" t="s">
        <v>159</v>
      </c>
      <c r="H377" s="8" t="s">
        <v>72</v>
      </c>
      <c r="I377" s="7" t="s">
        <v>73</v>
      </c>
      <c r="J377" s="9">
        <v>17357326.399999995</v>
      </c>
      <c r="K377" s="9">
        <v>17038579.909999996</v>
      </c>
    </row>
    <row r="378" spans="1:11" ht="42" customHeight="1" x14ac:dyDescent="0.25">
      <c r="A378" s="7" t="s">
        <v>173</v>
      </c>
      <c r="B378" s="7" t="s">
        <v>47</v>
      </c>
      <c r="C378" s="7" t="s">
        <v>174</v>
      </c>
      <c r="D378" s="7" t="s">
        <v>176</v>
      </c>
      <c r="E378" s="7" t="s">
        <v>69</v>
      </c>
      <c r="F378" s="7" t="s">
        <v>70</v>
      </c>
      <c r="G378" s="7" t="s">
        <v>161</v>
      </c>
      <c r="H378" s="8" t="s">
        <v>76</v>
      </c>
      <c r="I378" s="7" t="s">
        <v>77</v>
      </c>
      <c r="J378" s="9">
        <v>1108235.56</v>
      </c>
      <c r="K378" s="9">
        <v>804285.32999999984</v>
      </c>
    </row>
    <row r="379" spans="1:11" ht="42" customHeight="1" x14ac:dyDescent="0.25">
      <c r="A379" s="7" t="s">
        <v>173</v>
      </c>
      <c r="B379" s="7" t="s">
        <v>47</v>
      </c>
      <c r="C379" s="7" t="s">
        <v>174</v>
      </c>
      <c r="D379" s="7" t="s">
        <v>177</v>
      </c>
      <c r="E379" s="7" t="s">
        <v>69</v>
      </c>
      <c r="F379" s="7" t="s">
        <v>70</v>
      </c>
      <c r="G379" s="7" t="s">
        <v>163</v>
      </c>
      <c r="H379" s="8" t="s">
        <v>66</v>
      </c>
      <c r="I379" s="7" t="s">
        <v>67</v>
      </c>
      <c r="J379" s="9">
        <v>9882.26</v>
      </c>
      <c r="K379" s="9">
        <v>4514.62</v>
      </c>
    </row>
    <row r="380" spans="1:11" ht="42" customHeight="1" x14ac:dyDescent="0.25">
      <c r="A380" s="7" t="s">
        <v>178</v>
      </c>
      <c r="B380" s="7" t="s">
        <v>47</v>
      </c>
      <c r="C380" s="7" t="s">
        <v>179</v>
      </c>
      <c r="D380" s="7" t="s">
        <v>180</v>
      </c>
      <c r="E380" s="7" t="s">
        <v>69</v>
      </c>
      <c r="F380" s="7" t="s">
        <v>70</v>
      </c>
      <c r="G380" s="7" t="s">
        <v>161</v>
      </c>
      <c r="H380" s="8" t="s">
        <v>76</v>
      </c>
      <c r="I380" s="7" t="s">
        <v>77</v>
      </c>
      <c r="J380" s="9">
        <v>400441.99</v>
      </c>
      <c r="K380" s="9">
        <v>399583.71</v>
      </c>
    </row>
    <row r="381" spans="1:11" ht="42" customHeight="1" x14ac:dyDescent="0.25">
      <c r="A381" s="7" t="s">
        <v>178</v>
      </c>
      <c r="B381" s="7" t="s">
        <v>47</v>
      </c>
      <c r="C381" s="7" t="s">
        <v>179</v>
      </c>
      <c r="D381" s="7" t="s">
        <v>181</v>
      </c>
      <c r="E381" s="7" t="s">
        <v>69</v>
      </c>
      <c r="F381" s="7" t="s">
        <v>70</v>
      </c>
      <c r="G381" s="7" t="s">
        <v>159</v>
      </c>
      <c r="H381" s="8" t="s">
        <v>72</v>
      </c>
      <c r="I381" s="7" t="s">
        <v>73</v>
      </c>
      <c r="J381" s="9">
        <v>13304711.199999999</v>
      </c>
      <c r="K381" s="9">
        <v>13289778.710000001</v>
      </c>
    </row>
    <row r="382" spans="1:11" ht="42" customHeight="1" x14ac:dyDescent="0.25">
      <c r="A382" s="7" t="s">
        <v>178</v>
      </c>
      <c r="B382" s="7" t="s">
        <v>47</v>
      </c>
      <c r="C382" s="7" t="s">
        <v>179</v>
      </c>
      <c r="D382" s="7" t="s">
        <v>182</v>
      </c>
      <c r="E382" s="7" t="s">
        <v>69</v>
      </c>
      <c r="F382" s="7" t="s">
        <v>70</v>
      </c>
      <c r="G382" s="7" t="s">
        <v>183</v>
      </c>
      <c r="H382" s="8" t="s">
        <v>66</v>
      </c>
      <c r="I382" s="7" t="s">
        <v>67</v>
      </c>
      <c r="J382" s="9">
        <v>0</v>
      </c>
      <c r="K382" s="9">
        <v>0</v>
      </c>
    </row>
    <row r="383" spans="1:11" ht="42" customHeight="1" x14ac:dyDescent="0.25">
      <c r="A383" s="7" t="s">
        <v>178</v>
      </c>
      <c r="B383" s="7" t="s">
        <v>47</v>
      </c>
      <c r="C383" s="7" t="s">
        <v>179</v>
      </c>
      <c r="D383" s="7" t="s">
        <v>184</v>
      </c>
      <c r="E383" s="7" t="s">
        <v>50</v>
      </c>
      <c r="F383" s="7" t="s">
        <v>51</v>
      </c>
      <c r="G383" s="7" t="s">
        <v>52</v>
      </c>
      <c r="H383" s="8" t="s">
        <v>53</v>
      </c>
      <c r="I383" s="7" t="s">
        <v>54</v>
      </c>
      <c r="J383" s="9">
        <v>5719142.4700000016</v>
      </c>
      <c r="K383" s="9">
        <v>5663416.8900000025</v>
      </c>
    </row>
    <row r="384" spans="1:11" ht="42" customHeight="1" x14ac:dyDescent="0.25">
      <c r="A384" s="7" t="s">
        <v>185</v>
      </c>
      <c r="B384" s="7" t="s">
        <v>47</v>
      </c>
      <c r="C384" s="7" t="s">
        <v>186</v>
      </c>
      <c r="D384" s="7" t="s">
        <v>187</v>
      </c>
      <c r="E384" s="7" t="s">
        <v>69</v>
      </c>
      <c r="F384" s="7" t="s">
        <v>70</v>
      </c>
      <c r="G384" s="7" t="s">
        <v>188</v>
      </c>
      <c r="H384" s="8" t="s">
        <v>72</v>
      </c>
      <c r="I384" s="7" t="s">
        <v>73</v>
      </c>
      <c r="J384" s="9">
        <v>76416828.630000025</v>
      </c>
      <c r="K384" s="9">
        <v>75440472.799999997</v>
      </c>
    </row>
    <row r="385" spans="1:11" ht="42" customHeight="1" x14ac:dyDescent="0.25">
      <c r="A385" s="7" t="s">
        <v>185</v>
      </c>
      <c r="B385" s="7" t="s">
        <v>47</v>
      </c>
      <c r="C385" s="7" t="s">
        <v>186</v>
      </c>
      <c r="D385" s="7" t="s">
        <v>189</v>
      </c>
      <c r="E385" s="7" t="s">
        <v>69</v>
      </c>
      <c r="F385" s="7" t="s">
        <v>190</v>
      </c>
      <c r="G385" s="7" t="s">
        <v>191</v>
      </c>
      <c r="H385" s="8"/>
      <c r="I385" s="7"/>
      <c r="J385" s="9"/>
      <c r="K385" s="9"/>
    </row>
    <row r="386" spans="1:11" ht="42" customHeight="1" x14ac:dyDescent="0.25">
      <c r="A386" s="7" t="s">
        <v>185</v>
      </c>
      <c r="B386" s="7" t="s">
        <v>47</v>
      </c>
      <c r="C386" s="7" t="s">
        <v>186</v>
      </c>
      <c r="D386" s="7" t="s">
        <v>192</v>
      </c>
      <c r="E386" s="7" t="s">
        <v>50</v>
      </c>
      <c r="F386" s="7" t="s">
        <v>51</v>
      </c>
      <c r="G386" s="7" t="s">
        <v>61</v>
      </c>
      <c r="H386" s="8" t="s">
        <v>53</v>
      </c>
      <c r="I386" s="7" t="s">
        <v>54</v>
      </c>
      <c r="J386" s="9">
        <v>46298987.790000007</v>
      </c>
      <c r="K386" s="9">
        <v>43417826.649999991</v>
      </c>
    </row>
    <row r="387" spans="1:11" ht="42" customHeight="1" x14ac:dyDescent="0.25">
      <c r="A387" s="7" t="s">
        <v>185</v>
      </c>
      <c r="B387" s="7" t="s">
        <v>47</v>
      </c>
      <c r="C387" s="7" t="s">
        <v>186</v>
      </c>
      <c r="D387" s="7" t="s">
        <v>193</v>
      </c>
      <c r="E387" s="7" t="s">
        <v>69</v>
      </c>
      <c r="F387" s="7" t="s">
        <v>70</v>
      </c>
      <c r="G387" s="7" t="s">
        <v>150</v>
      </c>
      <c r="H387" s="8" t="s">
        <v>76</v>
      </c>
      <c r="I387" s="7" t="s">
        <v>77</v>
      </c>
      <c r="J387" s="9">
        <v>3206182.3600000003</v>
      </c>
      <c r="K387" s="9">
        <v>1815557.25</v>
      </c>
    </row>
    <row r="388" spans="1:11" ht="42" customHeight="1" x14ac:dyDescent="0.25">
      <c r="A388" s="7" t="s">
        <v>185</v>
      </c>
      <c r="B388" s="7" t="s">
        <v>47</v>
      </c>
      <c r="C388" s="7" t="s">
        <v>186</v>
      </c>
      <c r="D388" s="7" t="s">
        <v>194</v>
      </c>
      <c r="E388" s="7" t="s">
        <v>69</v>
      </c>
      <c r="F388" s="7" t="s">
        <v>190</v>
      </c>
      <c r="G388" s="7" t="s">
        <v>191</v>
      </c>
      <c r="H388" s="8" t="s">
        <v>66</v>
      </c>
      <c r="I388" s="7" t="s">
        <v>67</v>
      </c>
      <c r="J388" s="9">
        <v>908196.26</v>
      </c>
      <c r="K388" s="9">
        <v>769419.4800000001</v>
      </c>
    </row>
    <row r="389" spans="1:11" ht="42" customHeight="1" x14ac:dyDescent="0.25">
      <c r="A389" s="7" t="s">
        <v>195</v>
      </c>
      <c r="B389" s="7" t="s">
        <v>47</v>
      </c>
      <c r="C389" s="7" t="s">
        <v>196</v>
      </c>
      <c r="D389" s="7" t="s">
        <v>197</v>
      </c>
      <c r="E389" s="7" t="s">
        <v>69</v>
      </c>
      <c r="F389" s="7" t="s">
        <v>70</v>
      </c>
      <c r="G389" s="7" t="s">
        <v>150</v>
      </c>
      <c r="H389" s="8" t="s">
        <v>76</v>
      </c>
      <c r="I389" s="7" t="s">
        <v>77</v>
      </c>
      <c r="J389" s="9">
        <v>5364330.62</v>
      </c>
      <c r="K389" s="9">
        <v>4823153.2800000012</v>
      </c>
    </row>
    <row r="390" spans="1:11" ht="42" customHeight="1" x14ac:dyDescent="0.25">
      <c r="A390" s="7" t="s">
        <v>195</v>
      </c>
      <c r="B390" s="7" t="s">
        <v>47</v>
      </c>
      <c r="C390" s="7" t="s">
        <v>196</v>
      </c>
      <c r="D390" s="7" t="s">
        <v>198</v>
      </c>
      <c r="E390" s="7" t="s">
        <v>69</v>
      </c>
      <c r="F390" s="7" t="s">
        <v>70</v>
      </c>
      <c r="G390" s="7" t="s">
        <v>98</v>
      </c>
      <c r="H390" s="8" t="s">
        <v>66</v>
      </c>
      <c r="I390" s="7" t="s">
        <v>67</v>
      </c>
      <c r="J390" s="9">
        <v>741100.51000000013</v>
      </c>
      <c r="K390" s="9">
        <v>694976.15999999992</v>
      </c>
    </row>
    <row r="391" spans="1:11" ht="42" customHeight="1" x14ac:dyDescent="0.25">
      <c r="A391" s="7" t="s">
        <v>195</v>
      </c>
      <c r="B391" s="7" t="s">
        <v>47</v>
      </c>
      <c r="C391" s="7" t="s">
        <v>196</v>
      </c>
      <c r="D391" s="7" t="s">
        <v>60</v>
      </c>
      <c r="E391" s="7" t="s">
        <v>50</v>
      </c>
      <c r="F391" s="7" t="s">
        <v>199</v>
      </c>
      <c r="G391" s="7" t="s">
        <v>98</v>
      </c>
      <c r="H391" s="8" t="s">
        <v>53</v>
      </c>
      <c r="I391" s="7" t="s">
        <v>54</v>
      </c>
      <c r="J391" s="9">
        <v>10584595.679999998</v>
      </c>
      <c r="K391" s="9">
        <v>10396235.039999999</v>
      </c>
    </row>
    <row r="392" spans="1:11" ht="42" customHeight="1" x14ac:dyDescent="0.25">
      <c r="A392" s="7" t="s">
        <v>195</v>
      </c>
      <c r="B392" s="7" t="s">
        <v>47</v>
      </c>
      <c r="C392" s="7" t="s">
        <v>196</v>
      </c>
      <c r="D392" s="7" t="s">
        <v>200</v>
      </c>
      <c r="E392" s="7" t="s">
        <v>69</v>
      </c>
      <c r="F392" s="7" t="s">
        <v>70</v>
      </c>
      <c r="G392" s="7" t="s">
        <v>201</v>
      </c>
      <c r="H392" s="8" t="s">
        <v>72</v>
      </c>
      <c r="I392" s="7" t="s">
        <v>73</v>
      </c>
      <c r="J392" s="9">
        <v>42385637.169999994</v>
      </c>
      <c r="K392" s="9">
        <v>41577409.270000011</v>
      </c>
    </row>
    <row r="393" spans="1:11" ht="42" customHeight="1" x14ac:dyDescent="0.25">
      <c r="A393" s="7" t="s">
        <v>195</v>
      </c>
      <c r="B393" s="7" t="s">
        <v>47</v>
      </c>
      <c r="C393" s="7" t="s">
        <v>196</v>
      </c>
      <c r="D393" s="7" t="s">
        <v>202</v>
      </c>
      <c r="E393" s="7" t="s">
        <v>69</v>
      </c>
      <c r="F393" s="7" t="s">
        <v>70</v>
      </c>
      <c r="G393" s="7" t="s">
        <v>98</v>
      </c>
      <c r="H393" s="8"/>
      <c r="I393" s="7"/>
      <c r="J393" s="9"/>
      <c r="K393" s="9"/>
    </row>
    <row r="394" spans="1:11" ht="42" customHeight="1" x14ac:dyDescent="0.25">
      <c r="A394" s="7" t="s">
        <v>203</v>
      </c>
      <c r="B394" s="7" t="s">
        <v>47</v>
      </c>
      <c r="C394" s="7" t="s">
        <v>204</v>
      </c>
      <c r="D394" s="7" t="s">
        <v>205</v>
      </c>
      <c r="E394" s="7" t="s">
        <v>69</v>
      </c>
      <c r="F394" s="7" t="s">
        <v>70</v>
      </c>
      <c r="G394" s="7" t="s">
        <v>206</v>
      </c>
      <c r="H394" s="8" t="s">
        <v>72</v>
      </c>
      <c r="I394" s="7" t="s">
        <v>73</v>
      </c>
      <c r="J394" s="9">
        <v>9218637.2599999998</v>
      </c>
      <c r="K394" s="9">
        <v>8898723.8100000005</v>
      </c>
    </row>
    <row r="395" spans="1:11" ht="42" customHeight="1" x14ac:dyDescent="0.25">
      <c r="A395" s="7" t="s">
        <v>203</v>
      </c>
      <c r="B395" s="7" t="s">
        <v>47</v>
      </c>
      <c r="C395" s="7" t="s">
        <v>204</v>
      </c>
      <c r="D395" s="7" t="s">
        <v>207</v>
      </c>
      <c r="E395" s="7" t="s">
        <v>69</v>
      </c>
      <c r="F395" s="7" t="s">
        <v>70</v>
      </c>
      <c r="G395" s="7" t="s">
        <v>163</v>
      </c>
      <c r="H395" s="8" t="s">
        <v>66</v>
      </c>
      <c r="I395" s="7" t="s">
        <v>67</v>
      </c>
      <c r="J395" s="9">
        <v>54032.91</v>
      </c>
      <c r="K395" s="9">
        <v>0</v>
      </c>
    </row>
    <row r="396" spans="1:11" ht="42" customHeight="1" x14ac:dyDescent="0.25">
      <c r="A396" s="7" t="s">
        <v>203</v>
      </c>
      <c r="B396" s="7" t="s">
        <v>47</v>
      </c>
      <c r="C396" s="7" t="s">
        <v>204</v>
      </c>
      <c r="D396" s="7" t="s">
        <v>208</v>
      </c>
      <c r="E396" s="7" t="s">
        <v>50</v>
      </c>
      <c r="F396" s="7" t="s">
        <v>51</v>
      </c>
      <c r="G396" s="7" t="s">
        <v>52</v>
      </c>
      <c r="H396" s="8" t="s">
        <v>53</v>
      </c>
      <c r="I396" s="7" t="s">
        <v>54</v>
      </c>
      <c r="J396" s="9">
        <v>3418425.12</v>
      </c>
      <c r="K396" s="9">
        <v>2761763.1799999997</v>
      </c>
    </row>
    <row r="397" spans="1:11" ht="42" customHeight="1" x14ac:dyDescent="0.25">
      <c r="A397" s="7" t="s">
        <v>203</v>
      </c>
      <c r="B397" s="7" t="s">
        <v>47</v>
      </c>
      <c r="C397" s="7" t="s">
        <v>204</v>
      </c>
      <c r="D397" s="7" t="s">
        <v>208</v>
      </c>
      <c r="E397" s="7" t="s">
        <v>50</v>
      </c>
      <c r="F397" s="7" t="s">
        <v>51</v>
      </c>
      <c r="G397" s="7" t="s">
        <v>52</v>
      </c>
      <c r="H397" s="8" t="s">
        <v>209</v>
      </c>
      <c r="I397" s="7" t="s">
        <v>210</v>
      </c>
      <c r="J397" s="9">
        <v>0</v>
      </c>
      <c r="K397" s="9">
        <v>0</v>
      </c>
    </row>
    <row r="398" spans="1:11" ht="42" customHeight="1" x14ac:dyDescent="0.25">
      <c r="A398" s="7" t="s">
        <v>203</v>
      </c>
      <c r="B398" s="7" t="s">
        <v>47</v>
      </c>
      <c r="C398" s="7" t="s">
        <v>204</v>
      </c>
      <c r="D398" s="7" t="s">
        <v>211</v>
      </c>
      <c r="E398" s="7" t="s">
        <v>69</v>
      </c>
      <c r="F398" s="7" t="s">
        <v>70</v>
      </c>
      <c r="G398" s="7" t="s">
        <v>161</v>
      </c>
      <c r="H398" s="8" t="s">
        <v>76</v>
      </c>
      <c r="I398" s="7" t="s">
        <v>77</v>
      </c>
      <c r="J398" s="9">
        <v>914485.0199999999</v>
      </c>
      <c r="K398" s="9">
        <v>132835.75</v>
      </c>
    </row>
    <row r="399" spans="1:11" ht="42" customHeight="1" x14ac:dyDescent="0.25">
      <c r="A399" s="7" t="s">
        <v>212</v>
      </c>
      <c r="B399" s="7" t="s">
        <v>47</v>
      </c>
      <c r="C399" s="7" t="s">
        <v>213</v>
      </c>
      <c r="D399" s="7" t="s">
        <v>214</v>
      </c>
      <c r="E399" s="7" t="s">
        <v>69</v>
      </c>
      <c r="F399" s="7" t="s">
        <v>70</v>
      </c>
      <c r="G399" s="7" t="s">
        <v>183</v>
      </c>
      <c r="H399" s="8" t="s">
        <v>66</v>
      </c>
      <c r="I399" s="7" t="s">
        <v>67</v>
      </c>
      <c r="J399" s="9">
        <v>388164.27</v>
      </c>
      <c r="K399" s="9">
        <v>185513.99999999994</v>
      </c>
    </row>
    <row r="400" spans="1:11" ht="42" customHeight="1" x14ac:dyDescent="0.25">
      <c r="A400" s="7" t="s">
        <v>212</v>
      </c>
      <c r="B400" s="7" t="s">
        <v>47</v>
      </c>
      <c r="C400" s="7" t="s">
        <v>213</v>
      </c>
      <c r="D400" s="7" t="s">
        <v>215</v>
      </c>
      <c r="E400" s="7" t="s">
        <v>69</v>
      </c>
      <c r="F400" s="7" t="s">
        <v>70</v>
      </c>
      <c r="G400" s="7" t="s">
        <v>159</v>
      </c>
      <c r="H400" s="8" t="s">
        <v>53</v>
      </c>
      <c r="I400" s="7" t="s">
        <v>54</v>
      </c>
      <c r="J400" s="9">
        <v>31512107.849999998</v>
      </c>
      <c r="K400" s="9">
        <v>28627761.219999999</v>
      </c>
    </row>
    <row r="401" spans="1:11" ht="42" customHeight="1" x14ac:dyDescent="0.25">
      <c r="A401" s="7" t="s">
        <v>212</v>
      </c>
      <c r="B401" s="7" t="s">
        <v>47</v>
      </c>
      <c r="C401" s="7" t="s">
        <v>213</v>
      </c>
      <c r="D401" s="7" t="s">
        <v>216</v>
      </c>
      <c r="E401" s="7" t="s">
        <v>69</v>
      </c>
      <c r="F401" s="7" t="s">
        <v>70</v>
      </c>
      <c r="G401" s="7" t="s">
        <v>161</v>
      </c>
      <c r="H401" s="8" t="s">
        <v>76</v>
      </c>
      <c r="I401" s="7" t="s">
        <v>77</v>
      </c>
      <c r="J401" s="9">
        <v>87812.779999999984</v>
      </c>
      <c r="K401" s="9">
        <v>50745.580000000009</v>
      </c>
    </row>
    <row r="402" spans="1:11" ht="42" customHeight="1" x14ac:dyDescent="0.25">
      <c r="A402" s="7" t="s">
        <v>212</v>
      </c>
      <c r="B402" s="7" t="s">
        <v>47</v>
      </c>
      <c r="C402" s="7" t="s">
        <v>213</v>
      </c>
      <c r="D402" s="7" t="s">
        <v>217</v>
      </c>
      <c r="E402" s="7" t="s">
        <v>50</v>
      </c>
      <c r="F402" s="7" t="s">
        <v>51</v>
      </c>
      <c r="G402" s="7" t="s">
        <v>52</v>
      </c>
      <c r="H402" s="8" t="s">
        <v>72</v>
      </c>
      <c r="I402" s="7" t="s">
        <v>73</v>
      </c>
      <c r="J402" s="9">
        <v>1152128.67</v>
      </c>
      <c r="K402" s="9">
        <v>865001.80999999994</v>
      </c>
    </row>
    <row r="403" spans="1:11" ht="42" customHeight="1" x14ac:dyDescent="0.25">
      <c r="A403" s="7" t="s">
        <v>218</v>
      </c>
      <c r="B403" s="7" t="s">
        <v>47</v>
      </c>
      <c r="C403" s="7" t="s">
        <v>219</v>
      </c>
      <c r="D403" s="7" t="s">
        <v>220</v>
      </c>
      <c r="E403" s="7" t="s">
        <v>69</v>
      </c>
      <c r="F403" s="7" t="s">
        <v>70</v>
      </c>
      <c r="G403" s="7" t="s">
        <v>161</v>
      </c>
      <c r="H403" s="8" t="s">
        <v>76</v>
      </c>
      <c r="I403" s="7" t="s">
        <v>77</v>
      </c>
      <c r="J403" s="9">
        <v>579261.12</v>
      </c>
      <c r="K403" s="9">
        <v>559502.29999999993</v>
      </c>
    </row>
    <row r="404" spans="1:11" ht="42" customHeight="1" x14ac:dyDescent="0.25">
      <c r="A404" s="7" t="s">
        <v>218</v>
      </c>
      <c r="B404" s="7" t="s">
        <v>47</v>
      </c>
      <c r="C404" s="7" t="s">
        <v>219</v>
      </c>
      <c r="D404" s="7" t="s">
        <v>221</v>
      </c>
      <c r="E404" s="7" t="s">
        <v>69</v>
      </c>
      <c r="F404" s="7" t="s">
        <v>70</v>
      </c>
      <c r="G404" s="7" t="s">
        <v>206</v>
      </c>
      <c r="H404" s="8" t="s">
        <v>72</v>
      </c>
      <c r="I404" s="7" t="s">
        <v>73</v>
      </c>
      <c r="J404" s="9">
        <v>23043089.919999994</v>
      </c>
      <c r="K404" s="9">
        <v>22583455.199999999</v>
      </c>
    </row>
    <row r="405" spans="1:11" ht="42" customHeight="1" x14ac:dyDescent="0.25">
      <c r="A405" s="7" t="s">
        <v>218</v>
      </c>
      <c r="B405" s="7" t="s">
        <v>47</v>
      </c>
      <c r="C405" s="7" t="s">
        <v>219</v>
      </c>
      <c r="D405" s="7" t="s">
        <v>222</v>
      </c>
      <c r="E405" s="7" t="s">
        <v>69</v>
      </c>
      <c r="F405" s="7" t="s">
        <v>70</v>
      </c>
      <c r="G405" s="7" t="s">
        <v>163</v>
      </c>
      <c r="H405" s="8" t="s">
        <v>66</v>
      </c>
      <c r="I405" s="7" t="s">
        <v>67</v>
      </c>
      <c r="J405" s="9">
        <v>51104</v>
      </c>
      <c r="K405" s="9">
        <v>48863.77</v>
      </c>
    </row>
    <row r="406" spans="1:11" ht="42" customHeight="1" x14ac:dyDescent="0.25">
      <c r="A406" s="7" t="s">
        <v>218</v>
      </c>
      <c r="B406" s="7" t="s">
        <v>47</v>
      </c>
      <c r="C406" s="7" t="s">
        <v>219</v>
      </c>
      <c r="D406" s="7" t="s">
        <v>223</v>
      </c>
      <c r="E406" s="7" t="s">
        <v>50</v>
      </c>
      <c r="F406" s="7" t="s">
        <v>51</v>
      </c>
      <c r="G406" s="7" t="s">
        <v>52</v>
      </c>
      <c r="H406" s="8">
        <v>21</v>
      </c>
      <c r="I406" s="7" t="s">
        <v>224</v>
      </c>
      <c r="J406" s="9">
        <v>0</v>
      </c>
      <c r="K406" s="9">
        <v>0</v>
      </c>
    </row>
    <row r="407" spans="1:11" ht="42" customHeight="1" x14ac:dyDescent="0.25">
      <c r="A407" s="7" t="s">
        <v>218</v>
      </c>
      <c r="B407" s="7" t="s">
        <v>47</v>
      </c>
      <c r="C407" s="7" t="s">
        <v>219</v>
      </c>
      <c r="D407" s="7" t="s">
        <v>223</v>
      </c>
      <c r="E407" s="7" t="s">
        <v>50</v>
      </c>
      <c r="F407" s="7" t="s">
        <v>51</v>
      </c>
      <c r="G407" s="7" t="s">
        <v>52</v>
      </c>
      <c r="H407" s="8" t="s">
        <v>53</v>
      </c>
      <c r="I407" s="7" t="s">
        <v>54</v>
      </c>
      <c r="J407" s="9">
        <v>11118248.629999999</v>
      </c>
      <c r="K407" s="9">
        <v>10725908.259999996</v>
      </c>
    </row>
    <row r="408" spans="1:11" ht="42" customHeight="1" x14ac:dyDescent="0.25">
      <c r="A408" s="7" t="s">
        <v>225</v>
      </c>
      <c r="B408" s="7" t="s">
        <v>47</v>
      </c>
      <c r="C408" s="7" t="s">
        <v>226</v>
      </c>
      <c r="D408" s="7" t="s">
        <v>227</v>
      </c>
      <c r="E408" s="7" t="s">
        <v>50</v>
      </c>
      <c r="F408" s="7" t="s">
        <v>51</v>
      </c>
      <c r="G408" s="7" t="s">
        <v>61</v>
      </c>
      <c r="H408" s="8" t="s">
        <v>53</v>
      </c>
      <c r="I408" s="7" t="s">
        <v>54</v>
      </c>
      <c r="J408" s="9">
        <v>4873644.6499999994</v>
      </c>
      <c r="K408" s="9">
        <v>4740942.53</v>
      </c>
    </row>
    <row r="409" spans="1:11" ht="42" customHeight="1" x14ac:dyDescent="0.25">
      <c r="A409" s="7" t="s">
        <v>225</v>
      </c>
      <c r="B409" s="7" t="s">
        <v>47</v>
      </c>
      <c r="C409" s="7" t="s">
        <v>226</v>
      </c>
      <c r="D409" s="7" t="s">
        <v>228</v>
      </c>
      <c r="E409" s="7" t="s">
        <v>69</v>
      </c>
      <c r="F409" s="7" t="s">
        <v>70</v>
      </c>
      <c r="G409" s="7" t="s">
        <v>98</v>
      </c>
      <c r="H409" s="8" t="s">
        <v>66</v>
      </c>
      <c r="I409" s="7" t="s">
        <v>67</v>
      </c>
      <c r="J409" s="9">
        <v>84870.6</v>
      </c>
      <c r="K409" s="9">
        <v>78146.12000000001</v>
      </c>
    </row>
    <row r="410" spans="1:11" ht="42" customHeight="1" x14ac:dyDescent="0.25">
      <c r="A410" s="7" t="s">
        <v>225</v>
      </c>
      <c r="B410" s="7" t="s">
        <v>47</v>
      </c>
      <c r="C410" s="7" t="s">
        <v>226</v>
      </c>
      <c r="D410" s="7" t="s">
        <v>229</v>
      </c>
      <c r="E410" s="7" t="s">
        <v>69</v>
      </c>
      <c r="F410" s="7" t="s">
        <v>70</v>
      </c>
      <c r="G410" s="7" t="s">
        <v>188</v>
      </c>
      <c r="H410" s="8" t="s">
        <v>72</v>
      </c>
      <c r="I410" s="7" t="s">
        <v>73</v>
      </c>
      <c r="J410" s="9">
        <v>14770698.700000001</v>
      </c>
      <c r="K410" s="9">
        <v>14633602.640000001</v>
      </c>
    </row>
    <row r="411" spans="1:11" ht="42" customHeight="1" x14ac:dyDescent="0.25">
      <c r="A411" s="7" t="s">
        <v>225</v>
      </c>
      <c r="B411" s="7" t="s">
        <v>47</v>
      </c>
      <c r="C411" s="7" t="s">
        <v>226</v>
      </c>
      <c r="D411" s="7" t="s">
        <v>230</v>
      </c>
      <c r="E411" s="7" t="s">
        <v>69</v>
      </c>
      <c r="F411" s="7" t="s">
        <v>70</v>
      </c>
      <c r="G411" s="7" t="s">
        <v>150</v>
      </c>
      <c r="H411" s="8" t="s">
        <v>76</v>
      </c>
      <c r="I411" s="7" t="s">
        <v>77</v>
      </c>
      <c r="J411" s="9">
        <v>3734646.94</v>
      </c>
      <c r="K411" s="9">
        <v>3310614.6699999995</v>
      </c>
    </row>
    <row r="412" spans="1:11" ht="42" customHeight="1" x14ac:dyDescent="0.25">
      <c r="A412" s="7" t="s">
        <v>231</v>
      </c>
      <c r="B412" s="7" t="s">
        <v>47</v>
      </c>
      <c r="C412" s="7" t="s">
        <v>232</v>
      </c>
      <c r="D412" s="7" t="s">
        <v>233</v>
      </c>
      <c r="E412" s="7" t="s">
        <v>50</v>
      </c>
      <c r="F412" s="7" t="s">
        <v>234</v>
      </c>
      <c r="G412" s="7" t="s">
        <v>98</v>
      </c>
      <c r="H412" s="8" t="s">
        <v>53</v>
      </c>
      <c r="I412" s="7" t="s">
        <v>54</v>
      </c>
      <c r="J412" s="9">
        <v>11802185.170000002</v>
      </c>
      <c r="K412" s="9">
        <v>11632336.16</v>
      </c>
    </row>
    <row r="413" spans="1:11" ht="42" customHeight="1" x14ac:dyDescent="0.25">
      <c r="A413" s="7" t="s">
        <v>231</v>
      </c>
      <c r="B413" s="7" t="s">
        <v>47</v>
      </c>
      <c r="C413" s="7" t="s">
        <v>232</v>
      </c>
      <c r="D413" s="7" t="s">
        <v>235</v>
      </c>
      <c r="E413" s="7" t="s">
        <v>236</v>
      </c>
      <c r="F413" s="7" t="s">
        <v>237</v>
      </c>
      <c r="G413" s="7" t="s">
        <v>98</v>
      </c>
      <c r="H413" s="8" t="s">
        <v>66</v>
      </c>
      <c r="I413" s="7" t="s">
        <v>67</v>
      </c>
      <c r="J413" s="9">
        <v>10010.1</v>
      </c>
      <c r="K413" s="9">
        <v>0</v>
      </c>
    </row>
    <row r="414" spans="1:11" ht="42" customHeight="1" x14ac:dyDescent="0.25">
      <c r="A414" s="7" t="s">
        <v>231</v>
      </c>
      <c r="B414" s="7" t="s">
        <v>47</v>
      </c>
      <c r="C414" s="7" t="s">
        <v>232</v>
      </c>
      <c r="D414" s="7" t="s">
        <v>238</v>
      </c>
      <c r="E414" s="7" t="s">
        <v>69</v>
      </c>
      <c r="F414" s="7" t="s">
        <v>70</v>
      </c>
      <c r="G414" s="7" t="s">
        <v>239</v>
      </c>
      <c r="H414" s="8" t="s">
        <v>72</v>
      </c>
      <c r="I414" s="7" t="s">
        <v>73</v>
      </c>
      <c r="J414" s="9">
        <v>32779497.960000001</v>
      </c>
      <c r="K414" s="9">
        <v>32381112.700000007</v>
      </c>
    </row>
    <row r="415" spans="1:11" ht="42" customHeight="1" x14ac:dyDescent="0.25">
      <c r="A415" s="7" t="s">
        <v>231</v>
      </c>
      <c r="B415" s="7" t="s">
        <v>47</v>
      </c>
      <c r="C415" s="7" t="s">
        <v>232</v>
      </c>
      <c r="D415" s="7" t="s">
        <v>240</v>
      </c>
      <c r="E415" s="7" t="s">
        <v>69</v>
      </c>
      <c r="F415" s="7" t="s">
        <v>70</v>
      </c>
      <c r="G415" s="7" t="s">
        <v>150</v>
      </c>
      <c r="H415" s="8" t="s">
        <v>76</v>
      </c>
      <c r="I415" s="7" t="s">
        <v>77</v>
      </c>
      <c r="J415" s="9">
        <v>44676.17</v>
      </c>
      <c r="K415" s="9">
        <v>43000</v>
      </c>
    </row>
    <row r="416" spans="1:11" ht="42" customHeight="1" x14ac:dyDescent="0.25">
      <c r="A416" s="7" t="s">
        <v>241</v>
      </c>
      <c r="B416" s="7" t="s">
        <v>47</v>
      </c>
      <c r="C416" s="7" t="s">
        <v>242</v>
      </c>
      <c r="D416" s="7" t="s">
        <v>243</v>
      </c>
      <c r="E416" s="7" t="s">
        <v>69</v>
      </c>
      <c r="F416" s="7" t="s">
        <v>70</v>
      </c>
      <c r="G416" s="7" t="s">
        <v>159</v>
      </c>
      <c r="H416" s="8" t="s">
        <v>72</v>
      </c>
      <c r="I416" s="7" t="s">
        <v>73</v>
      </c>
      <c r="J416" s="9">
        <v>44908874.50999999</v>
      </c>
      <c r="K416" s="9">
        <v>44837814.429999985</v>
      </c>
    </row>
    <row r="417" spans="1:11" ht="42" customHeight="1" x14ac:dyDescent="0.25">
      <c r="A417" s="7" t="s">
        <v>241</v>
      </c>
      <c r="B417" s="7" t="s">
        <v>47</v>
      </c>
      <c r="C417" s="7" t="s">
        <v>242</v>
      </c>
      <c r="D417" s="7" t="s">
        <v>244</v>
      </c>
      <c r="E417" s="7" t="s">
        <v>69</v>
      </c>
      <c r="F417" s="7" t="s">
        <v>70</v>
      </c>
      <c r="G417" s="7" t="s">
        <v>161</v>
      </c>
      <c r="H417" s="8" t="s">
        <v>76</v>
      </c>
      <c r="I417" s="7" t="s">
        <v>77</v>
      </c>
      <c r="J417" s="9">
        <v>1160927.6300000001</v>
      </c>
      <c r="K417" s="9">
        <v>1156049.06</v>
      </c>
    </row>
    <row r="418" spans="1:11" ht="42" customHeight="1" x14ac:dyDescent="0.25">
      <c r="A418" s="7" t="s">
        <v>241</v>
      </c>
      <c r="B418" s="7" t="s">
        <v>47</v>
      </c>
      <c r="C418" s="7" t="s">
        <v>242</v>
      </c>
      <c r="D418" s="7" t="s">
        <v>245</v>
      </c>
      <c r="E418" s="7" t="s">
        <v>50</v>
      </c>
      <c r="F418" s="7" t="s">
        <v>51</v>
      </c>
      <c r="G418" s="7" t="s">
        <v>52</v>
      </c>
      <c r="H418" s="8" t="s">
        <v>53</v>
      </c>
      <c r="I418" s="7" t="s">
        <v>54</v>
      </c>
      <c r="J418" s="9">
        <v>12087891.329999998</v>
      </c>
      <c r="K418" s="9">
        <v>11805429.119999999</v>
      </c>
    </row>
    <row r="419" spans="1:11" ht="42" customHeight="1" x14ac:dyDescent="0.25">
      <c r="A419" s="7" t="s">
        <v>241</v>
      </c>
      <c r="B419" s="7" t="s">
        <v>47</v>
      </c>
      <c r="C419" s="7" t="s">
        <v>242</v>
      </c>
      <c r="D419" s="7" t="s">
        <v>246</v>
      </c>
      <c r="E419" s="7" t="s">
        <v>69</v>
      </c>
      <c r="F419" s="7" t="s">
        <v>70</v>
      </c>
      <c r="G419" s="7" t="s">
        <v>161</v>
      </c>
      <c r="H419" s="8" t="s">
        <v>66</v>
      </c>
      <c r="I419" s="7" t="s">
        <v>67</v>
      </c>
      <c r="J419" s="9">
        <v>1864300.5899999999</v>
      </c>
      <c r="K419" s="9">
        <v>1862686.33</v>
      </c>
    </row>
    <row r="420" spans="1:11" ht="42" customHeight="1" x14ac:dyDescent="0.25">
      <c r="A420" s="7" t="s">
        <v>247</v>
      </c>
      <c r="B420" s="7" t="s">
        <v>47</v>
      </c>
      <c r="C420" s="7" t="s">
        <v>248</v>
      </c>
      <c r="D420" s="7" t="s">
        <v>249</v>
      </c>
      <c r="E420" s="7" t="s">
        <v>69</v>
      </c>
      <c r="F420" s="7" t="s">
        <v>70</v>
      </c>
      <c r="G420" s="7" t="s">
        <v>159</v>
      </c>
      <c r="H420" s="8" t="s">
        <v>66</v>
      </c>
      <c r="I420" s="7" t="s">
        <v>67</v>
      </c>
      <c r="J420" s="9">
        <v>700593.6</v>
      </c>
      <c r="K420" s="9">
        <v>342282.75</v>
      </c>
    </row>
    <row r="421" spans="1:11" ht="42" customHeight="1" x14ac:dyDescent="0.25">
      <c r="A421" s="7" t="s">
        <v>247</v>
      </c>
      <c r="B421" s="7" t="s">
        <v>47</v>
      </c>
      <c r="C421" s="7" t="s">
        <v>248</v>
      </c>
      <c r="D421" s="7" t="s">
        <v>250</v>
      </c>
      <c r="E421" s="7" t="s">
        <v>50</v>
      </c>
      <c r="F421" s="7" t="s">
        <v>51</v>
      </c>
      <c r="G421" s="7" t="s">
        <v>52</v>
      </c>
      <c r="H421" s="8" t="s">
        <v>53</v>
      </c>
      <c r="I421" s="7" t="s">
        <v>54</v>
      </c>
      <c r="J421" s="9">
        <v>48826455.370000005</v>
      </c>
      <c r="K421" s="9">
        <v>39476875.689999998</v>
      </c>
    </row>
    <row r="422" spans="1:11" ht="42" customHeight="1" x14ac:dyDescent="0.25">
      <c r="A422" s="7" t="s">
        <v>247</v>
      </c>
      <c r="B422" s="7" t="s">
        <v>47</v>
      </c>
      <c r="C422" s="7" t="s">
        <v>248</v>
      </c>
      <c r="D422" s="7" t="s">
        <v>251</v>
      </c>
      <c r="E422" s="7" t="s">
        <v>69</v>
      </c>
      <c r="F422" s="7" t="s">
        <v>70</v>
      </c>
      <c r="G422" s="7" t="s">
        <v>161</v>
      </c>
      <c r="H422" s="8" t="s">
        <v>76</v>
      </c>
      <c r="I422" s="7" t="s">
        <v>77</v>
      </c>
      <c r="J422" s="9">
        <v>1112341.75</v>
      </c>
      <c r="K422" s="9">
        <v>827815.17000000016</v>
      </c>
    </row>
    <row r="423" spans="1:11" ht="42" customHeight="1" x14ac:dyDescent="0.25">
      <c r="A423" s="7" t="s">
        <v>247</v>
      </c>
      <c r="B423" s="7" t="s">
        <v>47</v>
      </c>
      <c r="C423" s="7" t="s">
        <v>248</v>
      </c>
      <c r="D423" s="7" t="s">
        <v>252</v>
      </c>
      <c r="E423" s="7" t="s">
        <v>69</v>
      </c>
      <c r="F423" s="7" t="s">
        <v>70</v>
      </c>
      <c r="G423" s="7" t="s">
        <v>159</v>
      </c>
      <c r="H423" s="8" t="s">
        <v>72</v>
      </c>
      <c r="I423" s="7" t="s">
        <v>73</v>
      </c>
      <c r="J423" s="9">
        <v>91564327.189999998</v>
      </c>
      <c r="K423" s="9">
        <v>84990592.249999985</v>
      </c>
    </row>
    <row r="424" spans="1:11" ht="42" customHeight="1" x14ac:dyDescent="0.25">
      <c r="A424" s="7" t="s">
        <v>253</v>
      </c>
      <c r="B424" s="7" t="s">
        <v>47</v>
      </c>
      <c r="C424" s="7" t="s">
        <v>254</v>
      </c>
      <c r="D424" s="7" t="s">
        <v>255</v>
      </c>
      <c r="E424" s="7" t="s">
        <v>69</v>
      </c>
      <c r="F424" s="7" t="s">
        <v>190</v>
      </c>
      <c r="G424" s="7" t="s">
        <v>191</v>
      </c>
      <c r="H424" s="8" t="s">
        <v>66</v>
      </c>
      <c r="I424" s="7" t="s">
        <v>67</v>
      </c>
      <c r="J424" s="9">
        <v>439543.23</v>
      </c>
      <c r="K424" s="9">
        <v>311843.92000000004</v>
      </c>
    </row>
    <row r="425" spans="1:11" ht="42" customHeight="1" x14ac:dyDescent="0.25">
      <c r="A425" s="7" t="s">
        <v>253</v>
      </c>
      <c r="B425" s="7" t="s">
        <v>47</v>
      </c>
      <c r="C425" s="7" t="s">
        <v>254</v>
      </c>
      <c r="D425" s="7" t="s">
        <v>256</v>
      </c>
      <c r="E425" s="7" t="s">
        <v>50</v>
      </c>
      <c r="F425" s="7" t="s">
        <v>51</v>
      </c>
      <c r="G425" s="7" t="s">
        <v>61</v>
      </c>
      <c r="H425" s="8" t="s">
        <v>53</v>
      </c>
      <c r="I425" s="7" t="s">
        <v>54</v>
      </c>
      <c r="J425" s="9">
        <v>13235547.740000004</v>
      </c>
      <c r="K425" s="9">
        <v>12090109.84</v>
      </c>
    </row>
    <row r="426" spans="1:11" ht="42" customHeight="1" x14ac:dyDescent="0.25">
      <c r="A426" s="7" t="s">
        <v>253</v>
      </c>
      <c r="B426" s="7" t="s">
        <v>47</v>
      </c>
      <c r="C426" s="7" t="s">
        <v>254</v>
      </c>
      <c r="D426" s="7" t="s">
        <v>257</v>
      </c>
      <c r="E426" s="7" t="s">
        <v>69</v>
      </c>
      <c r="F426" s="7" t="s">
        <v>70</v>
      </c>
      <c r="G426" s="7" t="s">
        <v>188</v>
      </c>
      <c r="H426" s="8" t="s">
        <v>72</v>
      </c>
      <c r="I426" s="7" t="s">
        <v>73</v>
      </c>
      <c r="J426" s="9">
        <v>30988414.029999994</v>
      </c>
      <c r="K426" s="9">
        <v>30495996.53999998</v>
      </c>
    </row>
    <row r="427" spans="1:11" ht="42" customHeight="1" x14ac:dyDescent="0.25">
      <c r="A427" s="7" t="s">
        <v>253</v>
      </c>
      <c r="B427" s="7" t="s">
        <v>47</v>
      </c>
      <c r="C427" s="7" t="s">
        <v>254</v>
      </c>
      <c r="D427" s="7" t="s">
        <v>258</v>
      </c>
      <c r="E427" s="7" t="s">
        <v>69</v>
      </c>
      <c r="F427" s="7" t="s">
        <v>70</v>
      </c>
      <c r="G427" s="7" t="s">
        <v>150</v>
      </c>
      <c r="H427" s="8" t="s">
        <v>76</v>
      </c>
      <c r="I427" s="7" t="s">
        <v>77</v>
      </c>
      <c r="J427" s="9">
        <v>1303384.9700000002</v>
      </c>
      <c r="K427" s="9">
        <v>1241970.07</v>
      </c>
    </row>
    <row r="428" spans="1:11" ht="42" customHeight="1" x14ac:dyDescent="0.25">
      <c r="A428" s="7" t="s">
        <v>259</v>
      </c>
      <c r="B428" s="7" t="s">
        <v>47</v>
      </c>
      <c r="C428" s="7" t="s">
        <v>260</v>
      </c>
      <c r="D428" s="7" t="s">
        <v>261</v>
      </c>
      <c r="E428" s="7" t="s">
        <v>69</v>
      </c>
      <c r="F428" s="7" t="s">
        <v>70</v>
      </c>
      <c r="G428" s="7" t="s">
        <v>159</v>
      </c>
      <c r="H428" s="8" t="s">
        <v>72</v>
      </c>
      <c r="I428" s="7" t="s">
        <v>73</v>
      </c>
      <c r="J428" s="9">
        <v>32015912.640000008</v>
      </c>
      <c r="K428" s="9">
        <v>30545045.74000001</v>
      </c>
    </row>
    <row r="429" spans="1:11" ht="42" customHeight="1" x14ac:dyDescent="0.25">
      <c r="A429" s="7" t="s">
        <v>259</v>
      </c>
      <c r="B429" s="7" t="s">
        <v>47</v>
      </c>
      <c r="C429" s="7" t="s">
        <v>260</v>
      </c>
      <c r="D429" s="7" t="s">
        <v>262</v>
      </c>
      <c r="E429" s="7" t="s">
        <v>69</v>
      </c>
      <c r="F429" s="7" t="s">
        <v>70</v>
      </c>
      <c r="G429" s="7" t="s">
        <v>159</v>
      </c>
      <c r="H429" s="8" t="s">
        <v>53</v>
      </c>
      <c r="I429" s="7" t="s">
        <v>54</v>
      </c>
      <c r="J429" s="9">
        <v>14900193.980000002</v>
      </c>
      <c r="K429" s="9">
        <v>13341339.989999998</v>
      </c>
    </row>
    <row r="430" spans="1:11" ht="42" customHeight="1" x14ac:dyDescent="0.25">
      <c r="A430" s="7" t="s">
        <v>259</v>
      </c>
      <c r="B430" s="7" t="s">
        <v>47</v>
      </c>
      <c r="C430" s="7" t="s">
        <v>260</v>
      </c>
      <c r="D430" s="7" t="s">
        <v>263</v>
      </c>
      <c r="E430" s="7" t="s">
        <v>69</v>
      </c>
      <c r="F430" s="7" t="s">
        <v>70</v>
      </c>
      <c r="G430" s="7" t="s">
        <v>163</v>
      </c>
      <c r="H430" s="8" t="s">
        <v>76</v>
      </c>
      <c r="I430" s="7" t="s">
        <v>77</v>
      </c>
      <c r="J430" s="9">
        <v>3972885.9299999992</v>
      </c>
      <c r="K430" s="9">
        <v>3280698</v>
      </c>
    </row>
    <row r="431" spans="1:11" ht="42" customHeight="1" x14ac:dyDescent="0.25">
      <c r="A431" s="7" t="s">
        <v>259</v>
      </c>
      <c r="B431" s="7" t="s">
        <v>47</v>
      </c>
      <c r="C431" s="7" t="s">
        <v>260</v>
      </c>
      <c r="D431" s="7" t="s">
        <v>264</v>
      </c>
      <c r="E431" s="7" t="s">
        <v>69</v>
      </c>
      <c r="F431" s="7" t="s">
        <v>70</v>
      </c>
      <c r="G431" s="7" t="s">
        <v>163</v>
      </c>
      <c r="H431" s="8" t="s">
        <v>66</v>
      </c>
      <c r="I431" s="7" t="s">
        <v>67</v>
      </c>
      <c r="J431" s="9">
        <v>6598345.1900000004</v>
      </c>
      <c r="K431" s="9">
        <v>5042269</v>
      </c>
    </row>
    <row r="432" spans="1:11" ht="42" customHeight="1" x14ac:dyDescent="0.25">
      <c r="A432" s="7" t="s">
        <v>265</v>
      </c>
      <c r="B432" s="7" t="s">
        <v>47</v>
      </c>
      <c r="C432" s="7" t="s">
        <v>266</v>
      </c>
      <c r="D432" s="7" t="s">
        <v>87</v>
      </c>
      <c r="E432" s="7" t="s">
        <v>50</v>
      </c>
      <c r="F432" s="7" t="s">
        <v>51</v>
      </c>
      <c r="G432" s="7" t="s">
        <v>52</v>
      </c>
      <c r="H432" s="8" t="s">
        <v>53</v>
      </c>
      <c r="I432" s="7" t="s">
        <v>54</v>
      </c>
      <c r="J432" s="9">
        <v>4101195.17</v>
      </c>
      <c r="K432" s="9">
        <v>4099658.8800000004</v>
      </c>
    </row>
    <row r="433" spans="1:11" ht="42" customHeight="1" x14ac:dyDescent="0.25">
      <c r="A433" s="7" t="s">
        <v>265</v>
      </c>
      <c r="B433" s="7" t="s">
        <v>47</v>
      </c>
      <c r="C433" s="7" t="s">
        <v>266</v>
      </c>
      <c r="D433" s="7" t="s">
        <v>267</v>
      </c>
      <c r="E433" s="7" t="s">
        <v>69</v>
      </c>
      <c r="F433" s="7" t="s">
        <v>70</v>
      </c>
      <c r="G433" s="7" t="s">
        <v>161</v>
      </c>
      <c r="H433" s="8" t="s">
        <v>66</v>
      </c>
      <c r="I433" s="7" t="s">
        <v>67</v>
      </c>
      <c r="J433" s="9">
        <v>40076.159999999996</v>
      </c>
      <c r="K433" s="9">
        <v>36076.159999999996</v>
      </c>
    </row>
    <row r="434" spans="1:11" ht="42" customHeight="1" x14ac:dyDescent="0.25">
      <c r="A434" s="7" t="s">
        <v>265</v>
      </c>
      <c r="B434" s="7" t="s">
        <v>47</v>
      </c>
      <c r="C434" s="7" t="s">
        <v>266</v>
      </c>
      <c r="D434" s="7" t="s">
        <v>268</v>
      </c>
      <c r="E434" s="7" t="s">
        <v>69</v>
      </c>
      <c r="F434" s="7" t="s">
        <v>70</v>
      </c>
      <c r="G434" s="7" t="s">
        <v>163</v>
      </c>
      <c r="H434" s="8" t="s">
        <v>76</v>
      </c>
      <c r="I434" s="7" t="s">
        <v>77</v>
      </c>
      <c r="J434" s="9">
        <v>56425.860000000008</v>
      </c>
      <c r="K434" s="9">
        <v>56425.860000000008</v>
      </c>
    </row>
    <row r="435" spans="1:11" ht="42" customHeight="1" x14ac:dyDescent="0.25">
      <c r="A435" s="7" t="s">
        <v>265</v>
      </c>
      <c r="B435" s="7" t="s">
        <v>47</v>
      </c>
      <c r="C435" s="7" t="s">
        <v>266</v>
      </c>
      <c r="D435" s="7" t="s">
        <v>269</v>
      </c>
      <c r="E435" s="7" t="s">
        <v>69</v>
      </c>
      <c r="F435" s="7" t="s">
        <v>70</v>
      </c>
      <c r="G435" s="7" t="s">
        <v>159</v>
      </c>
      <c r="H435" s="8" t="s">
        <v>72</v>
      </c>
      <c r="I435" s="7" t="s">
        <v>73</v>
      </c>
      <c r="J435" s="9">
        <v>15437238.059999999</v>
      </c>
      <c r="K435" s="9">
        <v>14979878.52</v>
      </c>
    </row>
    <row r="436" spans="1:11" ht="42" customHeight="1" x14ac:dyDescent="0.25">
      <c r="A436" s="7" t="s">
        <v>270</v>
      </c>
      <c r="B436" s="7" t="s">
        <v>47</v>
      </c>
      <c r="C436" s="7" t="s">
        <v>271</v>
      </c>
      <c r="D436" s="7" t="s">
        <v>272</v>
      </c>
      <c r="E436" s="7" t="s">
        <v>69</v>
      </c>
      <c r="F436" s="7" t="s">
        <v>70</v>
      </c>
      <c r="G436" s="7" t="s">
        <v>161</v>
      </c>
      <c r="H436" s="8" t="s">
        <v>66</v>
      </c>
      <c r="I436" s="7" t="s">
        <v>67</v>
      </c>
      <c r="J436" s="9">
        <v>26943.730000000003</v>
      </c>
      <c r="K436" s="9">
        <v>22560.47</v>
      </c>
    </row>
    <row r="437" spans="1:11" ht="42" customHeight="1" x14ac:dyDescent="0.25">
      <c r="A437" s="7" t="s">
        <v>270</v>
      </c>
      <c r="B437" s="7" t="s">
        <v>47</v>
      </c>
      <c r="C437" s="7" t="s">
        <v>271</v>
      </c>
      <c r="D437" s="7" t="s">
        <v>273</v>
      </c>
      <c r="E437" s="7" t="s">
        <v>69</v>
      </c>
      <c r="F437" s="7" t="s">
        <v>70</v>
      </c>
      <c r="G437" s="7" t="s">
        <v>161</v>
      </c>
      <c r="H437" s="8" t="s">
        <v>53</v>
      </c>
      <c r="I437" s="7" t="s">
        <v>54</v>
      </c>
      <c r="J437" s="9">
        <v>8722699.3599999994</v>
      </c>
      <c r="K437" s="9">
        <v>8420925.3299999982</v>
      </c>
    </row>
    <row r="438" spans="1:11" ht="42" customHeight="1" x14ac:dyDescent="0.25">
      <c r="A438" s="7" t="s">
        <v>270</v>
      </c>
      <c r="B438" s="7" t="s">
        <v>47</v>
      </c>
      <c r="C438" s="7" t="s">
        <v>271</v>
      </c>
      <c r="D438" s="7" t="s">
        <v>274</v>
      </c>
      <c r="E438" s="7" t="s">
        <v>69</v>
      </c>
      <c r="F438" s="7" t="s">
        <v>70</v>
      </c>
      <c r="G438" s="7" t="s">
        <v>161</v>
      </c>
      <c r="H438" s="8" t="s">
        <v>76</v>
      </c>
      <c r="I438" s="7" t="s">
        <v>77</v>
      </c>
      <c r="J438" s="9">
        <v>1239311.47</v>
      </c>
      <c r="K438" s="9">
        <v>1237730.7600000002</v>
      </c>
    </row>
    <row r="439" spans="1:11" ht="42" customHeight="1" x14ac:dyDescent="0.25">
      <c r="A439" s="7" t="s">
        <v>270</v>
      </c>
      <c r="B439" s="7" t="s">
        <v>47</v>
      </c>
      <c r="C439" s="7" t="s">
        <v>271</v>
      </c>
      <c r="D439" s="7" t="s">
        <v>275</v>
      </c>
      <c r="E439" s="7" t="s">
        <v>69</v>
      </c>
      <c r="F439" s="7" t="s">
        <v>70</v>
      </c>
      <c r="G439" s="7" t="s">
        <v>161</v>
      </c>
      <c r="H439" s="8" t="s">
        <v>72</v>
      </c>
      <c r="I439" s="7" t="s">
        <v>73</v>
      </c>
      <c r="J439" s="9">
        <v>20332593.189999998</v>
      </c>
      <c r="K439" s="9">
        <v>19989951.27</v>
      </c>
    </row>
    <row r="440" spans="1:11" ht="42" customHeight="1" x14ac:dyDescent="0.25">
      <c r="A440" s="7" t="s">
        <v>276</v>
      </c>
      <c r="B440" s="7" t="s">
        <v>47</v>
      </c>
      <c r="C440" s="7" t="s">
        <v>277</v>
      </c>
      <c r="D440" s="7" t="s">
        <v>278</v>
      </c>
      <c r="E440" s="7" t="s">
        <v>69</v>
      </c>
      <c r="F440" s="7" t="s">
        <v>70</v>
      </c>
      <c r="G440" s="7" t="s">
        <v>163</v>
      </c>
      <c r="H440" s="8" t="s">
        <v>76</v>
      </c>
      <c r="I440" s="7" t="s">
        <v>77</v>
      </c>
      <c r="J440" s="9">
        <v>262266.79999999993</v>
      </c>
      <c r="K440" s="9">
        <v>111335.42000000001</v>
      </c>
    </row>
    <row r="441" spans="1:11" ht="42" customHeight="1" x14ac:dyDescent="0.25">
      <c r="A441" s="7" t="s">
        <v>276</v>
      </c>
      <c r="B441" s="7" t="s">
        <v>47</v>
      </c>
      <c r="C441" s="7" t="s">
        <v>277</v>
      </c>
      <c r="D441" s="7" t="s">
        <v>279</v>
      </c>
      <c r="E441" s="7" t="s">
        <v>69</v>
      </c>
      <c r="F441" s="7" t="s">
        <v>70</v>
      </c>
      <c r="G441" s="7" t="s">
        <v>161</v>
      </c>
      <c r="H441" s="8" t="s">
        <v>66</v>
      </c>
      <c r="I441" s="7" t="s">
        <v>67</v>
      </c>
      <c r="J441" s="9">
        <v>218547.41000000003</v>
      </c>
      <c r="K441" s="9">
        <v>74912.970000000016</v>
      </c>
    </row>
    <row r="442" spans="1:11" ht="42" customHeight="1" x14ac:dyDescent="0.25">
      <c r="A442" s="7" t="s">
        <v>276</v>
      </c>
      <c r="B442" s="7" t="s">
        <v>47</v>
      </c>
      <c r="C442" s="7" t="s">
        <v>277</v>
      </c>
      <c r="D442" s="7" t="s">
        <v>280</v>
      </c>
      <c r="E442" s="7" t="s">
        <v>50</v>
      </c>
      <c r="F442" s="7" t="s">
        <v>51</v>
      </c>
      <c r="G442" s="7" t="s">
        <v>52</v>
      </c>
      <c r="H442" s="8"/>
      <c r="I442" s="7"/>
      <c r="J442" s="9"/>
      <c r="K442" s="9"/>
    </row>
    <row r="443" spans="1:11" ht="42" customHeight="1" x14ac:dyDescent="0.25">
      <c r="A443" s="7" t="s">
        <v>276</v>
      </c>
      <c r="B443" s="7" t="s">
        <v>47</v>
      </c>
      <c r="C443" s="7" t="s">
        <v>277</v>
      </c>
      <c r="D443" s="7" t="s">
        <v>281</v>
      </c>
      <c r="E443" s="7" t="s">
        <v>50</v>
      </c>
      <c r="F443" s="7" t="s">
        <v>51</v>
      </c>
      <c r="G443" s="7" t="s">
        <v>52</v>
      </c>
      <c r="H443" s="8"/>
      <c r="I443" s="7"/>
      <c r="J443" s="9"/>
      <c r="K443" s="9"/>
    </row>
    <row r="444" spans="1:11" ht="42" customHeight="1" x14ac:dyDescent="0.25">
      <c r="A444" s="7" t="s">
        <v>276</v>
      </c>
      <c r="B444" s="7" t="s">
        <v>47</v>
      </c>
      <c r="C444" s="7" t="s">
        <v>277</v>
      </c>
      <c r="D444" s="7" t="s">
        <v>282</v>
      </c>
      <c r="E444" s="7" t="s">
        <v>50</v>
      </c>
      <c r="F444" s="7" t="s">
        <v>51</v>
      </c>
      <c r="G444" s="7" t="s">
        <v>52</v>
      </c>
      <c r="H444" s="8" t="s">
        <v>53</v>
      </c>
      <c r="I444" s="7" t="s">
        <v>54</v>
      </c>
      <c r="J444" s="9">
        <v>6433963.830000001</v>
      </c>
      <c r="K444" s="9">
        <v>5617087.8399999999</v>
      </c>
    </row>
    <row r="445" spans="1:11" ht="42" customHeight="1" x14ac:dyDescent="0.25">
      <c r="A445" s="7" t="s">
        <v>276</v>
      </c>
      <c r="B445" s="7" t="s">
        <v>47</v>
      </c>
      <c r="C445" s="7" t="s">
        <v>277</v>
      </c>
      <c r="D445" s="7" t="s">
        <v>283</v>
      </c>
      <c r="E445" s="7" t="s">
        <v>69</v>
      </c>
      <c r="F445" s="7" t="s">
        <v>70</v>
      </c>
      <c r="G445" s="7" t="s">
        <v>183</v>
      </c>
      <c r="H445" s="8" t="s">
        <v>72</v>
      </c>
      <c r="I445" s="7" t="s">
        <v>73</v>
      </c>
      <c r="J445" s="9">
        <v>10408160.649999999</v>
      </c>
      <c r="K445" s="9">
        <v>10293428.319999998</v>
      </c>
    </row>
    <row r="446" spans="1:11" ht="42" customHeight="1" x14ac:dyDescent="0.25">
      <c r="A446" s="7" t="s">
        <v>284</v>
      </c>
      <c r="B446" s="7" t="s">
        <v>47</v>
      </c>
      <c r="C446" s="7" t="s">
        <v>285</v>
      </c>
      <c r="D446" s="7" t="s">
        <v>87</v>
      </c>
      <c r="E446" s="7" t="s">
        <v>50</v>
      </c>
      <c r="F446" s="7" t="s">
        <v>51</v>
      </c>
      <c r="G446" s="7" t="s">
        <v>52</v>
      </c>
      <c r="H446" s="8" t="s">
        <v>53</v>
      </c>
      <c r="I446" s="7" t="s">
        <v>54</v>
      </c>
      <c r="J446" s="9">
        <v>4051709.46</v>
      </c>
      <c r="K446" s="9">
        <v>2812692.4699999997</v>
      </c>
    </row>
    <row r="447" spans="1:11" ht="42" customHeight="1" x14ac:dyDescent="0.25">
      <c r="A447" s="7" t="s">
        <v>284</v>
      </c>
      <c r="B447" s="7" t="s">
        <v>47</v>
      </c>
      <c r="C447" s="7" t="s">
        <v>285</v>
      </c>
      <c r="D447" s="7" t="s">
        <v>286</v>
      </c>
      <c r="E447" s="7" t="s">
        <v>69</v>
      </c>
      <c r="F447" s="7" t="s">
        <v>70</v>
      </c>
      <c r="G447" s="7" t="s">
        <v>159</v>
      </c>
      <c r="H447" s="8" t="s">
        <v>72</v>
      </c>
      <c r="I447" s="7" t="s">
        <v>73</v>
      </c>
      <c r="J447" s="9">
        <v>6502291.1500000004</v>
      </c>
      <c r="K447" s="9">
        <v>6153546.8700000001</v>
      </c>
    </row>
    <row r="448" spans="1:11" ht="42" customHeight="1" x14ac:dyDescent="0.25">
      <c r="A448" s="7" t="s">
        <v>284</v>
      </c>
      <c r="B448" s="7" t="s">
        <v>47</v>
      </c>
      <c r="C448" s="7" t="s">
        <v>285</v>
      </c>
      <c r="D448" s="7" t="s">
        <v>287</v>
      </c>
      <c r="E448" s="7" t="s">
        <v>69</v>
      </c>
      <c r="F448" s="7" t="s">
        <v>70</v>
      </c>
      <c r="G448" s="7" t="s">
        <v>161</v>
      </c>
      <c r="H448" s="8" t="s">
        <v>76</v>
      </c>
      <c r="I448" s="7" t="s">
        <v>77</v>
      </c>
      <c r="J448" s="9">
        <v>1256256.5900000001</v>
      </c>
      <c r="K448" s="9">
        <v>698865.79</v>
      </c>
    </row>
    <row r="449" spans="1:11" ht="42" customHeight="1" x14ac:dyDescent="0.25">
      <c r="A449" s="7" t="s">
        <v>284</v>
      </c>
      <c r="B449" s="7" t="s">
        <v>47</v>
      </c>
      <c r="C449" s="7" t="s">
        <v>285</v>
      </c>
      <c r="D449" s="7" t="s">
        <v>288</v>
      </c>
      <c r="E449" s="7" t="s">
        <v>69</v>
      </c>
      <c r="F449" s="7" t="s">
        <v>70</v>
      </c>
      <c r="G449" s="7" t="s">
        <v>183</v>
      </c>
      <c r="H449" s="8" t="s">
        <v>66</v>
      </c>
      <c r="I449" s="7" t="s">
        <v>67</v>
      </c>
      <c r="J449" s="9">
        <v>1035630.1200000001</v>
      </c>
      <c r="K449" s="9">
        <v>657604.83999999985</v>
      </c>
    </row>
    <row r="450" spans="1:11" ht="42" customHeight="1" x14ac:dyDescent="0.25">
      <c r="A450" s="7" t="s">
        <v>289</v>
      </c>
      <c r="B450" s="7" t="s">
        <v>47</v>
      </c>
      <c r="C450" s="7" t="s">
        <v>290</v>
      </c>
      <c r="D450" s="7" t="s">
        <v>291</v>
      </c>
      <c r="E450" s="7" t="s">
        <v>69</v>
      </c>
      <c r="F450" s="7" t="s">
        <v>70</v>
      </c>
      <c r="G450" s="7" t="s">
        <v>188</v>
      </c>
      <c r="H450" s="8" t="s">
        <v>72</v>
      </c>
      <c r="I450" s="7" t="s">
        <v>73</v>
      </c>
      <c r="J450" s="9">
        <v>10667061.390000001</v>
      </c>
      <c r="K450" s="9">
        <v>10660815.130000001</v>
      </c>
    </row>
    <row r="451" spans="1:11" ht="42" customHeight="1" x14ac:dyDescent="0.25">
      <c r="A451" s="7" t="s">
        <v>289</v>
      </c>
      <c r="B451" s="7" t="s">
        <v>47</v>
      </c>
      <c r="C451" s="7" t="s">
        <v>290</v>
      </c>
      <c r="D451" s="7" t="s">
        <v>292</v>
      </c>
      <c r="E451" s="7" t="s">
        <v>69</v>
      </c>
      <c r="F451" s="7" t="s">
        <v>70</v>
      </c>
      <c r="G451" s="7" t="s">
        <v>150</v>
      </c>
      <c r="H451" s="8" t="s">
        <v>66</v>
      </c>
      <c r="I451" s="7" t="s">
        <v>67</v>
      </c>
      <c r="J451" s="9">
        <v>31831.58</v>
      </c>
      <c r="K451" s="9">
        <v>31831.58</v>
      </c>
    </row>
    <row r="452" spans="1:11" ht="42" customHeight="1" x14ac:dyDescent="0.25">
      <c r="A452" s="7" t="s">
        <v>289</v>
      </c>
      <c r="B452" s="7" t="s">
        <v>47</v>
      </c>
      <c r="C452" s="7" t="s">
        <v>290</v>
      </c>
      <c r="D452" s="7" t="s">
        <v>293</v>
      </c>
      <c r="E452" s="7" t="s">
        <v>50</v>
      </c>
      <c r="F452" s="7" t="s">
        <v>51</v>
      </c>
      <c r="G452" s="7" t="s">
        <v>61</v>
      </c>
      <c r="H452" s="8" t="s">
        <v>53</v>
      </c>
      <c r="I452" s="7" t="s">
        <v>54</v>
      </c>
      <c r="J452" s="9">
        <v>3988728.24</v>
      </c>
      <c r="K452" s="9">
        <v>3985005.4700000007</v>
      </c>
    </row>
    <row r="453" spans="1:11" ht="42" customHeight="1" x14ac:dyDescent="0.25">
      <c r="A453" s="7" t="s">
        <v>289</v>
      </c>
      <c r="B453" s="7" t="s">
        <v>47</v>
      </c>
      <c r="C453" s="7" t="s">
        <v>290</v>
      </c>
      <c r="D453" s="7" t="s">
        <v>294</v>
      </c>
      <c r="E453" s="7" t="s">
        <v>69</v>
      </c>
      <c r="F453" s="7" t="s">
        <v>70</v>
      </c>
      <c r="G453" s="7" t="s">
        <v>150</v>
      </c>
      <c r="H453" s="8" t="s">
        <v>76</v>
      </c>
      <c r="I453" s="7" t="s">
        <v>77</v>
      </c>
      <c r="J453" s="9">
        <v>348126.57</v>
      </c>
      <c r="K453" s="9">
        <v>348126.57</v>
      </c>
    </row>
    <row r="454" spans="1:11" ht="42" customHeight="1" x14ac:dyDescent="0.25">
      <c r="A454" s="7" t="s">
        <v>295</v>
      </c>
      <c r="B454" s="7" t="s">
        <v>47</v>
      </c>
      <c r="C454" s="7" t="s">
        <v>296</v>
      </c>
      <c r="D454" s="7" t="s">
        <v>297</v>
      </c>
      <c r="E454" s="7" t="s">
        <v>50</v>
      </c>
      <c r="F454" s="7" t="s">
        <v>51</v>
      </c>
      <c r="G454" s="7" t="s">
        <v>61</v>
      </c>
      <c r="H454" s="8" t="s">
        <v>53</v>
      </c>
      <c r="I454" s="7" t="s">
        <v>54</v>
      </c>
      <c r="J454" s="9">
        <v>4025162.06</v>
      </c>
      <c r="K454" s="9">
        <v>4022627.9899999998</v>
      </c>
    </row>
    <row r="455" spans="1:11" ht="42" customHeight="1" x14ac:dyDescent="0.25">
      <c r="A455" s="7" t="s">
        <v>295</v>
      </c>
      <c r="B455" s="7" t="s">
        <v>47</v>
      </c>
      <c r="C455" s="7" t="s">
        <v>296</v>
      </c>
      <c r="D455" s="7" t="s">
        <v>298</v>
      </c>
      <c r="E455" s="7" t="s">
        <v>69</v>
      </c>
      <c r="F455" s="7" t="s">
        <v>70</v>
      </c>
      <c r="G455" s="7" t="s">
        <v>150</v>
      </c>
      <c r="H455" s="8" t="s">
        <v>76</v>
      </c>
      <c r="I455" s="7" t="s">
        <v>77</v>
      </c>
      <c r="J455" s="9">
        <v>0</v>
      </c>
      <c r="K455" s="9">
        <v>0</v>
      </c>
    </row>
    <row r="456" spans="1:11" ht="42" customHeight="1" x14ac:dyDescent="0.25">
      <c r="A456" s="7" t="s">
        <v>295</v>
      </c>
      <c r="B456" s="7" t="s">
        <v>47</v>
      </c>
      <c r="C456" s="7" t="s">
        <v>296</v>
      </c>
      <c r="D456" s="7" t="s">
        <v>299</v>
      </c>
      <c r="E456" s="7" t="s">
        <v>69</v>
      </c>
      <c r="F456" s="7" t="s">
        <v>70</v>
      </c>
      <c r="G456" s="7" t="s">
        <v>161</v>
      </c>
      <c r="H456" s="8"/>
      <c r="I456" s="7"/>
      <c r="J456" s="9"/>
      <c r="K456" s="9"/>
    </row>
    <row r="457" spans="1:11" ht="42" customHeight="1" x14ac:dyDescent="0.25">
      <c r="A457" s="7" t="s">
        <v>295</v>
      </c>
      <c r="B457" s="7" t="s">
        <v>47</v>
      </c>
      <c r="C457" s="7" t="s">
        <v>296</v>
      </c>
      <c r="D457" s="7" t="s">
        <v>300</v>
      </c>
      <c r="E457" s="7" t="s">
        <v>69</v>
      </c>
      <c r="F457" s="7" t="s">
        <v>70</v>
      </c>
      <c r="G457" s="7" t="s">
        <v>159</v>
      </c>
      <c r="H457" s="8">
        <v>82</v>
      </c>
      <c r="I457" s="7" t="s">
        <v>73</v>
      </c>
      <c r="J457" s="9">
        <v>7855614.1399999997</v>
      </c>
      <c r="K457" s="9">
        <v>7853403.7399999993</v>
      </c>
    </row>
    <row r="458" spans="1:11" ht="42" customHeight="1" x14ac:dyDescent="0.25">
      <c r="A458" s="7" t="s">
        <v>295</v>
      </c>
      <c r="B458" s="7" t="s">
        <v>47</v>
      </c>
      <c r="C458" s="7" t="s">
        <v>296</v>
      </c>
      <c r="D458" s="7" t="s">
        <v>299</v>
      </c>
      <c r="E458" s="7" t="s">
        <v>69</v>
      </c>
      <c r="F458" s="7" t="s">
        <v>70</v>
      </c>
      <c r="G458" s="7" t="s">
        <v>161</v>
      </c>
      <c r="H458" s="8">
        <v>84</v>
      </c>
      <c r="I458" s="7" t="s">
        <v>67</v>
      </c>
      <c r="J458" s="9">
        <v>0</v>
      </c>
      <c r="K458" s="9">
        <v>0</v>
      </c>
    </row>
    <row r="459" spans="1:11" ht="42" customHeight="1" x14ac:dyDescent="0.25">
      <c r="A459" s="7" t="s">
        <v>301</v>
      </c>
      <c r="B459" s="7" t="s">
        <v>47</v>
      </c>
      <c r="C459" s="7" t="s">
        <v>302</v>
      </c>
      <c r="D459" s="7" t="s">
        <v>303</v>
      </c>
      <c r="E459" s="7" t="s">
        <v>69</v>
      </c>
      <c r="F459" s="7" t="s">
        <v>70</v>
      </c>
      <c r="G459" s="7" t="s">
        <v>75</v>
      </c>
      <c r="H459" s="8" t="s">
        <v>76</v>
      </c>
      <c r="I459" s="7" t="s">
        <v>77</v>
      </c>
      <c r="J459" s="9">
        <v>311489.75</v>
      </c>
      <c r="K459" s="9">
        <v>149484.87</v>
      </c>
    </row>
    <row r="460" spans="1:11" ht="42" customHeight="1" x14ac:dyDescent="0.25">
      <c r="A460" s="7" t="s">
        <v>301</v>
      </c>
      <c r="B460" s="7" t="s">
        <v>47</v>
      </c>
      <c r="C460" s="7" t="s">
        <v>302</v>
      </c>
      <c r="D460" s="7" t="s">
        <v>304</v>
      </c>
      <c r="E460" s="7" t="s">
        <v>69</v>
      </c>
      <c r="F460" s="7" t="s">
        <v>70</v>
      </c>
      <c r="G460" s="7" t="s">
        <v>75</v>
      </c>
      <c r="H460" s="8" t="s">
        <v>66</v>
      </c>
      <c r="I460" s="7" t="s">
        <v>67</v>
      </c>
      <c r="J460" s="9">
        <v>440542.74000000005</v>
      </c>
      <c r="K460" s="9">
        <v>180705.3</v>
      </c>
    </row>
    <row r="461" spans="1:11" ht="42" customHeight="1" x14ac:dyDescent="0.25">
      <c r="A461" s="7" t="s">
        <v>301</v>
      </c>
      <c r="B461" s="7" t="s">
        <v>47</v>
      </c>
      <c r="C461" s="7" t="s">
        <v>302</v>
      </c>
      <c r="D461" s="7" t="s">
        <v>60</v>
      </c>
      <c r="E461" s="7" t="s">
        <v>50</v>
      </c>
      <c r="F461" s="7" t="s">
        <v>51</v>
      </c>
      <c r="G461" s="7" t="s">
        <v>61</v>
      </c>
      <c r="H461" s="8" t="s">
        <v>53</v>
      </c>
      <c r="I461" s="7" t="s">
        <v>155</v>
      </c>
      <c r="J461" s="9">
        <v>17841168.920000002</v>
      </c>
      <c r="K461" s="9">
        <v>15082833.109999999</v>
      </c>
    </row>
    <row r="462" spans="1:11" ht="42" customHeight="1" x14ac:dyDescent="0.25">
      <c r="A462" s="7" t="s">
        <v>301</v>
      </c>
      <c r="B462" s="7" t="s">
        <v>47</v>
      </c>
      <c r="C462" s="7" t="s">
        <v>302</v>
      </c>
      <c r="D462" s="7" t="s">
        <v>305</v>
      </c>
      <c r="E462" s="7" t="s">
        <v>69</v>
      </c>
      <c r="F462" s="7" t="s">
        <v>70</v>
      </c>
      <c r="G462" s="7" t="s">
        <v>147</v>
      </c>
      <c r="H462" s="8" t="s">
        <v>72</v>
      </c>
      <c r="I462" s="7" t="s">
        <v>73</v>
      </c>
      <c r="J462" s="9">
        <v>42186962.579999998</v>
      </c>
      <c r="K462" s="9">
        <v>39071770.460000001</v>
      </c>
    </row>
    <row r="463" spans="1:11" ht="42" customHeight="1" x14ac:dyDescent="0.25">
      <c r="A463" s="7" t="s">
        <v>320</v>
      </c>
      <c r="B463" s="7" t="s">
        <v>47</v>
      </c>
      <c r="C463" s="7" t="s">
        <v>321</v>
      </c>
      <c r="D463" s="7" t="s">
        <v>322</v>
      </c>
      <c r="E463" s="7" t="s">
        <v>50</v>
      </c>
      <c r="F463" s="7" t="s">
        <v>51</v>
      </c>
      <c r="G463" s="7" t="s">
        <v>61</v>
      </c>
      <c r="H463" s="8" t="s">
        <v>53</v>
      </c>
      <c r="I463" s="7" t="s">
        <v>54</v>
      </c>
      <c r="J463" s="9">
        <v>3157471.3600000003</v>
      </c>
      <c r="K463" s="9">
        <v>2824348.4699999997</v>
      </c>
    </row>
    <row r="464" spans="1:11" ht="42" customHeight="1" x14ac:dyDescent="0.25">
      <c r="A464" s="7" t="s">
        <v>320</v>
      </c>
      <c r="B464" s="7" t="s">
        <v>47</v>
      </c>
      <c r="C464" s="7" t="s">
        <v>321</v>
      </c>
      <c r="D464" s="7" t="s">
        <v>323</v>
      </c>
      <c r="E464" s="7" t="s">
        <v>69</v>
      </c>
      <c r="F464" s="7" t="s">
        <v>70</v>
      </c>
      <c r="G464" s="7" t="s">
        <v>188</v>
      </c>
      <c r="H464" s="8" t="s">
        <v>89</v>
      </c>
      <c r="I464" s="7" t="s">
        <v>324</v>
      </c>
      <c r="J464" s="9">
        <v>2072827.48</v>
      </c>
      <c r="K464" s="9">
        <v>1779858.18</v>
      </c>
    </row>
    <row r="465" spans="1:11" ht="42" customHeight="1" x14ac:dyDescent="0.25">
      <c r="A465" s="7" t="s">
        <v>320</v>
      </c>
      <c r="B465" s="7" t="s">
        <v>47</v>
      </c>
      <c r="C465" s="7" t="s">
        <v>321</v>
      </c>
      <c r="D465" s="7" t="s">
        <v>325</v>
      </c>
      <c r="E465" s="7" t="s">
        <v>69</v>
      </c>
      <c r="F465" s="7" t="s">
        <v>70</v>
      </c>
      <c r="G465" s="7" t="s">
        <v>188</v>
      </c>
      <c r="H465" s="8"/>
      <c r="I465" s="7"/>
      <c r="J465" s="9"/>
      <c r="K465" s="9"/>
    </row>
    <row r="466" spans="1:11" ht="42" customHeight="1" x14ac:dyDescent="0.25">
      <c r="A466" s="7" t="s">
        <v>320</v>
      </c>
      <c r="B466" s="7" t="s">
        <v>47</v>
      </c>
      <c r="C466" s="7" t="s">
        <v>321</v>
      </c>
      <c r="D466" s="7" t="s">
        <v>326</v>
      </c>
      <c r="E466" s="7" t="s">
        <v>69</v>
      </c>
      <c r="F466" s="7" t="s">
        <v>70</v>
      </c>
      <c r="G466" s="7" t="s">
        <v>188</v>
      </c>
      <c r="H466" s="8"/>
      <c r="I466" s="7"/>
      <c r="J466" s="9"/>
      <c r="K466" s="9"/>
    </row>
    <row r="467" spans="1:11" ht="42" customHeight="1" x14ac:dyDescent="0.25">
      <c r="A467" s="7" t="s">
        <v>320</v>
      </c>
      <c r="B467" s="7" t="s">
        <v>47</v>
      </c>
      <c r="C467" s="7" t="s">
        <v>321</v>
      </c>
      <c r="D467" s="7" t="s">
        <v>327</v>
      </c>
      <c r="E467" s="7" t="s">
        <v>69</v>
      </c>
      <c r="F467" s="7" t="s">
        <v>70</v>
      </c>
      <c r="G467" s="7" t="s">
        <v>188</v>
      </c>
      <c r="H467" s="8"/>
      <c r="I467" s="7"/>
      <c r="J467" s="9"/>
      <c r="K467" s="9"/>
    </row>
    <row r="468" spans="1:11" ht="42" customHeight="1" x14ac:dyDescent="0.25">
      <c r="A468" s="7" t="s">
        <v>328</v>
      </c>
      <c r="B468" s="7" t="s">
        <v>47</v>
      </c>
      <c r="C468" s="7" t="s">
        <v>329</v>
      </c>
      <c r="D468" s="7" t="s">
        <v>330</v>
      </c>
      <c r="E468" s="7" t="s">
        <v>69</v>
      </c>
      <c r="F468" s="7" t="s">
        <v>331</v>
      </c>
      <c r="G468" s="7" t="s">
        <v>332</v>
      </c>
      <c r="H468" s="8"/>
      <c r="I468" s="7"/>
      <c r="J468" s="9"/>
      <c r="K468" s="9"/>
    </row>
    <row r="469" spans="1:11" ht="42" customHeight="1" x14ac:dyDescent="0.25">
      <c r="A469" s="7" t="s">
        <v>328</v>
      </c>
      <c r="B469" s="7" t="s">
        <v>47</v>
      </c>
      <c r="C469" s="7" t="s">
        <v>329</v>
      </c>
      <c r="D469" s="7" t="s">
        <v>333</v>
      </c>
      <c r="E469" s="7" t="s">
        <v>69</v>
      </c>
      <c r="F469" s="7" t="s">
        <v>331</v>
      </c>
      <c r="G469" s="7" t="s">
        <v>332</v>
      </c>
      <c r="H469" s="8" t="s">
        <v>72</v>
      </c>
      <c r="I469" s="7" t="s">
        <v>73</v>
      </c>
      <c r="J469" s="9">
        <v>5766481.5199999996</v>
      </c>
      <c r="K469" s="9">
        <v>5537145.7800000003</v>
      </c>
    </row>
    <row r="470" spans="1:11" ht="42" customHeight="1" x14ac:dyDescent="0.25">
      <c r="A470" s="7" t="s">
        <v>328</v>
      </c>
      <c r="B470" s="7" t="s">
        <v>47</v>
      </c>
      <c r="C470" s="7" t="s">
        <v>329</v>
      </c>
      <c r="D470" s="7" t="s">
        <v>87</v>
      </c>
      <c r="E470" s="7" t="s">
        <v>50</v>
      </c>
      <c r="F470" s="7" t="s">
        <v>334</v>
      </c>
      <c r="G470" s="7" t="s">
        <v>335</v>
      </c>
      <c r="H470" s="8" t="s">
        <v>53</v>
      </c>
      <c r="I470" s="7" t="s">
        <v>54</v>
      </c>
      <c r="J470" s="9">
        <v>4097709.91</v>
      </c>
      <c r="K470" s="9">
        <v>3744008.77</v>
      </c>
    </row>
    <row r="471" spans="1:11" ht="42" customHeight="1" x14ac:dyDescent="0.25">
      <c r="A471" s="7" t="s">
        <v>328</v>
      </c>
      <c r="B471" s="7" t="s">
        <v>47</v>
      </c>
      <c r="C471" s="7" t="s">
        <v>329</v>
      </c>
      <c r="D471" s="7" t="s">
        <v>336</v>
      </c>
      <c r="E471" s="7" t="s">
        <v>69</v>
      </c>
      <c r="F471" s="7" t="s">
        <v>331</v>
      </c>
      <c r="G471" s="7" t="s">
        <v>337</v>
      </c>
      <c r="H471" s="8" t="s">
        <v>76</v>
      </c>
      <c r="I471" s="7" t="s">
        <v>77</v>
      </c>
      <c r="J471" s="9">
        <v>597733.85</v>
      </c>
      <c r="K471" s="9">
        <v>545713.25</v>
      </c>
    </row>
    <row r="472" spans="1:11" ht="42" customHeight="1" x14ac:dyDescent="0.25">
      <c r="A472" s="7" t="s">
        <v>328</v>
      </c>
      <c r="B472" s="7" t="s">
        <v>47</v>
      </c>
      <c r="C472" s="7" t="s">
        <v>329</v>
      </c>
      <c r="D472" s="7" t="s">
        <v>338</v>
      </c>
      <c r="E472" s="7" t="s">
        <v>69</v>
      </c>
      <c r="F472" s="7" t="s">
        <v>331</v>
      </c>
      <c r="G472" s="7" t="s">
        <v>337</v>
      </c>
      <c r="H472" s="8" t="s">
        <v>66</v>
      </c>
      <c r="I472" s="7" t="s">
        <v>67</v>
      </c>
      <c r="J472" s="9">
        <v>75659.8</v>
      </c>
      <c r="K472" s="9">
        <v>71352.81</v>
      </c>
    </row>
    <row r="473" spans="1:11" ht="42" customHeight="1" x14ac:dyDescent="0.25">
      <c r="A473" s="7" t="s">
        <v>328</v>
      </c>
      <c r="B473" s="7" t="s">
        <v>47</v>
      </c>
      <c r="C473" s="7" t="s">
        <v>329</v>
      </c>
      <c r="D473" s="7" t="s">
        <v>339</v>
      </c>
      <c r="E473" s="7" t="s">
        <v>69</v>
      </c>
      <c r="F473" s="7" t="s">
        <v>331</v>
      </c>
      <c r="G473" s="7" t="s">
        <v>332</v>
      </c>
      <c r="H473" s="8"/>
      <c r="I473" s="7"/>
      <c r="J473" s="9"/>
      <c r="K473" s="9"/>
    </row>
    <row r="474" spans="1:11" ht="42" customHeight="1" x14ac:dyDescent="0.25">
      <c r="A474" s="7" t="s">
        <v>378</v>
      </c>
      <c r="B474" s="7" t="s">
        <v>47</v>
      </c>
      <c r="C474" s="7" t="s">
        <v>379</v>
      </c>
      <c r="D474" s="7" t="s">
        <v>60</v>
      </c>
      <c r="E474" s="7" t="s">
        <v>50</v>
      </c>
      <c r="F474" s="7" t="s">
        <v>51</v>
      </c>
      <c r="G474" s="7" t="s">
        <v>61</v>
      </c>
      <c r="H474" s="8" t="s">
        <v>53</v>
      </c>
      <c r="I474" s="7" t="s">
        <v>54</v>
      </c>
      <c r="J474" s="9">
        <v>310773.19</v>
      </c>
      <c r="K474" s="9">
        <v>305408.24</v>
      </c>
    </row>
    <row r="475" spans="1:11" ht="42" customHeight="1" x14ac:dyDescent="0.25">
      <c r="A475" s="7" t="s">
        <v>378</v>
      </c>
      <c r="B475" s="7" t="s">
        <v>47</v>
      </c>
      <c r="C475" s="7" t="s">
        <v>379</v>
      </c>
      <c r="D475" s="7" t="s">
        <v>380</v>
      </c>
      <c r="E475" s="7" t="s">
        <v>356</v>
      </c>
      <c r="F475" s="7" t="s">
        <v>362</v>
      </c>
      <c r="G475" s="7" t="s">
        <v>98</v>
      </c>
      <c r="H475" s="8" t="s">
        <v>89</v>
      </c>
      <c r="I475" s="7" t="s">
        <v>381</v>
      </c>
      <c r="J475" s="9">
        <v>101673.69</v>
      </c>
      <c r="K475" s="9">
        <v>101493.69</v>
      </c>
    </row>
    <row r="476" spans="1:11" ht="42" customHeight="1" x14ac:dyDescent="0.25">
      <c r="A476" s="7" t="s">
        <v>382</v>
      </c>
      <c r="B476" s="7" t="s">
        <v>47</v>
      </c>
      <c r="C476" s="7" t="s">
        <v>383</v>
      </c>
      <c r="D476" s="7" t="s">
        <v>384</v>
      </c>
      <c r="E476" s="7" t="s">
        <v>236</v>
      </c>
      <c r="F476" s="7" t="s">
        <v>385</v>
      </c>
      <c r="G476" s="7" t="s">
        <v>386</v>
      </c>
      <c r="H476" s="8" t="s">
        <v>53</v>
      </c>
      <c r="I476" s="7" t="s">
        <v>54</v>
      </c>
      <c r="J476" s="9">
        <v>44574.159999999996</v>
      </c>
      <c r="K476" s="9">
        <v>44574.159999999996</v>
      </c>
    </row>
    <row r="477" spans="1:11" ht="42" customHeight="1" x14ac:dyDescent="0.25">
      <c r="A477" s="7" t="s">
        <v>432</v>
      </c>
      <c r="B477" s="7" t="s">
        <v>47</v>
      </c>
      <c r="C477" s="7" t="s">
        <v>433</v>
      </c>
      <c r="D477" s="7" t="s">
        <v>60</v>
      </c>
      <c r="E477" s="7" t="s">
        <v>50</v>
      </c>
      <c r="F477" s="7" t="s">
        <v>51</v>
      </c>
      <c r="G477" s="7" t="s">
        <v>61</v>
      </c>
      <c r="H477" s="8" t="s">
        <v>53</v>
      </c>
      <c r="I477" s="7" t="s">
        <v>54</v>
      </c>
      <c r="J477" s="9">
        <v>32712186.779999994</v>
      </c>
      <c r="K477" s="9">
        <v>29006530.909999996</v>
      </c>
    </row>
    <row r="478" spans="1:11" ht="42" customHeight="1" x14ac:dyDescent="0.25">
      <c r="A478" s="7" t="s">
        <v>432</v>
      </c>
      <c r="B478" s="7" t="s">
        <v>47</v>
      </c>
      <c r="C478" s="7" t="s">
        <v>433</v>
      </c>
      <c r="D478" s="7" t="s">
        <v>434</v>
      </c>
      <c r="E478" s="7" t="s">
        <v>63</v>
      </c>
      <c r="F478" s="7" t="s">
        <v>435</v>
      </c>
      <c r="G478" s="7" t="s">
        <v>98</v>
      </c>
      <c r="H478" s="8"/>
      <c r="I478" s="7"/>
      <c r="J478" s="9"/>
      <c r="K478" s="9"/>
    </row>
    <row r="479" spans="1:11" ht="42" customHeight="1" x14ac:dyDescent="0.25">
      <c r="A479" s="7" t="s">
        <v>432</v>
      </c>
      <c r="B479" s="7" t="s">
        <v>47</v>
      </c>
      <c r="C479" s="7" t="s">
        <v>433</v>
      </c>
      <c r="D479" s="7" t="s">
        <v>436</v>
      </c>
      <c r="E479" s="7" t="s">
        <v>63</v>
      </c>
      <c r="F479" s="7" t="s">
        <v>64</v>
      </c>
      <c r="G479" s="7" t="s">
        <v>98</v>
      </c>
      <c r="H479" s="8" t="s">
        <v>89</v>
      </c>
      <c r="I479" s="7" t="s">
        <v>437</v>
      </c>
      <c r="J479" s="9">
        <v>36892562.93</v>
      </c>
      <c r="K479" s="9">
        <v>21115740.179999996</v>
      </c>
    </row>
    <row r="480" spans="1:11" ht="42" customHeight="1" x14ac:dyDescent="0.25">
      <c r="A480" s="7" t="s">
        <v>432</v>
      </c>
      <c r="B480" s="7" t="s">
        <v>47</v>
      </c>
      <c r="C480" s="7" t="s">
        <v>433</v>
      </c>
      <c r="D480" s="7" t="s">
        <v>438</v>
      </c>
      <c r="E480" s="7" t="s">
        <v>63</v>
      </c>
      <c r="F480" s="7" t="s">
        <v>64</v>
      </c>
      <c r="G480" s="7" t="s">
        <v>98</v>
      </c>
      <c r="H480" s="8"/>
      <c r="I480" s="7"/>
      <c r="J480" s="9"/>
      <c r="K480" s="9"/>
    </row>
    <row r="481" spans="1:11" ht="42" customHeight="1" x14ac:dyDescent="0.25">
      <c r="A481" s="7" t="s">
        <v>432</v>
      </c>
      <c r="B481" s="7" t="s">
        <v>47</v>
      </c>
      <c r="C481" s="7" t="s">
        <v>433</v>
      </c>
      <c r="D481" s="7" t="s">
        <v>439</v>
      </c>
      <c r="E481" s="7" t="s">
        <v>63</v>
      </c>
      <c r="F481" s="7" t="s">
        <v>64</v>
      </c>
      <c r="G481" s="7" t="s">
        <v>98</v>
      </c>
      <c r="H481" s="8"/>
      <c r="I481" s="7"/>
      <c r="J481" s="9"/>
      <c r="K481" s="9"/>
    </row>
    <row r="482" spans="1:11" ht="42" customHeight="1" x14ac:dyDescent="0.25">
      <c r="A482" s="7" t="s">
        <v>440</v>
      </c>
      <c r="B482" s="7" t="s">
        <v>47</v>
      </c>
      <c r="C482" s="7" t="s">
        <v>441</v>
      </c>
      <c r="D482" s="7" t="s">
        <v>442</v>
      </c>
      <c r="E482" s="7" t="s">
        <v>50</v>
      </c>
      <c r="F482" s="7" t="s">
        <v>51</v>
      </c>
      <c r="G482" s="7" t="s">
        <v>61</v>
      </c>
      <c r="H482" s="8" t="s">
        <v>53</v>
      </c>
      <c r="I482" s="7" t="s">
        <v>54</v>
      </c>
      <c r="J482" s="9">
        <v>2781391.23</v>
      </c>
      <c r="K482" s="9">
        <v>2728596.3899999997</v>
      </c>
    </row>
    <row r="483" spans="1:11" ht="42" customHeight="1" x14ac:dyDescent="0.25">
      <c r="A483" s="7" t="s">
        <v>440</v>
      </c>
      <c r="B483" s="7" t="s">
        <v>47</v>
      </c>
      <c r="C483" s="7" t="s">
        <v>441</v>
      </c>
      <c r="D483" s="7" t="s">
        <v>443</v>
      </c>
      <c r="E483" s="7" t="s">
        <v>50</v>
      </c>
      <c r="F483" s="7" t="s">
        <v>81</v>
      </c>
      <c r="G483" s="7" t="s">
        <v>98</v>
      </c>
      <c r="H483" s="8" t="s">
        <v>89</v>
      </c>
      <c r="I483" s="7" t="s">
        <v>444</v>
      </c>
      <c r="J483" s="9">
        <v>6101486.4299999997</v>
      </c>
      <c r="K483" s="9">
        <v>6101030.6899999995</v>
      </c>
    </row>
    <row r="484" spans="1:11" ht="42" customHeight="1" x14ac:dyDescent="0.25">
      <c r="A484" s="7" t="s">
        <v>445</v>
      </c>
      <c r="B484" s="7" t="s">
        <v>47</v>
      </c>
      <c r="C484" s="7" t="s">
        <v>446</v>
      </c>
      <c r="D484" s="7" t="s">
        <v>447</v>
      </c>
      <c r="E484" s="7" t="s">
        <v>50</v>
      </c>
      <c r="F484" s="7" t="s">
        <v>51</v>
      </c>
      <c r="G484" s="7" t="s">
        <v>61</v>
      </c>
      <c r="H484" s="8" t="s">
        <v>53</v>
      </c>
      <c r="I484" s="7" t="s">
        <v>54</v>
      </c>
      <c r="J484" s="9">
        <v>5589545.29</v>
      </c>
      <c r="K484" s="9">
        <v>5399775.3800000008</v>
      </c>
    </row>
    <row r="485" spans="1:11" ht="42" customHeight="1" x14ac:dyDescent="0.25">
      <c r="A485" s="7" t="s">
        <v>445</v>
      </c>
      <c r="B485" s="7" t="s">
        <v>47</v>
      </c>
      <c r="C485" s="7" t="s">
        <v>446</v>
      </c>
      <c r="D485" s="7" t="s">
        <v>448</v>
      </c>
      <c r="E485" s="7" t="s">
        <v>63</v>
      </c>
      <c r="F485" s="7" t="s">
        <v>64</v>
      </c>
      <c r="G485" s="7" t="s">
        <v>449</v>
      </c>
      <c r="H485" s="8" t="s">
        <v>89</v>
      </c>
      <c r="I485" s="7" t="s">
        <v>450</v>
      </c>
      <c r="J485" s="9">
        <v>22914477.190000001</v>
      </c>
      <c r="K485" s="9">
        <v>16799437.590000004</v>
      </c>
    </row>
    <row r="486" spans="1:11" ht="42" customHeight="1" x14ac:dyDescent="0.25">
      <c r="A486" s="7" t="s">
        <v>445</v>
      </c>
      <c r="B486" s="7" t="s">
        <v>47</v>
      </c>
      <c r="C486" s="7" t="s">
        <v>446</v>
      </c>
      <c r="D486" s="7" t="s">
        <v>451</v>
      </c>
      <c r="E486" s="7" t="s">
        <v>63</v>
      </c>
      <c r="F486" s="7" t="s">
        <v>64</v>
      </c>
      <c r="G486" s="7" t="s">
        <v>449</v>
      </c>
      <c r="H486" s="8"/>
      <c r="I486" s="7"/>
      <c r="J486" s="9"/>
      <c r="K486" s="9"/>
    </row>
    <row r="487" spans="1:11" ht="42" customHeight="1" x14ac:dyDescent="0.25">
      <c r="A487" s="7" t="s">
        <v>445</v>
      </c>
      <c r="B487" s="7" t="s">
        <v>47</v>
      </c>
      <c r="C487" s="7" t="s">
        <v>446</v>
      </c>
      <c r="D487" s="7" t="s">
        <v>452</v>
      </c>
      <c r="E487" s="7" t="s">
        <v>63</v>
      </c>
      <c r="F487" s="7" t="s">
        <v>435</v>
      </c>
      <c r="G487" s="7" t="s">
        <v>449</v>
      </c>
      <c r="H487" s="8"/>
      <c r="I487" s="7"/>
      <c r="J487" s="9"/>
      <c r="K487" s="9"/>
    </row>
    <row r="488" spans="1:11" ht="42" customHeight="1" x14ac:dyDescent="0.25">
      <c r="A488" s="7" t="s">
        <v>453</v>
      </c>
      <c r="B488" s="7" t="s">
        <v>47</v>
      </c>
      <c r="C488" s="7" t="s">
        <v>454</v>
      </c>
      <c r="D488" s="7" t="s">
        <v>455</v>
      </c>
      <c r="E488" s="7" t="s">
        <v>63</v>
      </c>
      <c r="F488" s="7" t="s">
        <v>435</v>
      </c>
      <c r="G488" s="7" t="s">
        <v>456</v>
      </c>
      <c r="H488" s="8" t="s">
        <v>89</v>
      </c>
      <c r="I488" s="7" t="s">
        <v>457</v>
      </c>
      <c r="J488" s="9">
        <v>64200744.339999996</v>
      </c>
      <c r="K488" s="9">
        <v>63886842.599999994</v>
      </c>
    </row>
    <row r="489" spans="1:11" ht="42" customHeight="1" x14ac:dyDescent="0.25">
      <c r="A489" s="7" t="s">
        <v>453</v>
      </c>
      <c r="B489" s="7" t="s">
        <v>47</v>
      </c>
      <c r="C489" s="7" t="s">
        <v>454</v>
      </c>
      <c r="D489" s="7" t="s">
        <v>245</v>
      </c>
      <c r="E489" s="7" t="s">
        <v>50</v>
      </c>
      <c r="F489" s="7" t="s">
        <v>51</v>
      </c>
      <c r="G489" s="7" t="s">
        <v>52</v>
      </c>
      <c r="H489" s="8" t="s">
        <v>53</v>
      </c>
      <c r="I489" s="7" t="s">
        <v>54</v>
      </c>
      <c r="J489" s="9">
        <v>15682617.57</v>
      </c>
      <c r="K489" s="9">
        <v>14676641.170000002</v>
      </c>
    </row>
    <row r="490" spans="1:11" ht="42" customHeight="1" x14ac:dyDescent="0.25">
      <c r="A490" s="7" t="s">
        <v>453</v>
      </c>
      <c r="B490" s="7" t="s">
        <v>47</v>
      </c>
      <c r="C490" s="7" t="s">
        <v>454</v>
      </c>
      <c r="D490" s="7" t="s">
        <v>458</v>
      </c>
      <c r="E490" s="7" t="s">
        <v>63</v>
      </c>
      <c r="F490" s="7" t="s">
        <v>435</v>
      </c>
      <c r="G490" s="7" t="s">
        <v>456</v>
      </c>
      <c r="H490" s="8"/>
      <c r="I490" s="7"/>
      <c r="J490" s="9"/>
      <c r="K490" s="9"/>
    </row>
    <row r="491" spans="1:11" ht="42" customHeight="1" x14ac:dyDescent="0.25">
      <c r="A491" s="7" t="s">
        <v>459</v>
      </c>
      <c r="B491" s="7" t="s">
        <v>47</v>
      </c>
      <c r="C491" s="7" t="s">
        <v>460</v>
      </c>
      <c r="D491" s="7" t="s">
        <v>461</v>
      </c>
      <c r="E491" s="7" t="s">
        <v>104</v>
      </c>
      <c r="F491" s="7" t="s">
        <v>105</v>
      </c>
      <c r="G491" s="7" t="s">
        <v>462</v>
      </c>
      <c r="H491" s="8"/>
      <c r="I491" s="7"/>
      <c r="J491" s="9"/>
      <c r="K491" s="9"/>
    </row>
    <row r="492" spans="1:11" ht="42" customHeight="1" x14ac:dyDescent="0.25">
      <c r="A492" s="7" t="s">
        <v>459</v>
      </c>
      <c r="B492" s="7" t="s">
        <v>47</v>
      </c>
      <c r="C492" s="7" t="s">
        <v>460</v>
      </c>
      <c r="D492" s="7" t="s">
        <v>463</v>
      </c>
      <c r="E492" s="7" t="s">
        <v>104</v>
      </c>
      <c r="F492" s="7" t="s">
        <v>105</v>
      </c>
      <c r="G492" s="7" t="s">
        <v>462</v>
      </c>
      <c r="H492" s="8" t="s">
        <v>89</v>
      </c>
      <c r="I492" s="7" t="s">
        <v>464</v>
      </c>
      <c r="J492" s="9">
        <v>10522413.92</v>
      </c>
      <c r="K492" s="9">
        <v>10522391.620000001</v>
      </c>
    </row>
    <row r="493" spans="1:11" ht="42" customHeight="1" x14ac:dyDescent="0.25">
      <c r="A493" s="7" t="s">
        <v>459</v>
      </c>
      <c r="B493" s="7" t="s">
        <v>47</v>
      </c>
      <c r="C493" s="7" t="s">
        <v>460</v>
      </c>
      <c r="D493" s="7" t="s">
        <v>87</v>
      </c>
      <c r="E493" s="7" t="s">
        <v>50</v>
      </c>
      <c r="F493" s="7" t="s">
        <v>51</v>
      </c>
      <c r="G493" s="7" t="s">
        <v>52</v>
      </c>
      <c r="H493" s="8" t="s">
        <v>53</v>
      </c>
      <c r="I493" s="7" t="s">
        <v>54</v>
      </c>
      <c r="J493" s="9">
        <v>10208468.529999999</v>
      </c>
      <c r="K493" s="9">
        <v>9695602.7599999998</v>
      </c>
    </row>
    <row r="494" spans="1:11" ht="42" customHeight="1" x14ac:dyDescent="0.25">
      <c r="A494" s="7" t="s">
        <v>465</v>
      </c>
      <c r="B494" s="7" t="s">
        <v>47</v>
      </c>
      <c r="C494" s="7" t="s">
        <v>466</v>
      </c>
      <c r="D494" s="7" t="s">
        <v>87</v>
      </c>
      <c r="E494" s="7" t="s">
        <v>50</v>
      </c>
      <c r="F494" s="7" t="s">
        <v>51</v>
      </c>
      <c r="G494" s="7" t="s">
        <v>61</v>
      </c>
      <c r="H494" s="8" t="s">
        <v>53</v>
      </c>
      <c r="I494" s="7" t="s">
        <v>54</v>
      </c>
      <c r="J494" s="9">
        <v>4119316.95</v>
      </c>
      <c r="K494" s="9">
        <v>3923917.29</v>
      </c>
    </row>
    <row r="495" spans="1:11" ht="42" customHeight="1" x14ac:dyDescent="0.25">
      <c r="A495" s="7" t="s">
        <v>465</v>
      </c>
      <c r="B495" s="7" t="s">
        <v>47</v>
      </c>
      <c r="C495" s="7" t="s">
        <v>466</v>
      </c>
      <c r="D495" s="7" t="s">
        <v>467</v>
      </c>
      <c r="E495" s="7" t="s">
        <v>50</v>
      </c>
      <c r="F495" s="7" t="s">
        <v>51</v>
      </c>
      <c r="G495" s="7" t="s">
        <v>61</v>
      </c>
      <c r="H495" s="8" t="s">
        <v>89</v>
      </c>
      <c r="I495" s="7" t="s">
        <v>468</v>
      </c>
      <c r="J495" s="9">
        <v>6913490.79</v>
      </c>
      <c r="K495" s="9">
        <v>6888382.419999999</v>
      </c>
    </row>
    <row r="496" spans="1:11" ht="42" customHeight="1" x14ac:dyDescent="0.25">
      <c r="A496" s="7" t="s">
        <v>465</v>
      </c>
      <c r="B496" s="7" t="s">
        <v>47</v>
      </c>
      <c r="C496" s="7" t="s">
        <v>466</v>
      </c>
      <c r="D496" s="7" t="s">
        <v>469</v>
      </c>
      <c r="E496" s="7" t="s">
        <v>63</v>
      </c>
      <c r="F496" s="7" t="s">
        <v>435</v>
      </c>
      <c r="G496" s="7" t="s">
        <v>98</v>
      </c>
      <c r="H496" s="8"/>
      <c r="I496" s="7"/>
      <c r="J496" s="9"/>
      <c r="K496" s="9"/>
    </row>
    <row r="497" spans="1:11" ht="42" customHeight="1" x14ac:dyDescent="0.25">
      <c r="A497" s="7" t="s">
        <v>465</v>
      </c>
      <c r="B497" s="7" t="s">
        <v>47</v>
      </c>
      <c r="C497" s="7" t="s">
        <v>466</v>
      </c>
      <c r="D497" s="7" t="s">
        <v>470</v>
      </c>
      <c r="E497" s="7" t="s">
        <v>116</v>
      </c>
      <c r="F497" s="7" t="s">
        <v>117</v>
      </c>
      <c r="G497" s="7" t="s">
        <v>98</v>
      </c>
      <c r="H497" s="8"/>
      <c r="I497" s="7"/>
      <c r="J497" s="9"/>
      <c r="K497" s="9"/>
    </row>
    <row r="498" spans="1:11" ht="42" customHeight="1" x14ac:dyDescent="0.25">
      <c r="A498" s="7" t="s">
        <v>512</v>
      </c>
      <c r="B498" s="7" t="s">
        <v>47</v>
      </c>
      <c r="C498" s="7" t="s">
        <v>513</v>
      </c>
      <c r="D498" s="7" t="s">
        <v>514</v>
      </c>
      <c r="E498" s="7" t="s">
        <v>50</v>
      </c>
      <c r="F498" s="7" t="s">
        <v>51</v>
      </c>
      <c r="G498" s="7" t="s">
        <v>61</v>
      </c>
      <c r="H498" s="8" t="s">
        <v>53</v>
      </c>
      <c r="I498" s="7" t="s">
        <v>54</v>
      </c>
      <c r="J498" s="9">
        <v>1316916.8299999998</v>
      </c>
      <c r="K498" s="9">
        <v>1217506.71</v>
      </c>
    </row>
    <row r="499" spans="1:11" ht="42" customHeight="1" x14ac:dyDescent="0.25">
      <c r="A499" s="7" t="s">
        <v>512</v>
      </c>
      <c r="B499" s="7" t="s">
        <v>47</v>
      </c>
      <c r="C499" s="7" t="s">
        <v>513</v>
      </c>
      <c r="D499" s="7" t="s">
        <v>515</v>
      </c>
      <c r="E499" s="7" t="s">
        <v>50</v>
      </c>
      <c r="F499" s="7" t="s">
        <v>81</v>
      </c>
      <c r="G499" s="7" t="s">
        <v>98</v>
      </c>
      <c r="H499" s="8" t="s">
        <v>84</v>
      </c>
      <c r="I499" s="7" t="s">
        <v>516</v>
      </c>
      <c r="J499" s="9">
        <v>735774.29</v>
      </c>
      <c r="K499" s="9">
        <v>485126.22000000003</v>
      </c>
    </row>
    <row r="500" spans="1:11" ht="42" customHeight="1" x14ac:dyDescent="0.25">
      <c r="A500" s="7" t="s">
        <v>512</v>
      </c>
      <c r="B500" s="7" t="s">
        <v>47</v>
      </c>
      <c r="C500" s="7" t="s">
        <v>513</v>
      </c>
      <c r="D500" s="7" t="s">
        <v>517</v>
      </c>
      <c r="E500" s="7" t="s">
        <v>50</v>
      </c>
      <c r="F500" s="7" t="s">
        <v>81</v>
      </c>
      <c r="G500" s="7" t="s">
        <v>98</v>
      </c>
      <c r="H500" s="8" t="s">
        <v>89</v>
      </c>
      <c r="I500" s="7" t="s">
        <v>518</v>
      </c>
      <c r="J500" s="9">
        <v>1421067.06</v>
      </c>
      <c r="K500" s="9">
        <v>1417145.32</v>
      </c>
    </row>
    <row r="501" spans="1:11" ht="42" customHeight="1" x14ac:dyDescent="0.25">
      <c r="A501" s="7" t="s">
        <v>519</v>
      </c>
      <c r="B501" s="7" t="s">
        <v>47</v>
      </c>
      <c r="C501" s="7" t="s">
        <v>520</v>
      </c>
      <c r="D501" s="7" t="s">
        <v>521</v>
      </c>
      <c r="E501" s="7" t="s">
        <v>50</v>
      </c>
      <c r="F501" s="7" t="s">
        <v>51</v>
      </c>
      <c r="G501" s="7" t="s">
        <v>61</v>
      </c>
      <c r="H501" s="8" t="s">
        <v>53</v>
      </c>
      <c r="I501" s="7" t="s">
        <v>54</v>
      </c>
      <c r="J501" s="9">
        <v>7040967.3799999999</v>
      </c>
      <c r="K501" s="9">
        <v>6970741.9800000004</v>
      </c>
    </row>
    <row r="502" spans="1:11" ht="42" customHeight="1" x14ac:dyDescent="0.25">
      <c r="A502" s="7" t="s">
        <v>519</v>
      </c>
      <c r="B502" s="7" t="s">
        <v>47</v>
      </c>
      <c r="C502" s="7" t="s">
        <v>520</v>
      </c>
      <c r="D502" s="7" t="s">
        <v>522</v>
      </c>
      <c r="E502" s="7" t="s">
        <v>63</v>
      </c>
      <c r="F502" s="7" t="s">
        <v>435</v>
      </c>
      <c r="G502" s="7" t="s">
        <v>523</v>
      </c>
      <c r="H502" s="8"/>
      <c r="I502" s="7"/>
      <c r="J502" s="9"/>
      <c r="K502" s="9"/>
    </row>
    <row r="503" spans="1:11" ht="42" customHeight="1" x14ac:dyDescent="0.25">
      <c r="A503" s="7" t="s">
        <v>519</v>
      </c>
      <c r="B503" s="7" t="s">
        <v>47</v>
      </c>
      <c r="C503" s="7" t="s">
        <v>520</v>
      </c>
      <c r="D503" s="7" t="s">
        <v>524</v>
      </c>
      <c r="E503" s="7" t="s">
        <v>63</v>
      </c>
      <c r="F503" s="7" t="s">
        <v>64</v>
      </c>
      <c r="G503" s="7" t="s">
        <v>525</v>
      </c>
      <c r="H503" s="8"/>
      <c r="I503" s="7"/>
      <c r="J503" s="9"/>
      <c r="K503" s="9"/>
    </row>
    <row r="504" spans="1:11" ht="42" customHeight="1" x14ac:dyDescent="0.25">
      <c r="A504" s="7" t="s">
        <v>519</v>
      </c>
      <c r="B504" s="7" t="s">
        <v>47</v>
      </c>
      <c r="C504" s="7" t="s">
        <v>520</v>
      </c>
      <c r="D504" s="7" t="s">
        <v>526</v>
      </c>
      <c r="E504" s="7" t="s">
        <v>63</v>
      </c>
      <c r="F504" s="7" t="s">
        <v>435</v>
      </c>
      <c r="G504" s="7" t="s">
        <v>523</v>
      </c>
      <c r="H504" s="8" t="s">
        <v>89</v>
      </c>
      <c r="I504" s="7" t="s">
        <v>527</v>
      </c>
      <c r="J504" s="9">
        <v>942218.27</v>
      </c>
      <c r="K504" s="9">
        <v>815616.69</v>
      </c>
    </row>
    <row r="505" spans="1:11" ht="42" customHeight="1" x14ac:dyDescent="0.25">
      <c r="A505" s="7" t="s">
        <v>528</v>
      </c>
      <c r="B505" s="7" t="s">
        <v>47</v>
      </c>
      <c r="C505" s="7" t="s">
        <v>529</v>
      </c>
      <c r="D505" s="7" t="s">
        <v>530</v>
      </c>
      <c r="E505" s="7" t="s">
        <v>63</v>
      </c>
      <c r="F505" s="7" t="s">
        <v>234</v>
      </c>
      <c r="G505" s="7" t="s">
        <v>98</v>
      </c>
      <c r="H505" s="8"/>
      <c r="I505" s="7"/>
      <c r="J505" s="9"/>
      <c r="K505" s="9"/>
    </row>
    <row r="506" spans="1:11" ht="42" customHeight="1" x14ac:dyDescent="0.25">
      <c r="A506" s="7" t="s">
        <v>528</v>
      </c>
      <c r="B506" s="7" t="s">
        <v>47</v>
      </c>
      <c r="C506" s="7" t="s">
        <v>529</v>
      </c>
      <c r="D506" s="7" t="s">
        <v>531</v>
      </c>
      <c r="E506" s="7" t="s">
        <v>50</v>
      </c>
      <c r="F506" s="7" t="s">
        <v>234</v>
      </c>
      <c r="G506" s="7" t="s">
        <v>98</v>
      </c>
      <c r="H506" s="8"/>
      <c r="I506" s="7"/>
      <c r="J506" s="9"/>
      <c r="K506" s="9"/>
    </row>
    <row r="507" spans="1:11" ht="42" customHeight="1" x14ac:dyDescent="0.25">
      <c r="A507" s="7" t="s">
        <v>528</v>
      </c>
      <c r="B507" s="7" t="s">
        <v>47</v>
      </c>
      <c r="C507" s="7" t="s">
        <v>529</v>
      </c>
      <c r="D507" s="7" t="s">
        <v>114</v>
      </c>
      <c r="E507" s="7" t="s">
        <v>50</v>
      </c>
      <c r="F507" s="7" t="s">
        <v>51</v>
      </c>
      <c r="G507" s="7" t="s">
        <v>61</v>
      </c>
      <c r="H507" s="8" t="s">
        <v>53</v>
      </c>
      <c r="I507" s="7" t="s">
        <v>54</v>
      </c>
      <c r="J507" s="9">
        <v>50812080.150000013</v>
      </c>
      <c r="K507" s="9">
        <v>50395051.670000009</v>
      </c>
    </row>
    <row r="508" spans="1:11" ht="42" customHeight="1" x14ac:dyDescent="0.25">
      <c r="A508" s="7" t="s">
        <v>528</v>
      </c>
      <c r="B508" s="7" t="s">
        <v>47</v>
      </c>
      <c r="C508" s="7" t="s">
        <v>529</v>
      </c>
      <c r="D508" s="7" t="s">
        <v>532</v>
      </c>
      <c r="E508" s="7" t="s">
        <v>63</v>
      </c>
      <c r="F508" s="7" t="s">
        <v>234</v>
      </c>
      <c r="G508" s="7" t="s">
        <v>98</v>
      </c>
      <c r="H508" s="8"/>
      <c r="I508" s="7"/>
      <c r="J508" s="9"/>
      <c r="K508" s="9"/>
    </row>
    <row r="509" spans="1:11" ht="42" customHeight="1" x14ac:dyDescent="0.25">
      <c r="A509" s="7" t="s">
        <v>533</v>
      </c>
      <c r="B509" s="7" t="s">
        <v>47</v>
      </c>
      <c r="C509" s="7" t="s">
        <v>534</v>
      </c>
      <c r="D509" s="7" t="s">
        <v>535</v>
      </c>
      <c r="E509" s="7" t="s">
        <v>50</v>
      </c>
      <c r="F509" s="7" t="s">
        <v>81</v>
      </c>
      <c r="G509" s="7" t="s">
        <v>98</v>
      </c>
      <c r="H509" s="8"/>
      <c r="I509" s="7"/>
      <c r="J509" s="9"/>
      <c r="K509" s="9"/>
    </row>
    <row r="510" spans="1:11" ht="42" customHeight="1" x14ac:dyDescent="0.25">
      <c r="A510" s="7" t="s">
        <v>533</v>
      </c>
      <c r="B510" s="7" t="s">
        <v>47</v>
      </c>
      <c r="C510" s="7" t="s">
        <v>534</v>
      </c>
      <c r="D510" s="7" t="s">
        <v>536</v>
      </c>
      <c r="E510" s="7" t="s">
        <v>50</v>
      </c>
      <c r="F510" s="7" t="s">
        <v>81</v>
      </c>
      <c r="G510" s="7" t="s">
        <v>98</v>
      </c>
      <c r="H510" s="8"/>
      <c r="I510" s="7"/>
      <c r="J510" s="9"/>
      <c r="K510" s="9"/>
    </row>
    <row r="511" spans="1:11" ht="42" customHeight="1" x14ac:dyDescent="0.25">
      <c r="A511" s="7" t="s">
        <v>533</v>
      </c>
      <c r="B511" s="7" t="s">
        <v>47</v>
      </c>
      <c r="C511" s="7" t="s">
        <v>534</v>
      </c>
      <c r="D511" s="7" t="s">
        <v>537</v>
      </c>
      <c r="E511" s="7" t="s">
        <v>50</v>
      </c>
      <c r="F511" s="7" t="s">
        <v>81</v>
      </c>
      <c r="G511" s="7" t="s">
        <v>98</v>
      </c>
      <c r="H511" s="8"/>
      <c r="I511" s="7"/>
      <c r="J511" s="9"/>
      <c r="K511" s="9"/>
    </row>
    <row r="512" spans="1:11" ht="42" customHeight="1" x14ac:dyDescent="0.25">
      <c r="A512" s="7" t="s">
        <v>533</v>
      </c>
      <c r="B512" s="7" t="s">
        <v>47</v>
      </c>
      <c r="C512" s="7" t="s">
        <v>534</v>
      </c>
      <c r="D512" s="7" t="s">
        <v>538</v>
      </c>
      <c r="E512" s="7" t="s">
        <v>50</v>
      </c>
      <c r="F512" s="7" t="s">
        <v>81</v>
      </c>
      <c r="G512" s="7" t="s">
        <v>98</v>
      </c>
      <c r="H512" s="8"/>
      <c r="I512" s="7"/>
      <c r="J512" s="9"/>
      <c r="K512" s="9"/>
    </row>
    <row r="513" spans="1:11" ht="42" customHeight="1" x14ac:dyDescent="0.25">
      <c r="A513" s="7" t="s">
        <v>533</v>
      </c>
      <c r="B513" s="7" t="s">
        <v>47</v>
      </c>
      <c r="C513" s="7" t="s">
        <v>534</v>
      </c>
      <c r="D513" s="7" t="s">
        <v>297</v>
      </c>
      <c r="E513" s="7" t="s">
        <v>50</v>
      </c>
      <c r="F513" s="7" t="s">
        <v>81</v>
      </c>
      <c r="G513" s="7" t="s">
        <v>98</v>
      </c>
      <c r="H513" s="8" t="s">
        <v>53</v>
      </c>
      <c r="I513" s="7" t="s">
        <v>54</v>
      </c>
      <c r="J513" s="9">
        <v>6557033.79</v>
      </c>
      <c r="K513" s="9">
        <v>6534598.4699999997</v>
      </c>
    </row>
    <row r="514" spans="1:11" ht="42" customHeight="1" x14ac:dyDescent="0.25">
      <c r="A514" s="7" t="s">
        <v>533</v>
      </c>
      <c r="B514" s="7" t="s">
        <v>47</v>
      </c>
      <c r="C514" s="7" t="s">
        <v>534</v>
      </c>
      <c r="D514" s="7" t="s">
        <v>539</v>
      </c>
      <c r="E514" s="7" t="s">
        <v>50</v>
      </c>
      <c r="F514" s="7" t="s">
        <v>81</v>
      </c>
      <c r="G514" s="7" t="s">
        <v>98</v>
      </c>
      <c r="H514" s="8"/>
      <c r="I514" s="7"/>
      <c r="J514" s="9"/>
      <c r="K514" s="9"/>
    </row>
    <row r="515" spans="1:11" ht="42" customHeight="1" x14ac:dyDescent="0.25">
      <c r="A515" s="7" t="s">
        <v>533</v>
      </c>
      <c r="B515" s="7" t="s">
        <v>47</v>
      </c>
      <c r="C515" s="7" t="s">
        <v>534</v>
      </c>
      <c r="D515" s="7" t="s">
        <v>540</v>
      </c>
      <c r="E515" s="7" t="s">
        <v>50</v>
      </c>
      <c r="F515" s="7" t="s">
        <v>81</v>
      </c>
      <c r="G515" s="7" t="s">
        <v>98</v>
      </c>
      <c r="H515" s="8"/>
      <c r="I515" s="7"/>
      <c r="J515" s="9"/>
      <c r="K515" s="9"/>
    </row>
    <row r="516" spans="1:11" ht="42" customHeight="1" x14ac:dyDescent="0.25">
      <c r="A516" s="7" t="s">
        <v>533</v>
      </c>
      <c r="B516" s="7" t="s">
        <v>47</v>
      </c>
      <c r="C516" s="7" t="s">
        <v>534</v>
      </c>
      <c r="D516" s="7" t="s">
        <v>541</v>
      </c>
      <c r="E516" s="7" t="s">
        <v>50</v>
      </c>
      <c r="F516" s="7" t="s">
        <v>81</v>
      </c>
      <c r="G516" s="7" t="s">
        <v>542</v>
      </c>
      <c r="H516" s="8" t="s">
        <v>89</v>
      </c>
      <c r="I516" s="7" t="s">
        <v>543</v>
      </c>
      <c r="J516" s="9">
        <v>27368232.620000001</v>
      </c>
      <c r="K516" s="9">
        <v>27368227.91</v>
      </c>
    </row>
    <row r="517" spans="1:11" ht="42" customHeight="1" x14ac:dyDescent="0.25">
      <c r="A517" s="7" t="s">
        <v>533</v>
      </c>
      <c r="B517" s="7" t="s">
        <v>47</v>
      </c>
      <c r="C517" s="7" t="s">
        <v>534</v>
      </c>
      <c r="D517" s="7" t="s">
        <v>544</v>
      </c>
      <c r="E517" s="7" t="s">
        <v>50</v>
      </c>
      <c r="F517" s="7" t="s">
        <v>81</v>
      </c>
      <c r="G517" s="7" t="s">
        <v>98</v>
      </c>
      <c r="H517" s="8"/>
      <c r="I517" s="7"/>
      <c r="J517" s="9"/>
      <c r="K517" s="9"/>
    </row>
    <row r="518" spans="1:11" ht="42" customHeight="1" x14ac:dyDescent="0.25">
      <c r="A518" s="7" t="s">
        <v>545</v>
      </c>
      <c r="B518" s="7" t="s">
        <v>47</v>
      </c>
      <c r="C518" s="7" t="s">
        <v>546</v>
      </c>
      <c r="D518" s="7" t="s">
        <v>547</v>
      </c>
      <c r="E518" s="7" t="s">
        <v>50</v>
      </c>
      <c r="F518" s="7" t="s">
        <v>51</v>
      </c>
      <c r="G518" s="7" t="s">
        <v>98</v>
      </c>
      <c r="H518" s="8" t="s">
        <v>89</v>
      </c>
      <c r="I518" s="7" t="s">
        <v>548</v>
      </c>
      <c r="J518" s="9">
        <v>116264497.02999999</v>
      </c>
      <c r="K518" s="9">
        <v>116122446.52999999</v>
      </c>
    </row>
    <row r="519" spans="1:11" ht="42" customHeight="1" x14ac:dyDescent="0.25">
      <c r="A519" s="7" t="s">
        <v>545</v>
      </c>
      <c r="B519" s="7" t="s">
        <v>47</v>
      </c>
      <c r="C519" s="7" t="s">
        <v>546</v>
      </c>
      <c r="D519" s="7" t="s">
        <v>154</v>
      </c>
      <c r="E519" s="7" t="s">
        <v>50</v>
      </c>
      <c r="F519" s="7" t="s">
        <v>51</v>
      </c>
      <c r="G519" s="7" t="s">
        <v>61</v>
      </c>
      <c r="H519" s="8" t="s">
        <v>53</v>
      </c>
      <c r="I519" s="7" t="s">
        <v>54</v>
      </c>
      <c r="J519" s="9">
        <v>23487699.970000003</v>
      </c>
      <c r="K519" s="9">
        <v>23275137.780000005</v>
      </c>
    </row>
    <row r="520" spans="1:11" ht="42" customHeight="1" x14ac:dyDescent="0.25">
      <c r="A520" s="7" t="s">
        <v>545</v>
      </c>
      <c r="B520" s="7" t="s">
        <v>47</v>
      </c>
      <c r="C520" s="7" t="s">
        <v>546</v>
      </c>
      <c r="D520" s="7" t="s">
        <v>549</v>
      </c>
      <c r="E520" s="7" t="s">
        <v>50</v>
      </c>
      <c r="F520" s="7" t="s">
        <v>51</v>
      </c>
      <c r="G520" s="7" t="s">
        <v>98</v>
      </c>
      <c r="H520" s="8" t="s">
        <v>84</v>
      </c>
      <c r="I520" s="7" t="s">
        <v>550</v>
      </c>
      <c r="J520" s="9">
        <v>258212.93000000002</v>
      </c>
      <c r="K520" s="9">
        <v>253778.08999999997</v>
      </c>
    </row>
    <row r="521" spans="1:11" ht="42" customHeight="1" x14ac:dyDescent="0.25">
      <c r="A521" s="7" t="s">
        <v>564</v>
      </c>
      <c r="B521" s="7" t="s">
        <v>47</v>
      </c>
      <c r="C521" s="7" t="s">
        <v>565</v>
      </c>
      <c r="D521" s="7" t="s">
        <v>566</v>
      </c>
      <c r="E521" s="7" t="s">
        <v>50</v>
      </c>
      <c r="F521" s="7" t="s">
        <v>51</v>
      </c>
      <c r="G521" s="7" t="s">
        <v>567</v>
      </c>
      <c r="H521" s="8" t="s">
        <v>53</v>
      </c>
      <c r="I521" s="7" t="s">
        <v>54</v>
      </c>
      <c r="J521" s="9">
        <v>5680964.8600000013</v>
      </c>
      <c r="K521" s="9">
        <v>5358383.6500000013</v>
      </c>
    </row>
    <row r="522" spans="1:11" ht="42" customHeight="1" x14ac:dyDescent="0.25">
      <c r="A522" s="7" t="s">
        <v>564</v>
      </c>
      <c r="B522" s="7" t="s">
        <v>47</v>
      </c>
      <c r="C522" s="7" t="s">
        <v>565</v>
      </c>
      <c r="D522" s="7" t="s">
        <v>568</v>
      </c>
      <c r="E522" s="7" t="s">
        <v>104</v>
      </c>
      <c r="F522" s="7" t="s">
        <v>234</v>
      </c>
      <c r="G522" s="7" t="s">
        <v>98</v>
      </c>
      <c r="H522" s="8" t="s">
        <v>89</v>
      </c>
      <c r="I522" s="7" t="s">
        <v>569</v>
      </c>
      <c r="J522" s="9">
        <v>9252738.9499999993</v>
      </c>
      <c r="K522" s="9">
        <v>9252738.9499999993</v>
      </c>
    </row>
    <row r="523" spans="1:11" ht="42" customHeight="1" x14ac:dyDescent="0.25">
      <c r="A523" s="7" t="s">
        <v>564</v>
      </c>
      <c r="B523" s="7" t="s">
        <v>47</v>
      </c>
      <c r="C523" s="7" t="s">
        <v>565</v>
      </c>
      <c r="D523" s="7" t="s">
        <v>570</v>
      </c>
      <c r="E523" s="7" t="s">
        <v>104</v>
      </c>
      <c r="F523" s="7" t="s">
        <v>234</v>
      </c>
      <c r="G523" s="7" t="s">
        <v>98</v>
      </c>
      <c r="H523" s="8"/>
      <c r="I523" s="7"/>
      <c r="J523" s="9"/>
      <c r="K523" s="9"/>
    </row>
    <row r="524" spans="1:11" ht="42" customHeight="1" x14ac:dyDescent="0.25">
      <c r="A524" s="7" t="s">
        <v>571</v>
      </c>
      <c r="B524" s="7" t="s">
        <v>47</v>
      </c>
      <c r="C524" s="7" t="s">
        <v>572</v>
      </c>
      <c r="D524" s="7" t="s">
        <v>60</v>
      </c>
      <c r="E524" s="7" t="s">
        <v>50</v>
      </c>
      <c r="F524" s="7" t="s">
        <v>234</v>
      </c>
      <c r="G524" s="7" t="s">
        <v>98</v>
      </c>
      <c r="H524" s="8" t="s">
        <v>53</v>
      </c>
      <c r="I524" s="7" t="s">
        <v>54</v>
      </c>
      <c r="J524" s="9">
        <v>546246.40000000002</v>
      </c>
      <c r="K524" s="9">
        <v>543039.19000000006</v>
      </c>
    </row>
    <row r="525" spans="1:11" ht="42" customHeight="1" x14ac:dyDescent="0.25">
      <c r="A525" s="7" t="s">
        <v>571</v>
      </c>
      <c r="B525" s="7" t="s">
        <v>47</v>
      </c>
      <c r="C525" s="7" t="s">
        <v>572</v>
      </c>
      <c r="D525" s="7" t="s">
        <v>573</v>
      </c>
      <c r="E525" s="7" t="s">
        <v>50</v>
      </c>
      <c r="F525" s="7" t="s">
        <v>199</v>
      </c>
      <c r="G525" s="7" t="s">
        <v>574</v>
      </c>
      <c r="H525" s="8" t="s">
        <v>89</v>
      </c>
      <c r="I525" s="7" t="s">
        <v>575</v>
      </c>
      <c r="J525" s="9">
        <v>510398.37</v>
      </c>
      <c r="K525" s="9">
        <v>510398.37</v>
      </c>
    </row>
    <row r="526" spans="1:11" ht="42" customHeight="1" x14ac:dyDescent="0.25">
      <c r="A526" s="7" t="s">
        <v>584</v>
      </c>
      <c r="B526" s="7" t="s">
        <v>47</v>
      </c>
      <c r="C526" s="7" t="s">
        <v>585</v>
      </c>
      <c r="D526" s="7" t="s">
        <v>586</v>
      </c>
      <c r="E526" s="7" t="s">
        <v>50</v>
      </c>
      <c r="F526" s="7" t="s">
        <v>51</v>
      </c>
      <c r="G526" s="7" t="s">
        <v>98</v>
      </c>
      <c r="H526" s="8"/>
      <c r="I526" s="7"/>
      <c r="J526" s="9"/>
      <c r="K526" s="9"/>
    </row>
    <row r="527" spans="1:11" ht="42" customHeight="1" x14ac:dyDescent="0.25">
      <c r="A527" s="7" t="s">
        <v>584</v>
      </c>
      <c r="B527" s="7" t="s">
        <v>47</v>
      </c>
      <c r="C527" s="7" t="s">
        <v>585</v>
      </c>
      <c r="D527" s="7" t="s">
        <v>587</v>
      </c>
      <c r="E527" s="7" t="s">
        <v>50</v>
      </c>
      <c r="F527" s="7" t="s">
        <v>51</v>
      </c>
      <c r="G527" s="7" t="s">
        <v>98</v>
      </c>
      <c r="H527" s="8" t="s">
        <v>89</v>
      </c>
      <c r="I527" s="7" t="s">
        <v>588</v>
      </c>
      <c r="J527" s="9">
        <v>2928077.4499999997</v>
      </c>
      <c r="K527" s="9">
        <v>2926475.44</v>
      </c>
    </row>
    <row r="528" spans="1:11" ht="42" customHeight="1" x14ac:dyDescent="0.25">
      <c r="A528" s="7" t="s">
        <v>584</v>
      </c>
      <c r="B528" s="7" t="s">
        <v>47</v>
      </c>
      <c r="C528" s="7" t="s">
        <v>585</v>
      </c>
      <c r="D528" s="7" t="s">
        <v>589</v>
      </c>
      <c r="E528" s="7" t="s">
        <v>50</v>
      </c>
      <c r="F528" s="7" t="s">
        <v>51</v>
      </c>
      <c r="G528" s="7" t="s">
        <v>98</v>
      </c>
      <c r="H528" s="8" t="s">
        <v>53</v>
      </c>
      <c r="I528" s="7" t="s">
        <v>54</v>
      </c>
      <c r="J528" s="9">
        <v>2405289.67</v>
      </c>
      <c r="K528" s="9">
        <v>2385710.5300000003</v>
      </c>
    </row>
    <row r="529" spans="1:11" ht="42" customHeight="1" x14ac:dyDescent="0.25">
      <c r="A529" s="7" t="s">
        <v>590</v>
      </c>
      <c r="B529" s="7" t="s">
        <v>47</v>
      </c>
      <c r="C529" s="7" t="s">
        <v>591</v>
      </c>
      <c r="D529" s="7" t="s">
        <v>592</v>
      </c>
      <c r="E529" s="7" t="s">
        <v>50</v>
      </c>
      <c r="F529" s="7" t="s">
        <v>234</v>
      </c>
      <c r="G529" s="7" t="s">
        <v>98</v>
      </c>
      <c r="H529" s="8">
        <v>55</v>
      </c>
      <c r="I529" s="7" t="s">
        <v>593</v>
      </c>
      <c r="J529" s="9">
        <v>1184829.75</v>
      </c>
      <c r="K529" s="9">
        <v>1183674.6099999999</v>
      </c>
    </row>
    <row r="530" spans="1:11" ht="42" customHeight="1" x14ac:dyDescent="0.25">
      <c r="A530" s="7" t="s">
        <v>590</v>
      </c>
      <c r="B530" s="7" t="s">
        <v>47</v>
      </c>
      <c r="C530" s="7" t="s">
        <v>591</v>
      </c>
      <c r="D530" s="7" t="s">
        <v>87</v>
      </c>
      <c r="E530" s="7" t="s">
        <v>50</v>
      </c>
      <c r="F530" s="7" t="s">
        <v>51</v>
      </c>
      <c r="G530" s="7" t="s">
        <v>61</v>
      </c>
      <c r="H530" s="8" t="s">
        <v>53</v>
      </c>
      <c r="I530" s="7" t="s">
        <v>54</v>
      </c>
      <c r="J530" s="9">
        <v>1604631.47</v>
      </c>
      <c r="K530" s="9">
        <v>1593748.5199999998</v>
      </c>
    </row>
    <row r="531" spans="1:11" ht="42" customHeight="1" x14ac:dyDescent="0.25">
      <c r="A531" s="7" t="s">
        <v>590</v>
      </c>
      <c r="B531" s="7" t="s">
        <v>47</v>
      </c>
      <c r="C531" s="7" t="s">
        <v>591</v>
      </c>
      <c r="D531" s="7" t="s">
        <v>594</v>
      </c>
      <c r="E531" s="7" t="s">
        <v>426</v>
      </c>
      <c r="F531" s="7" t="s">
        <v>492</v>
      </c>
      <c r="G531" s="7" t="s">
        <v>98</v>
      </c>
      <c r="H531" s="8"/>
      <c r="I531" s="7"/>
      <c r="J531" s="9"/>
      <c r="K531" s="9"/>
    </row>
    <row r="532" spans="1:11" ht="42" customHeight="1" x14ac:dyDescent="0.25">
      <c r="A532" s="7" t="s">
        <v>590</v>
      </c>
      <c r="B532" s="7" t="s">
        <v>47</v>
      </c>
      <c r="C532" s="7" t="s">
        <v>591</v>
      </c>
      <c r="D532" s="7" t="s">
        <v>595</v>
      </c>
      <c r="E532" s="7" t="s">
        <v>50</v>
      </c>
      <c r="F532" s="7" t="s">
        <v>234</v>
      </c>
      <c r="G532" s="7" t="s">
        <v>98</v>
      </c>
      <c r="H532" s="8"/>
      <c r="I532" s="7"/>
      <c r="J532" s="9"/>
      <c r="K532" s="9"/>
    </row>
    <row r="533" spans="1:11" ht="42" customHeight="1" x14ac:dyDescent="0.25">
      <c r="A533" s="7" t="s">
        <v>596</v>
      </c>
      <c r="B533" s="7" t="s">
        <v>47</v>
      </c>
      <c r="C533" s="7" t="s">
        <v>597</v>
      </c>
      <c r="D533" s="7" t="s">
        <v>598</v>
      </c>
      <c r="E533" s="7" t="s">
        <v>69</v>
      </c>
      <c r="F533" s="7" t="s">
        <v>70</v>
      </c>
      <c r="G533" s="7" t="s">
        <v>183</v>
      </c>
      <c r="H533" s="8"/>
      <c r="I533" s="7"/>
      <c r="J533" s="9"/>
      <c r="K533" s="9"/>
    </row>
    <row r="534" spans="1:11" ht="42" customHeight="1" x14ac:dyDescent="0.25">
      <c r="A534" s="7" t="s">
        <v>596</v>
      </c>
      <c r="B534" s="7" t="s">
        <v>47</v>
      </c>
      <c r="C534" s="7" t="s">
        <v>597</v>
      </c>
      <c r="D534" s="7" t="s">
        <v>599</v>
      </c>
      <c r="E534" s="7" t="s">
        <v>50</v>
      </c>
      <c r="F534" s="7" t="s">
        <v>51</v>
      </c>
      <c r="G534" s="7" t="s">
        <v>52</v>
      </c>
      <c r="H534" s="8" t="s">
        <v>53</v>
      </c>
      <c r="I534" s="7" t="s">
        <v>54</v>
      </c>
      <c r="J534" s="9">
        <v>433029</v>
      </c>
      <c r="K534" s="9">
        <v>390801.17</v>
      </c>
    </row>
    <row r="535" spans="1:11" ht="42" customHeight="1" x14ac:dyDescent="0.25">
      <c r="A535" s="7" t="s">
        <v>596</v>
      </c>
      <c r="B535" s="7" t="s">
        <v>47</v>
      </c>
      <c r="C535" s="7" t="s">
        <v>597</v>
      </c>
      <c r="D535" s="7" t="s">
        <v>600</v>
      </c>
      <c r="E535" s="7" t="s">
        <v>69</v>
      </c>
      <c r="F535" s="7" t="s">
        <v>70</v>
      </c>
      <c r="G535" s="7" t="s">
        <v>183</v>
      </c>
      <c r="H535" s="8"/>
      <c r="I535" s="7"/>
      <c r="J535" s="9"/>
      <c r="K535" s="9"/>
    </row>
    <row r="536" spans="1:11" ht="42" customHeight="1" x14ac:dyDescent="0.25">
      <c r="A536" s="7" t="s">
        <v>596</v>
      </c>
      <c r="B536" s="7" t="s">
        <v>47</v>
      </c>
      <c r="C536" s="7" t="s">
        <v>597</v>
      </c>
      <c r="D536" s="7" t="s">
        <v>601</v>
      </c>
      <c r="E536" s="7" t="s">
        <v>69</v>
      </c>
      <c r="F536" s="7" t="s">
        <v>70</v>
      </c>
      <c r="G536" s="7" t="s">
        <v>183</v>
      </c>
      <c r="H536" s="8"/>
      <c r="I536" s="7"/>
      <c r="J536" s="9"/>
      <c r="K536" s="9"/>
    </row>
    <row r="537" spans="1:11" ht="42" customHeight="1" x14ac:dyDescent="0.25">
      <c r="A537" s="7" t="s">
        <v>611</v>
      </c>
      <c r="B537" s="7" t="s">
        <v>47</v>
      </c>
      <c r="C537" s="7" t="s">
        <v>612</v>
      </c>
      <c r="D537" s="7" t="s">
        <v>322</v>
      </c>
      <c r="E537" s="7" t="s">
        <v>50</v>
      </c>
      <c r="F537" s="7" t="s">
        <v>51</v>
      </c>
      <c r="G537" s="7" t="s">
        <v>61</v>
      </c>
      <c r="H537" s="8" t="s">
        <v>53</v>
      </c>
      <c r="I537" s="7" t="s">
        <v>54</v>
      </c>
      <c r="J537" s="9">
        <v>429476.55</v>
      </c>
      <c r="K537" s="9">
        <v>423418.41000000003</v>
      </c>
    </row>
    <row r="538" spans="1:11" ht="42" customHeight="1" x14ac:dyDescent="0.25">
      <c r="A538" s="7" t="s">
        <v>611</v>
      </c>
      <c r="B538" s="7" t="s">
        <v>47</v>
      </c>
      <c r="C538" s="7" t="s">
        <v>612</v>
      </c>
      <c r="D538" s="7" t="s">
        <v>613</v>
      </c>
      <c r="E538" s="7" t="s">
        <v>116</v>
      </c>
      <c r="F538" s="7" t="s">
        <v>117</v>
      </c>
      <c r="G538" s="7" t="s">
        <v>98</v>
      </c>
      <c r="H538" s="8" t="s">
        <v>346</v>
      </c>
      <c r="I538" s="7" t="s">
        <v>347</v>
      </c>
      <c r="J538" s="9">
        <v>303708.19000000006</v>
      </c>
      <c r="K538" s="9">
        <v>303708.19000000006</v>
      </c>
    </row>
    <row r="539" spans="1:11" ht="42" customHeight="1" x14ac:dyDescent="0.25">
      <c r="A539" s="7" t="s">
        <v>611</v>
      </c>
      <c r="B539" s="7" t="s">
        <v>47</v>
      </c>
      <c r="C539" s="7" t="s">
        <v>612</v>
      </c>
      <c r="D539" s="7" t="s">
        <v>614</v>
      </c>
      <c r="E539" s="7" t="s">
        <v>50</v>
      </c>
      <c r="F539" s="7" t="s">
        <v>81</v>
      </c>
      <c r="G539" s="7" t="s">
        <v>98</v>
      </c>
      <c r="H539" s="8"/>
      <c r="I539" s="7"/>
      <c r="J539" s="9"/>
      <c r="K539" s="9"/>
    </row>
    <row r="540" spans="1:11" ht="42" customHeight="1" x14ac:dyDescent="0.25">
      <c r="A540" s="7" t="s">
        <v>611</v>
      </c>
      <c r="B540" s="7" t="s">
        <v>47</v>
      </c>
      <c r="C540" s="7" t="s">
        <v>612</v>
      </c>
      <c r="D540" s="7" t="s">
        <v>615</v>
      </c>
      <c r="E540" s="7" t="s">
        <v>50</v>
      </c>
      <c r="F540" s="7" t="s">
        <v>199</v>
      </c>
      <c r="G540" s="7" t="s">
        <v>98</v>
      </c>
      <c r="H540" s="8"/>
      <c r="I540" s="7"/>
      <c r="J540" s="9"/>
      <c r="K540" s="9"/>
    </row>
    <row r="541" spans="1:11" ht="42" customHeight="1" x14ac:dyDescent="0.25">
      <c r="A541" s="7" t="s">
        <v>626</v>
      </c>
      <c r="B541" s="7" t="s">
        <v>47</v>
      </c>
      <c r="C541" s="7" t="s">
        <v>627</v>
      </c>
      <c r="D541" s="7" t="s">
        <v>628</v>
      </c>
      <c r="E541" s="7" t="s">
        <v>69</v>
      </c>
      <c r="F541" s="7" t="s">
        <v>70</v>
      </c>
      <c r="G541" s="7" t="s">
        <v>201</v>
      </c>
      <c r="H541" s="8" t="s">
        <v>66</v>
      </c>
      <c r="I541" s="7" t="s">
        <v>153</v>
      </c>
      <c r="J541" s="9">
        <v>1157749.47</v>
      </c>
      <c r="K541" s="9">
        <v>1127765.58</v>
      </c>
    </row>
    <row r="542" spans="1:11" ht="42" customHeight="1" x14ac:dyDescent="0.25">
      <c r="A542" s="7" t="s">
        <v>626</v>
      </c>
      <c r="B542" s="7" t="s">
        <v>47</v>
      </c>
      <c r="C542" s="7" t="s">
        <v>627</v>
      </c>
      <c r="D542" s="7" t="s">
        <v>629</v>
      </c>
      <c r="E542" s="7" t="s">
        <v>69</v>
      </c>
      <c r="F542" s="7" t="s">
        <v>141</v>
      </c>
      <c r="G542" s="7" t="s">
        <v>630</v>
      </c>
      <c r="H542" s="8" t="s">
        <v>72</v>
      </c>
      <c r="I542" s="7" t="s">
        <v>148</v>
      </c>
      <c r="J542" s="9">
        <v>10189097.35</v>
      </c>
      <c r="K542" s="9">
        <v>9882259.370000001</v>
      </c>
    </row>
    <row r="543" spans="1:11" ht="42" customHeight="1" x14ac:dyDescent="0.25">
      <c r="A543" s="7" t="s">
        <v>626</v>
      </c>
      <c r="B543" s="7" t="s">
        <v>47</v>
      </c>
      <c r="C543" s="7" t="s">
        <v>627</v>
      </c>
      <c r="D543" s="7" t="s">
        <v>114</v>
      </c>
      <c r="E543" s="7" t="s">
        <v>50</v>
      </c>
      <c r="F543" s="7" t="s">
        <v>51</v>
      </c>
      <c r="G543" s="7" t="s">
        <v>61</v>
      </c>
      <c r="H543" s="8" t="s">
        <v>53</v>
      </c>
      <c r="I543" s="7" t="s">
        <v>155</v>
      </c>
      <c r="J543" s="9">
        <v>5588108.290000001</v>
      </c>
      <c r="K543" s="9">
        <v>5198595.2800000012</v>
      </c>
    </row>
    <row r="544" spans="1:11" ht="42" customHeight="1" x14ac:dyDescent="0.25">
      <c r="A544" s="7" t="s">
        <v>626</v>
      </c>
      <c r="B544" s="7" t="s">
        <v>47</v>
      </c>
      <c r="C544" s="7" t="s">
        <v>627</v>
      </c>
      <c r="D544" s="7" t="s">
        <v>631</v>
      </c>
      <c r="E544" s="7" t="s">
        <v>69</v>
      </c>
      <c r="F544" s="7" t="s">
        <v>70</v>
      </c>
      <c r="G544" s="7" t="s">
        <v>150</v>
      </c>
      <c r="H544" s="8" t="s">
        <v>76</v>
      </c>
      <c r="I544" s="7" t="s">
        <v>151</v>
      </c>
      <c r="J544" s="9">
        <v>896693.63</v>
      </c>
      <c r="K544" s="9">
        <v>397443.15</v>
      </c>
    </row>
    <row r="545" spans="1:11" ht="42" customHeight="1" x14ac:dyDescent="0.25">
      <c r="A545" s="7" t="s">
        <v>632</v>
      </c>
      <c r="B545" s="7" t="s">
        <v>47</v>
      </c>
      <c r="C545" s="7" t="s">
        <v>633</v>
      </c>
      <c r="D545" s="7" t="s">
        <v>634</v>
      </c>
      <c r="E545" s="7" t="s">
        <v>69</v>
      </c>
      <c r="F545" s="7" t="s">
        <v>70</v>
      </c>
      <c r="G545" s="7" t="s">
        <v>161</v>
      </c>
      <c r="H545" s="8" t="s">
        <v>76</v>
      </c>
      <c r="I545" s="7" t="s">
        <v>77</v>
      </c>
      <c r="J545" s="9">
        <v>546756.10000000009</v>
      </c>
      <c r="K545" s="9">
        <v>527206.37</v>
      </c>
    </row>
    <row r="546" spans="1:11" ht="42" customHeight="1" x14ac:dyDescent="0.25">
      <c r="A546" s="7" t="s">
        <v>632</v>
      </c>
      <c r="B546" s="7" t="s">
        <v>47</v>
      </c>
      <c r="C546" s="7" t="s">
        <v>633</v>
      </c>
      <c r="D546" s="7" t="s">
        <v>87</v>
      </c>
      <c r="E546" s="7" t="s">
        <v>50</v>
      </c>
      <c r="F546" s="7" t="s">
        <v>51</v>
      </c>
      <c r="G546" s="7" t="s">
        <v>56</v>
      </c>
      <c r="H546" s="8" t="s">
        <v>53</v>
      </c>
      <c r="I546" s="7" t="s">
        <v>54</v>
      </c>
      <c r="J546" s="9">
        <v>2769994.65</v>
      </c>
      <c r="K546" s="9">
        <v>2707732.0399999996</v>
      </c>
    </row>
    <row r="547" spans="1:11" ht="42" customHeight="1" x14ac:dyDescent="0.25">
      <c r="A547" s="7" t="s">
        <v>632</v>
      </c>
      <c r="B547" s="7" t="s">
        <v>47</v>
      </c>
      <c r="C547" s="7" t="s">
        <v>633</v>
      </c>
      <c r="D547" s="7" t="s">
        <v>635</v>
      </c>
      <c r="E547" s="7" t="s">
        <v>69</v>
      </c>
      <c r="F547" s="7" t="s">
        <v>70</v>
      </c>
      <c r="G547" s="7" t="s">
        <v>159</v>
      </c>
      <c r="H547" s="8" t="s">
        <v>72</v>
      </c>
      <c r="I547" s="7" t="s">
        <v>73</v>
      </c>
      <c r="J547" s="9">
        <v>3861443.6100000003</v>
      </c>
      <c r="K547" s="9">
        <v>3817389.7700000009</v>
      </c>
    </row>
    <row r="548" spans="1:11" ht="42" customHeight="1" x14ac:dyDescent="0.25">
      <c r="A548" s="7" t="s">
        <v>632</v>
      </c>
      <c r="B548" s="7" t="s">
        <v>47</v>
      </c>
      <c r="C548" s="7" t="s">
        <v>633</v>
      </c>
      <c r="D548" s="7" t="s">
        <v>636</v>
      </c>
      <c r="E548" s="7" t="s">
        <v>69</v>
      </c>
      <c r="F548" s="7" t="s">
        <v>70</v>
      </c>
      <c r="G548" s="7" t="s">
        <v>161</v>
      </c>
      <c r="H548" s="8" t="s">
        <v>66</v>
      </c>
      <c r="I548" s="7" t="s">
        <v>67</v>
      </c>
      <c r="J548" s="9">
        <v>71196.13</v>
      </c>
      <c r="K548" s="9">
        <v>71160.710000000006</v>
      </c>
    </row>
    <row r="549" spans="1:11" ht="42" customHeight="1" x14ac:dyDescent="0.25">
      <c r="A549" s="7" t="s">
        <v>637</v>
      </c>
      <c r="B549" s="7" t="s">
        <v>47</v>
      </c>
      <c r="C549" s="7" t="s">
        <v>638</v>
      </c>
      <c r="D549" s="7" t="s">
        <v>87</v>
      </c>
      <c r="E549" s="7" t="s">
        <v>50</v>
      </c>
      <c r="F549" s="7" t="s">
        <v>51</v>
      </c>
      <c r="G549" s="7" t="s">
        <v>52</v>
      </c>
      <c r="H549" s="8" t="s">
        <v>53</v>
      </c>
      <c r="I549" s="7" t="s">
        <v>54</v>
      </c>
      <c r="J549" s="9">
        <v>806794.60000000021</v>
      </c>
      <c r="K549" s="9">
        <v>804580.26000000013</v>
      </c>
    </row>
    <row r="550" spans="1:11" ht="42" customHeight="1" x14ac:dyDescent="0.25">
      <c r="A550" s="7" t="s">
        <v>637</v>
      </c>
      <c r="B550" s="7" t="s">
        <v>47</v>
      </c>
      <c r="C550" s="7" t="s">
        <v>638</v>
      </c>
      <c r="D550" s="7" t="s">
        <v>639</v>
      </c>
      <c r="E550" s="7" t="s">
        <v>116</v>
      </c>
      <c r="F550" s="7" t="s">
        <v>117</v>
      </c>
      <c r="G550" s="7" t="s">
        <v>98</v>
      </c>
      <c r="H550" s="8" t="s">
        <v>346</v>
      </c>
      <c r="I550" s="7" t="s">
        <v>347</v>
      </c>
      <c r="J550" s="9">
        <v>13560.61</v>
      </c>
      <c r="K550" s="9">
        <v>13560.61</v>
      </c>
    </row>
    <row r="551" spans="1:11" ht="42" customHeight="1" x14ac:dyDescent="0.25">
      <c r="A551" s="7" t="s">
        <v>640</v>
      </c>
      <c r="B551" s="7" t="s">
        <v>47</v>
      </c>
      <c r="C551" s="7" t="s">
        <v>641</v>
      </c>
      <c r="D551" s="7" t="s">
        <v>642</v>
      </c>
      <c r="E551" s="7" t="s">
        <v>50</v>
      </c>
      <c r="F551" s="7" t="s">
        <v>51</v>
      </c>
      <c r="G551" s="7" t="s">
        <v>61</v>
      </c>
      <c r="H551" s="8" t="s">
        <v>53</v>
      </c>
      <c r="I551" s="7" t="s">
        <v>54</v>
      </c>
      <c r="J551" s="9">
        <v>424020.95</v>
      </c>
      <c r="K551" s="9">
        <v>414154.3</v>
      </c>
    </row>
    <row r="552" spans="1:11" ht="42" customHeight="1" x14ac:dyDescent="0.25">
      <c r="A552" s="7" t="s">
        <v>640</v>
      </c>
      <c r="B552" s="7" t="s">
        <v>47</v>
      </c>
      <c r="C552" s="7" t="s">
        <v>641</v>
      </c>
      <c r="D552" s="7" t="s">
        <v>643</v>
      </c>
      <c r="E552" s="7" t="s">
        <v>96</v>
      </c>
      <c r="F552" s="7" t="s">
        <v>234</v>
      </c>
      <c r="G552" s="7" t="s">
        <v>98</v>
      </c>
      <c r="H552" s="8"/>
      <c r="I552" s="7"/>
      <c r="J552" s="9"/>
      <c r="K552" s="9"/>
    </row>
    <row r="553" spans="1:11" ht="42" customHeight="1" x14ac:dyDescent="0.25">
      <c r="A553" s="7" t="s">
        <v>640</v>
      </c>
      <c r="B553" s="7" t="s">
        <v>47</v>
      </c>
      <c r="C553" s="7" t="s">
        <v>641</v>
      </c>
      <c r="D553" s="7" t="s">
        <v>644</v>
      </c>
      <c r="E553" s="7" t="s">
        <v>96</v>
      </c>
      <c r="F553" s="7" t="s">
        <v>234</v>
      </c>
      <c r="G553" s="7" t="s">
        <v>98</v>
      </c>
      <c r="H553" s="8"/>
      <c r="I553" s="7"/>
      <c r="J553" s="9"/>
      <c r="K553" s="9"/>
    </row>
    <row r="554" spans="1:11" ht="42" customHeight="1" x14ac:dyDescent="0.25">
      <c r="A554" s="7" t="s">
        <v>640</v>
      </c>
      <c r="B554" s="7" t="s">
        <v>47</v>
      </c>
      <c r="C554" s="7" t="s">
        <v>641</v>
      </c>
      <c r="D554" s="7" t="s">
        <v>645</v>
      </c>
      <c r="E554" s="7" t="s">
        <v>96</v>
      </c>
      <c r="F554" s="7" t="s">
        <v>234</v>
      </c>
      <c r="G554" s="7" t="s">
        <v>98</v>
      </c>
      <c r="H554" s="8"/>
      <c r="I554" s="7"/>
      <c r="J554" s="9"/>
      <c r="K554" s="9"/>
    </row>
    <row r="555" spans="1:11" ht="42" customHeight="1" x14ac:dyDescent="0.25">
      <c r="A555" s="7" t="s">
        <v>646</v>
      </c>
      <c r="B555" s="7" t="s">
        <v>47</v>
      </c>
      <c r="C555" s="7" t="s">
        <v>647</v>
      </c>
      <c r="D555" s="7" t="s">
        <v>87</v>
      </c>
      <c r="E555" s="7" t="s">
        <v>50</v>
      </c>
      <c r="F555" s="7" t="s">
        <v>51</v>
      </c>
      <c r="G555" s="7" t="s">
        <v>52</v>
      </c>
      <c r="H555" s="8" t="s">
        <v>53</v>
      </c>
      <c r="I555" s="7" t="s">
        <v>54</v>
      </c>
      <c r="J555" s="9">
        <v>226598.66</v>
      </c>
      <c r="K555" s="9">
        <v>223460.52000000002</v>
      </c>
    </row>
    <row r="556" spans="1:11" ht="42" customHeight="1" x14ac:dyDescent="0.25">
      <c r="A556" s="7" t="s">
        <v>646</v>
      </c>
      <c r="B556" s="7" t="s">
        <v>47</v>
      </c>
      <c r="C556" s="7" t="s">
        <v>647</v>
      </c>
      <c r="D556" s="7" t="s">
        <v>648</v>
      </c>
      <c r="E556" s="7" t="s">
        <v>63</v>
      </c>
      <c r="F556" s="7" t="s">
        <v>435</v>
      </c>
      <c r="G556" s="7" t="s">
        <v>502</v>
      </c>
      <c r="H556" s="8"/>
      <c r="I556" s="7"/>
      <c r="J556" s="9"/>
      <c r="K556" s="9"/>
    </row>
    <row r="557" spans="1:11" ht="42" customHeight="1" x14ac:dyDescent="0.25">
      <c r="A557" s="7" t="s">
        <v>646</v>
      </c>
      <c r="B557" s="7" t="s">
        <v>47</v>
      </c>
      <c r="C557" s="7" t="s">
        <v>647</v>
      </c>
      <c r="D557" s="7" t="s">
        <v>649</v>
      </c>
      <c r="E557" s="7" t="s">
        <v>63</v>
      </c>
      <c r="F557" s="7" t="s">
        <v>435</v>
      </c>
      <c r="G557" s="7" t="s">
        <v>502</v>
      </c>
      <c r="H557" s="8"/>
      <c r="I557" s="7"/>
      <c r="J557" s="9"/>
      <c r="K557" s="9"/>
    </row>
    <row r="558" spans="1:11" ht="42" customHeight="1" x14ac:dyDescent="0.25">
      <c r="A558" s="7" t="s">
        <v>660</v>
      </c>
      <c r="B558" s="7" t="s">
        <v>47</v>
      </c>
      <c r="C558" s="7" t="s">
        <v>661</v>
      </c>
      <c r="D558" s="7" t="s">
        <v>521</v>
      </c>
      <c r="E558" s="7" t="s">
        <v>50</v>
      </c>
      <c r="F558" s="7" t="s">
        <v>51</v>
      </c>
      <c r="G558" s="7" t="s">
        <v>52</v>
      </c>
      <c r="H558" s="8" t="s">
        <v>53</v>
      </c>
      <c r="I558" s="7" t="s">
        <v>54</v>
      </c>
      <c r="J558" s="9">
        <v>2345433.86</v>
      </c>
      <c r="K558" s="9">
        <v>2330370.62</v>
      </c>
    </row>
    <row r="559" spans="1:11" ht="42" customHeight="1" x14ac:dyDescent="0.25">
      <c r="A559" s="7" t="s">
        <v>660</v>
      </c>
      <c r="B559" s="7" t="s">
        <v>47</v>
      </c>
      <c r="C559" s="7" t="s">
        <v>661</v>
      </c>
      <c r="D559" s="7" t="s">
        <v>662</v>
      </c>
      <c r="E559" s="7" t="s">
        <v>391</v>
      </c>
      <c r="F559" s="7" t="s">
        <v>392</v>
      </c>
      <c r="G559" s="7" t="s">
        <v>98</v>
      </c>
      <c r="H559" s="8"/>
      <c r="I559" s="7"/>
      <c r="J559" s="9"/>
      <c r="K559" s="9"/>
    </row>
    <row r="560" spans="1:11" ht="42" customHeight="1" x14ac:dyDescent="0.25">
      <c r="A560" s="7" t="s">
        <v>660</v>
      </c>
      <c r="B560" s="7" t="s">
        <v>47</v>
      </c>
      <c r="C560" s="7" t="s">
        <v>661</v>
      </c>
      <c r="D560" s="7" t="s">
        <v>663</v>
      </c>
      <c r="E560" s="7" t="s">
        <v>50</v>
      </c>
      <c r="F560" s="7" t="s">
        <v>51</v>
      </c>
      <c r="G560" s="7" t="s">
        <v>52</v>
      </c>
      <c r="H560" s="8"/>
      <c r="I560" s="7"/>
      <c r="J560" s="9"/>
      <c r="K560" s="9"/>
    </row>
    <row r="561" spans="1:11" ht="42" customHeight="1" x14ac:dyDescent="0.25">
      <c r="A561" s="7" t="s">
        <v>660</v>
      </c>
      <c r="B561" s="7" t="s">
        <v>47</v>
      </c>
      <c r="C561" s="7" t="s">
        <v>661</v>
      </c>
      <c r="D561" s="7" t="s">
        <v>664</v>
      </c>
      <c r="E561" s="7" t="s">
        <v>50</v>
      </c>
      <c r="F561" s="7" t="s">
        <v>51</v>
      </c>
      <c r="G561" s="7" t="s">
        <v>98</v>
      </c>
      <c r="H561" s="8"/>
      <c r="I561" s="7"/>
      <c r="J561" s="9"/>
      <c r="K561" s="9"/>
    </row>
    <row r="562" spans="1:11" ht="42" customHeight="1" x14ac:dyDescent="0.25">
      <c r="A562" s="7" t="s">
        <v>660</v>
      </c>
      <c r="B562" s="7" t="s">
        <v>47</v>
      </c>
      <c r="C562" s="7" t="s">
        <v>661</v>
      </c>
      <c r="D562" s="7" t="s">
        <v>665</v>
      </c>
      <c r="E562" s="7" t="s">
        <v>116</v>
      </c>
      <c r="F562" s="7" t="s">
        <v>619</v>
      </c>
      <c r="G562" s="7" t="s">
        <v>98</v>
      </c>
      <c r="H562" s="8" t="s">
        <v>89</v>
      </c>
      <c r="I562" s="7" t="s">
        <v>666</v>
      </c>
      <c r="J562" s="9">
        <v>35460.65</v>
      </c>
      <c r="K562" s="9">
        <v>29999.18</v>
      </c>
    </row>
    <row r="563" spans="1:11" ht="42" customHeight="1" x14ac:dyDescent="0.25">
      <c r="A563" s="7" t="s">
        <v>667</v>
      </c>
      <c r="B563" s="7" t="s">
        <v>47</v>
      </c>
      <c r="C563" s="7" t="s">
        <v>668</v>
      </c>
      <c r="D563" s="7" t="s">
        <v>669</v>
      </c>
      <c r="E563" s="7" t="s">
        <v>116</v>
      </c>
      <c r="F563" s="7" t="s">
        <v>344</v>
      </c>
      <c r="G563" s="7" t="s">
        <v>345</v>
      </c>
      <c r="H563" s="8" t="s">
        <v>89</v>
      </c>
      <c r="I563" s="7" t="s">
        <v>670</v>
      </c>
      <c r="J563" s="9">
        <v>0</v>
      </c>
      <c r="K563" s="9">
        <v>0</v>
      </c>
    </row>
    <row r="564" spans="1:11" ht="42" customHeight="1" x14ac:dyDescent="0.25">
      <c r="A564" s="7" t="s">
        <v>667</v>
      </c>
      <c r="B564" s="7" t="s">
        <v>47</v>
      </c>
      <c r="C564" s="7" t="s">
        <v>668</v>
      </c>
      <c r="D564" s="7" t="s">
        <v>671</v>
      </c>
      <c r="E564" s="7" t="s">
        <v>50</v>
      </c>
      <c r="F564" s="7" t="s">
        <v>51</v>
      </c>
      <c r="G564" s="7" t="s">
        <v>52</v>
      </c>
      <c r="H564" s="8" t="s">
        <v>53</v>
      </c>
      <c r="I564" s="7" t="s">
        <v>54</v>
      </c>
      <c r="J564" s="9">
        <v>2295072.2400000002</v>
      </c>
      <c r="K564" s="9">
        <v>1800736.14</v>
      </c>
    </row>
    <row r="565" spans="1:11" ht="42" customHeight="1" x14ac:dyDescent="0.25">
      <c r="A565" s="7" t="s">
        <v>706</v>
      </c>
      <c r="B565" s="7" t="s">
        <v>47</v>
      </c>
      <c r="C565" s="7" t="s">
        <v>707</v>
      </c>
      <c r="D565" s="7" t="s">
        <v>708</v>
      </c>
      <c r="E565" s="7" t="s">
        <v>69</v>
      </c>
      <c r="F565" s="7" t="s">
        <v>70</v>
      </c>
      <c r="G565" s="7" t="s">
        <v>159</v>
      </c>
      <c r="H565" s="8"/>
      <c r="I565" s="7"/>
      <c r="J565" s="9"/>
      <c r="K565" s="9"/>
    </row>
    <row r="566" spans="1:11" ht="42" customHeight="1" x14ac:dyDescent="0.25">
      <c r="A566" s="7" t="s">
        <v>706</v>
      </c>
      <c r="B566" s="7" t="s">
        <v>47</v>
      </c>
      <c r="C566" s="7" t="s">
        <v>707</v>
      </c>
      <c r="D566" s="7" t="s">
        <v>709</v>
      </c>
      <c r="E566" s="7" t="s">
        <v>50</v>
      </c>
      <c r="F566" s="7" t="s">
        <v>51</v>
      </c>
      <c r="G566" s="7" t="s">
        <v>52</v>
      </c>
      <c r="H566" s="8" t="s">
        <v>89</v>
      </c>
      <c r="I566" s="7" t="s">
        <v>73</v>
      </c>
      <c r="J566" s="9">
        <v>1000000</v>
      </c>
      <c r="K566" s="9">
        <v>932113.76</v>
      </c>
    </row>
    <row r="567" spans="1:11" ht="42" customHeight="1" x14ac:dyDescent="0.25">
      <c r="A567" s="7" t="s">
        <v>1200</v>
      </c>
      <c r="B567" s="7" t="s">
        <v>47</v>
      </c>
      <c r="C567" s="7" t="s">
        <v>1201</v>
      </c>
      <c r="D567" s="7" t="s">
        <v>1202</v>
      </c>
      <c r="E567" s="7" t="s">
        <v>50</v>
      </c>
      <c r="F567" s="7"/>
      <c r="G567" s="7"/>
      <c r="H567" s="8" t="s">
        <v>53</v>
      </c>
      <c r="I567" s="7" t="s">
        <v>54</v>
      </c>
      <c r="J567" s="9">
        <v>6767347.0900000008</v>
      </c>
      <c r="K567" s="9">
        <v>6767202.1100000003</v>
      </c>
    </row>
    <row r="568" spans="1:11" ht="42" customHeight="1" x14ac:dyDescent="0.25">
      <c r="A568" s="7" t="s">
        <v>1200</v>
      </c>
      <c r="B568" s="7" t="s">
        <v>47</v>
      </c>
      <c r="C568" s="7" t="s">
        <v>1201</v>
      </c>
      <c r="D568" s="7" t="s">
        <v>1203</v>
      </c>
      <c r="E568" s="7" t="s">
        <v>69</v>
      </c>
      <c r="F568" s="7"/>
      <c r="G568" s="7"/>
      <c r="H568" s="8" t="s">
        <v>72</v>
      </c>
      <c r="I568" s="7" t="s">
        <v>73</v>
      </c>
      <c r="J568" s="9">
        <v>16589863.979999999</v>
      </c>
      <c r="K568" s="9">
        <v>16589863.979999999</v>
      </c>
    </row>
    <row r="569" spans="1:11" ht="42" customHeight="1" x14ac:dyDescent="0.25">
      <c r="A569" s="7" t="s">
        <v>1200</v>
      </c>
      <c r="B569" s="7" t="s">
        <v>47</v>
      </c>
      <c r="C569" s="7" t="s">
        <v>1201</v>
      </c>
      <c r="D569" s="7" t="s">
        <v>1204</v>
      </c>
      <c r="E569" s="7" t="s">
        <v>69</v>
      </c>
      <c r="F569" s="7"/>
      <c r="G569" s="7"/>
      <c r="H569" s="8" t="s">
        <v>76</v>
      </c>
      <c r="I569" s="7" t="s">
        <v>77</v>
      </c>
      <c r="J569" s="9">
        <v>1292634.6299999999</v>
      </c>
      <c r="K569" s="9">
        <v>1291650.3399999999</v>
      </c>
    </row>
    <row r="570" spans="1:11" ht="42" customHeight="1" x14ac:dyDescent="0.25">
      <c r="A570" s="7" t="s">
        <v>1200</v>
      </c>
      <c r="B570" s="7" t="s">
        <v>47</v>
      </c>
      <c r="C570" s="7" t="s">
        <v>1201</v>
      </c>
      <c r="D570" s="7" t="s">
        <v>1205</v>
      </c>
      <c r="E570" s="7" t="s">
        <v>69</v>
      </c>
      <c r="F570" s="7"/>
      <c r="G570" s="7"/>
      <c r="H570" s="8" t="s">
        <v>66</v>
      </c>
      <c r="I570" s="7" t="s">
        <v>67</v>
      </c>
      <c r="J570" s="9">
        <v>546486.11</v>
      </c>
      <c r="K570" s="9">
        <v>546486.11</v>
      </c>
    </row>
    <row r="571" spans="1:11" ht="42" customHeight="1" x14ac:dyDescent="0.25">
      <c r="A571" s="7" t="s">
        <v>1212</v>
      </c>
      <c r="B571" s="7" t="s">
        <v>47</v>
      </c>
      <c r="C571" s="7" t="s">
        <v>1213</v>
      </c>
      <c r="D571" s="7" t="s">
        <v>297</v>
      </c>
      <c r="E571" s="7" t="s">
        <v>50</v>
      </c>
      <c r="F571" s="7" t="s">
        <v>743</v>
      </c>
      <c r="G571" s="7" t="s">
        <v>61</v>
      </c>
      <c r="H571" s="8" t="s">
        <v>53</v>
      </c>
      <c r="I571" s="7" t="s">
        <v>54</v>
      </c>
      <c r="J571" s="9">
        <v>8163495.29</v>
      </c>
      <c r="K571" s="9">
        <v>7845802.0599999996</v>
      </c>
    </row>
    <row r="572" spans="1:11" ht="42" customHeight="1" x14ac:dyDescent="0.25">
      <c r="A572" s="7" t="s">
        <v>1212</v>
      </c>
      <c r="B572" s="7" t="s">
        <v>47</v>
      </c>
      <c r="C572" s="7" t="s">
        <v>1213</v>
      </c>
      <c r="D572" s="7" t="s">
        <v>1214</v>
      </c>
      <c r="E572" s="7" t="s">
        <v>69</v>
      </c>
      <c r="F572" s="7" t="s">
        <v>1215</v>
      </c>
      <c r="G572" s="7" t="s">
        <v>1216</v>
      </c>
      <c r="H572" s="8" t="s">
        <v>72</v>
      </c>
      <c r="I572" s="7" t="s">
        <v>73</v>
      </c>
      <c r="J572" s="9">
        <v>14017402.66</v>
      </c>
      <c r="K572" s="9">
        <v>13712739.910000002</v>
      </c>
    </row>
    <row r="573" spans="1:11" ht="42" customHeight="1" x14ac:dyDescent="0.25">
      <c r="A573" s="7" t="s">
        <v>1212</v>
      </c>
      <c r="B573" s="7" t="s">
        <v>47</v>
      </c>
      <c r="C573" s="7" t="s">
        <v>1213</v>
      </c>
      <c r="D573" s="7" t="s">
        <v>1217</v>
      </c>
      <c r="E573" s="7" t="s">
        <v>69</v>
      </c>
      <c r="F573" s="7" t="s">
        <v>1215</v>
      </c>
      <c r="G573" s="7" t="s">
        <v>1218</v>
      </c>
      <c r="H573" s="8" t="s">
        <v>76</v>
      </c>
      <c r="I573" s="7" t="s">
        <v>77</v>
      </c>
      <c r="J573" s="9">
        <v>218302.3</v>
      </c>
      <c r="K573" s="9">
        <v>131016.37</v>
      </c>
    </row>
    <row r="574" spans="1:11" ht="42" customHeight="1" x14ac:dyDescent="0.25">
      <c r="A574" s="7" t="s">
        <v>1219</v>
      </c>
      <c r="B574" s="7" t="s">
        <v>47</v>
      </c>
      <c r="C574" s="7" t="s">
        <v>1220</v>
      </c>
      <c r="D574" s="7"/>
      <c r="E574" s="7"/>
      <c r="F574" s="7"/>
      <c r="G574" s="7"/>
      <c r="H574" s="8" t="s">
        <v>53</v>
      </c>
      <c r="I574" s="7" t="s">
        <v>54</v>
      </c>
      <c r="J574" s="9">
        <v>1566986.4299999997</v>
      </c>
      <c r="K574" s="9">
        <v>1566986.4299999997</v>
      </c>
    </row>
    <row r="575" spans="1:11" ht="42" customHeight="1" x14ac:dyDescent="0.25">
      <c r="A575" s="7" t="s">
        <v>1219</v>
      </c>
      <c r="B575" s="7" t="s">
        <v>47</v>
      </c>
      <c r="C575" s="7" t="s">
        <v>1220</v>
      </c>
      <c r="D575" s="7"/>
      <c r="E575" s="7"/>
      <c r="F575" s="7"/>
      <c r="G575" s="7"/>
      <c r="H575" s="8" t="s">
        <v>89</v>
      </c>
      <c r="I575" s="7" t="s">
        <v>1221</v>
      </c>
      <c r="J575" s="9">
        <v>736272.8600000001</v>
      </c>
      <c r="K575" s="9">
        <v>733343.47</v>
      </c>
    </row>
    <row r="576" spans="1:11" ht="42" customHeight="1" x14ac:dyDescent="0.25">
      <c r="A576" s="7" t="s">
        <v>1224</v>
      </c>
      <c r="B576" s="7" t="s">
        <v>47</v>
      </c>
      <c r="C576" s="7" t="s">
        <v>1225</v>
      </c>
      <c r="D576" s="7"/>
      <c r="E576" s="7"/>
      <c r="F576" s="7"/>
      <c r="G576" s="7"/>
      <c r="H576" s="8" t="s">
        <v>53</v>
      </c>
      <c r="I576" s="7" t="s">
        <v>54</v>
      </c>
      <c r="J576" s="9">
        <v>79389.11</v>
      </c>
      <c r="K576" s="9">
        <v>79385.22</v>
      </c>
    </row>
    <row r="577" spans="1:11" ht="42" customHeight="1" x14ac:dyDescent="0.25">
      <c r="A577" s="7" t="s">
        <v>1224</v>
      </c>
      <c r="B577" s="7" t="s">
        <v>47</v>
      </c>
      <c r="C577" s="7" t="s">
        <v>1225</v>
      </c>
      <c r="D577" s="7"/>
      <c r="E577" s="7"/>
      <c r="F577" s="7"/>
      <c r="G577" s="7"/>
      <c r="H577" s="8" t="s">
        <v>394</v>
      </c>
      <c r="I577" s="7" t="s">
        <v>395</v>
      </c>
      <c r="J577" s="9">
        <v>219521.55</v>
      </c>
      <c r="K577" s="9">
        <v>219521.08999999997</v>
      </c>
    </row>
    <row r="578" spans="1:11" ht="42" customHeight="1" x14ac:dyDescent="0.25">
      <c r="A578" s="7" t="s">
        <v>1236</v>
      </c>
      <c r="B578" s="7" t="s">
        <v>47</v>
      </c>
      <c r="C578" s="7" t="s">
        <v>1237</v>
      </c>
      <c r="D578" s="7" t="s">
        <v>87</v>
      </c>
      <c r="E578" s="7" t="s">
        <v>50</v>
      </c>
      <c r="F578" s="7"/>
      <c r="G578" s="7"/>
      <c r="H578" s="8" t="s">
        <v>53</v>
      </c>
      <c r="I578" s="7" t="s">
        <v>54</v>
      </c>
      <c r="J578" s="9">
        <v>4685196.1900000004</v>
      </c>
      <c r="K578" s="9">
        <v>4391574.669999999</v>
      </c>
    </row>
    <row r="579" spans="1:11" ht="42" customHeight="1" x14ac:dyDescent="0.25">
      <c r="A579" s="7" t="s">
        <v>1236</v>
      </c>
      <c r="B579" s="7" t="s">
        <v>47</v>
      </c>
      <c r="C579" s="7" t="s">
        <v>1237</v>
      </c>
      <c r="D579" s="7" t="s">
        <v>1238</v>
      </c>
      <c r="E579" s="7" t="s">
        <v>426</v>
      </c>
      <c r="F579" s="7"/>
      <c r="G579" s="7"/>
      <c r="H579" s="8" t="s">
        <v>713</v>
      </c>
      <c r="I579" s="7" t="s">
        <v>714</v>
      </c>
      <c r="J579" s="9">
        <v>6759773.6300000008</v>
      </c>
      <c r="K579" s="9">
        <v>6586961.4799999995</v>
      </c>
    </row>
    <row r="580" spans="1:11" ht="42" customHeight="1" x14ac:dyDescent="0.25">
      <c r="A580" s="7" t="s">
        <v>1239</v>
      </c>
      <c r="B580" s="7" t="s">
        <v>47</v>
      </c>
      <c r="C580" s="7" t="s">
        <v>1240</v>
      </c>
      <c r="D580" s="7" t="s">
        <v>114</v>
      </c>
      <c r="E580" s="7" t="s">
        <v>50</v>
      </c>
      <c r="F580" s="7"/>
      <c r="G580" s="7"/>
      <c r="H580" s="8" t="s">
        <v>53</v>
      </c>
      <c r="I580" s="7" t="s">
        <v>54</v>
      </c>
      <c r="J580" s="9">
        <v>2887799.27</v>
      </c>
      <c r="K580" s="9">
        <v>2622029.5500000003</v>
      </c>
    </row>
    <row r="581" spans="1:11" ht="42" customHeight="1" x14ac:dyDescent="0.25">
      <c r="A581" s="7" t="s">
        <v>1239</v>
      </c>
      <c r="B581" s="7" t="s">
        <v>47</v>
      </c>
      <c r="C581" s="7" t="s">
        <v>1240</v>
      </c>
      <c r="D581" s="7" t="s">
        <v>1241</v>
      </c>
      <c r="E581" s="7" t="s">
        <v>69</v>
      </c>
      <c r="F581" s="7"/>
      <c r="G581" s="7"/>
      <c r="H581" s="8" t="s">
        <v>89</v>
      </c>
      <c r="I581" s="7" t="s">
        <v>1242</v>
      </c>
      <c r="J581" s="9">
        <v>2330425.67</v>
      </c>
      <c r="K581" s="9">
        <v>2235594.6999999997</v>
      </c>
    </row>
    <row r="582" spans="1:11" ht="42" customHeight="1" x14ac:dyDescent="0.25">
      <c r="A582" s="7" t="s">
        <v>1243</v>
      </c>
      <c r="B582" s="7" t="s">
        <v>47</v>
      </c>
      <c r="C582" s="7" t="s">
        <v>1244</v>
      </c>
      <c r="D582" s="7"/>
      <c r="E582" s="7"/>
      <c r="F582" s="7"/>
      <c r="G582" s="7"/>
      <c r="H582" s="8" t="s">
        <v>53</v>
      </c>
      <c r="I582" s="7" t="s">
        <v>54</v>
      </c>
      <c r="J582" s="9">
        <v>4577176.3399999989</v>
      </c>
      <c r="K582" s="9">
        <v>4352556.7399999993</v>
      </c>
    </row>
    <row r="583" spans="1:11" ht="42" customHeight="1" x14ac:dyDescent="0.25">
      <c r="A583" s="7" t="s">
        <v>1243</v>
      </c>
      <c r="B583" s="7" t="s">
        <v>47</v>
      </c>
      <c r="C583" s="7" t="s">
        <v>1244</v>
      </c>
      <c r="D583" s="7"/>
      <c r="E583" s="7"/>
      <c r="F583" s="7"/>
      <c r="G583" s="7"/>
      <c r="H583" s="8" t="s">
        <v>72</v>
      </c>
      <c r="I583" s="7" t="s">
        <v>73</v>
      </c>
      <c r="J583" s="9">
        <v>6633965.96</v>
      </c>
      <c r="K583" s="9">
        <v>6463820.7999999998</v>
      </c>
    </row>
    <row r="584" spans="1:11" ht="42" customHeight="1" x14ac:dyDescent="0.25">
      <c r="A584" s="7" t="s">
        <v>1243</v>
      </c>
      <c r="B584" s="7" t="s">
        <v>47</v>
      </c>
      <c r="C584" s="7" t="s">
        <v>1244</v>
      </c>
      <c r="D584" s="7"/>
      <c r="E584" s="7"/>
      <c r="F584" s="7"/>
      <c r="G584" s="7"/>
      <c r="H584" s="8">
        <v>83</v>
      </c>
      <c r="I584" s="7" t="s">
        <v>77</v>
      </c>
      <c r="J584" s="9"/>
      <c r="K584" s="9"/>
    </row>
    <row r="585" spans="1:11" ht="42" customHeight="1" x14ac:dyDescent="0.25">
      <c r="A585" s="7" t="s">
        <v>1243</v>
      </c>
      <c r="B585" s="7" t="s">
        <v>47</v>
      </c>
      <c r="C585" s="7" t="s">
        <v>1244</v>
      </c>
      <c r="D585" s="7"/>
      <c r="E585" s="7"/>
      <c r="F585" s="7"/>
      <c r="G585" s="7"/>
      <c r="H585" s="8" t="s">
        <v>66</v>
      </c>
      <c r="I585" s="7" t="s">
        <v>67</v>
      </c>
      <c r="J585" s="9">
        <v>18755.75</v>
      </c>
      <c r="K585" s="9">
        <v>15502.82</v>
      </c>
    </row>
    <row r="586" spans="1:11" ht="42" customHeight="1" x14ac:dyDescent="0.25">
      <c r="A586" s="7" t="s">
        <v>46</v>
      </c>
      <c r="B586" s="7" t="s">
        <v>47</v>
      </c>
      <c r="C586" s="7" t="s">
        <v>48</v>
      </c>
      <c r="D586" s="7"/>
      <c r="E586" s="7"/>
      <c r="F586" s="7"/>
      <c r="G586" s="7"/>
      <c r="H586" s="8" t="s">
        <v>89</v>
      </c>
      <c r="I586" s="7" t="s">
        <v>1291</v>
      </c>
      <c r="J586" s="9"/>
      <c r="K586" s="9"/>
    </row>
    <row r="587" spans="1:11" ht="42" customHeight="1" x14ac:dyDescent="0.25">
      <c r="A587" s="7" t="s">
        <v>1212</v>
      </c>
      <c r="B587" s="7" t="s">
        <v>47</v>
      </c>
      <c r="C587" s="7" t="s">
        <v>1213</v>
      </c>
      <c r="D587" s="7"/>
      <c r="E587" s="7"/>
      <c r="F587" s="7"/>
      <c r="G587" s="7"/>
      <c r="H587" s="8" t="s">
        <v>66</v>
      </c>
      <c r="I587" s="7" t="s">
        <v>67</v>
      </c>
      <c r="J587" s="9">
        <v>49745.350000000006</v>
      </c>
      <c r="K587" s="9">
        <v>49032.450000000004</v>
      </c>
    </row>
    <row r="588" spans="1:11" ht="42" customHeight="1" x14ac:dyDescent="0.25">
      <c r="A588" s="7" t="s">
        <v>306</v>
      </c>
      <c r="B588" s="7" t="s">
        <v>307</v>
      </c>
      <c r="C588" s="7" t="s">
        <v>308</v>
      </c>
      <c r="D588" s="7" t="s">
        <v>309</v>
      </c>
      <c r="E588" s="7" t="s">
        <v>310</v>
      </c>
      <c r="F588" s="7" t="s">
        <v>311</v>
      </c>
      <c r="G588" s="7" t="s">
        <v>312</v>
      </c>
      <c r="H588" s="8"/>
      <c r="I588" s="7"/>
      <c r="J588" s="9"/>
      <c r="K588" s="9"/>
    </row>
    <row r="589" spans="1:11" ht="42" customHeight="1" x14ac:dyDescent="0.25">
      <c r="A589" s="7" t="s">
        <v>306</v>
      </c>
      <c r="B589" s="7" t="s">
        <v>307</v>
      </c>
      <c r="C589" s="7" t="s">
        <v>308</v>
      </c>
      <c r="D589" s="7" t="s">
        <v>313</v>
      </c>
      <c r="E589" s="7" t="s">
        <v>310</v>
      </c>
      <c r="F589" s="7" t="s">
        <v>311</v>
      </c>
      <c r="G589" s="7" t="s">
        <v>312</v>
      </c>
      <c r="H589" s="8" t="s">
        <v>142</v>
      </c>
      <c r="I589" s="7" t="s">
        <v>314</v>
      </c>
      <c r="J589" s="9">
        <v>3780003.02</v>
      </c>
      <c r="K589" s="9">
        <v>3545322.58</v>
      </c>
    </row>
    <row r="590" spans="1:11" ht="42" customHeight="1" x14ac:dyDescent="0.25">
      <c r="A590" s="7" t="s">
        <v>306</v>
      </c>
      <c r="B590" s="7" t="s">
        <v>307</v>
      </c>
      <c r="C590" s="7" t="s">
        <v>308</v>
      </c>
      <c r="D590" s="7" t="s">
        <v>60</v>
      </c>
      <c r="E590" s="7" t="s">
        <v>50</v>
      </c>
      <c r="F590" s="7" t="s">
        <v>51</v>
      </c>
      <c r="G590" s="7" t="s">
        <v>61</v>
      </c>
      <c r="H590" s="8" t="s">
        <v>53</v>
      </c>
      <c r="I590" s="7" t="s">
        <v>54</v>
      </c>
      <c r="J590" s="9">
        <v>9549647.1700000055</v>
      </c>
      <c r="K590" s="9">
        <v>9438908.7100000046</v>
      </c>
    </row>
    <row r="591" spans="1:11" ht="42" customHeight="1" x14ac:dyDescent="0.25">
      <c r="A591" s="7" t="s">
        <v>306</v>
      </c>
      <c r="B591" s="7" t="s">
        <v>307</v>
      </c>
      <c r="C591" s="7" t="s">
        <v>308</v>
      </c>
      <c r="D591" s="7" t="s">
        <v>315</v>
      </c>
      <c r="E591" s="7" t="s">
        <v>310</v>
      </c>
      <c r="F591" s="7" t="s">
        <v>311</v>
      </c>
      <c r="G591" s="7" t="s">
        <v>312</v>
      </c>
      <c r="H591" s="8"/>
      <c r="I591" s="7"/>
      <c r="J591" s="9"/>
      <c r="K591" s="9"/>
    </row>
    <row r="592" spans="1:11" ht="42" customHeight="1" x14ac:dyDescent="0.25">
      <c r="A592" s="7" t="s">
        <v>306</v>
      </c>
      <c r="B592" s="7" t="s">
        <v>307</v>
      </c>
      <c r="C592" s="7" t="s">
        <v>308</v>
      </c>
      <c r="D592" s="7" t="s">
        <v>316</v>
      </c>
      <c r="E592" s="7" t="s">
        <v>104</v>
      </c>
      <c r="F592" s="7" t="s">
        <v>317</v>
      </c>
      <c r="G592" s="7" t="s">
        <v>318</v>
      </c>
      <c r="H592" s="8"/>
      <c r="I592" s="7"/>
      <c r="J592" s="9"/>
      <c r="K592" s="9"/>
    </row>
    <row r="593" spans="1:11" ht="42" customHeight="1" x14ac:dyDescent="0.25">
      <c r="A593" s="7" t="s">
        <v>306</v>
      </c>
      <c r="B593" s="7" t="s">
        <v>307</v>
      </c>
      <c r="C593" s="7" t="s">
        <v>308</v>
      </c>
      <c r="D593" s="7" t="s">
        <v>319</v>
      </c>
      <c r="E593" s="7" t="s">
        <v>310</v>
      </c>
      <c r="F593" s="7" t="s">
        <v>311</v>
      </c>
      <c r="G593" s="7" t="s">
        <v>312</v>
      </c>
      <c r="H593" s="8"/>
      <c r="I593" s="7"/>
      <c r="J593" s="9"/>
      <c r="K593" s="9"/>
    </row>
    <row r="594" spans="1:11" ht="42" customHeight="1" x14ac:dyDescent="0.25">
      <c r="A594" s="7" t="s">
        <v>679</v>
      </c>
      <c r="B594" s="7" t="s">
        <v>307</v>
      </c>
      <c r="C594" s="7" t="s">
        <v>680</v>
      </c>
      <c r="D594" s="7" t="s">
        <v>681</v>
      </c>
      <c r="E594" s="7" t="s">
        <v>69</v>
      </c>
      <c r="F594" s="7" t="s">
        <v>579</v>
      </c>
      <c r="G594" s="7" t="s">
        <v>682</v>
      </c>
      <c r="H594" s="8" t="s">
        <v>89</v>
      </c>
      <c r="I594" s="7" t="s">
        <v>683</v>
      </c>
      <c r="J594" s="9">
        <v>1007804.63</v>
      </c>
      <c r="K594" s="9">
        <v>600000.37</v>
      </c>
    </row>
    <row r="595" spans="1:11" ht="42" customHeight="1" x14ac:dyDescent="0.25">
      <c r="A595" s="7" t="s">
        <v>679</v>
      </c>
      <c r="B595" s="7" t="s">
        <v>307</v>
      </c>
      <c r="C595" s="7" t="s">
        <v>680</v>
      </c>
      <c r="D595" s="7" t="s">
        <v>245</v>
      </c>
      <c r="E595" s="7" t="s">
        <v>50</v>
      </c>
      <c r="F595" s="7" t="s">
        <v>51</v>
      </c>
      <c r="G595" s="7" t="s">
        <v>98</v>
      </c>
      <c r="H595" s="8" t="s">
        <v>53</v>
      </c>
      <c r="I595" s="7" t="s">
        <v>54</v>
      </c>
      <c r="J595" s="9">
        <v>2745326.04</v>
      </c>
      <c r="K595" s="9">
        <v>2433938.64</v>
      </c>
    </row>
    <row r="596" spans="1:11" ht="42" customHeight="1" x14ac:dyDescent="0.25">
      <c r="A596" s="7" t="s">
        <v>679</v>
      </c>
      <c r="B596" s="7" t="s">
        <v>307</v>
      </c>
      <c r="C596" s="7" t="s">
        <v>680</v>
      </c>
      <c r="D596" s="7" t="s">
        <v>684</v>
      </c>
      <c r="E596" s="7" t="s">
        <v>685</v>
      </c>
      <c r="F596" s="7" t="s">
        <v>686</v>
      </c>
      <c r="G596" s="7" t="s">
        <v>687</v>
      </c>
      <c r="H596" s="8"/>
      <c r="I596" s="7"/>
      <c r="J596" s="9"/>
      <c r="K596" s="9"/>
    </row>
    <row r="597" spans="1:11" ht="42" customHeight="1" x14ac:dyDescent="0.25">
      <c r="A597" s="7" t="s">
        <v>679</v>
      </c>
      <c r="B597" s="7" t="s">
        <v>307</v>
      </c>
      <c r="C597" s="7" t="s">
        <v>680</v>
      </c>
      <c r="D597" s="7" t="s">
        <v>688</v>
      </c>
      <c r="E597" s="7" t="s">
        <v>685</v>
      </c>
      <c r="F597" s="7" t="s">
        <v>686</v>
      </c>
      <c r="G597" s="7" t="s">
        <v>687</v>
      </c>
      <c r="H597" s="8" t="s">
        <v>84</v>
      </c>
      <c r="I597" s="7" t="s">
        <v>689</v>
      </c>
      <c r="J597" s="9">
        <v>208470.45</v>
      </c>
      <c r="K597" s="9">
        <v>129684</v>
      </c>
    </row>
    <row r="598" spans="1:11" ht="42" customHeight="1" x14ac:dyDescent="0.25">
      <c r="A598" s="7" t="s">
        <v>679</v>
      </c>
      <c r="B598" s="7" t="s">
        <v>307</v>
      </c>
      <c r="C598" s="7" t="s">
        <v>680</v>
      </c>
      <c r="D598" s="7" t="s">
        <v>690</v>
      </c>
      <c r="E598" s="7" t="s">
        <v>69</v>
      </c>
      <c r="F598" s="7" t="s">
        <v>579</v>
      </c>
      <c r="G598" s="7" t="s">
        <v>682</v>
      </c>
      <c r="H598" s="8"/>
      <c r="I598" s="7"/>
      <c r="J598" s="9"/>
      <c r="K598" s="9"/>
    </row>
    <row r="599" spans="1:11" ht="42" customHeight="1" x14ac:dyDescent="0.25">
      <c r="A599" s="7" t="s">
        <v>679</v>
      </c>
      <c r="B599" s="7" t="s">
        <v>307</v>
      </c>
      <c r="C599" s="7" t="s">
        <v>680</v>
      </c>
      <c r="D599" s="7" t="s">
        <v>691</v>
      </c>
      <c r="E599" s="7" t="s">
        <v>685</v>
      </c>
      <c r="F599" s="7" t="s">
        <v>686</v>
      </c>
      <c r="G599" s="7" t="s">
        <v>687</v>
      </c>
      <c r="H599" s="8"/>
      <c r="I599" s="7"/>
      <c r="J599" s="9"/>
      <c r="K599" s="9"/>
    </row>
    <row r="600" spans="1:11" ht="42" customHeight="1" x14ac:dyDescent="0.25">
      <c r="A600" s="7" t="s">
        <v>717</v>
      </c>
      <c r="B600" s="7" t="s">
        <v>307</v>
      </c>
      <c r="C600" s="7" t="s">
        <v>718</v>
      </c>
      <c r="D600" s="7" t="s">
        <v>87</v>
      </c>
      <c r="E600" s="7" t="s">
        <v>50</v>
      </c>
      <c r="F600" s="7" t="s">
        <v>51</v>
      </c>
      <c r="G600" s="7" t="s">
        <v>52</v>
      </c>
      <c r="H600" s="8" t="s">
        <v>53</v>
      </c>
      <c r="I600" s="7" t="s">
        <v>54</v>
      </c>
      <c r="J600" s="9">
        <v>8189839.5600000015</v>
      </c>
      <c r="K600" s="9">
        <v>8169671.8400000017</v>
      </c>
    </row>
    <row r="601" spans="1:11" ht="42" customHeight="1" x14ac:dyDescent="0.25">
      <c r="A601" s="7" t="s">
        <v>717</v>
      </c>
      <c r="B601" s="7" t="s">
        <v>307</v>
      </c>
      <c r="C601" s="7" t="s">
        <v>718</v>
      </c>
      <c r="D601" s="7" t="s">
        <v>719</v>
      </c>
      <c r="E601" s="7" t="s">
        <v>310</v>
      </c>
      <c r="F601" s="7" t="s">
        <v>311</v>
      </c>
      <c r="G601" s="7" t="s">
        <v>720</v>
      </c>
      <c r="H601" s="8">
        <v>55</v>
      </c>
      <c r="I601" s="7" t="s">
        <v>721</v>
      </c>
      <c r="J601" s="9">
        <v>1467056.13</v>
      </c>
      <c r="K601" s="9">
        <v>1465345.9100000001</v>
      </c>
    </row>
    <row r="602" spans="1:11" ht="42" customHeight="1" x14ac:dyDescent="0.25">
      <c r="A602" s="7" t="s">
        <v>717</v>
      </c>
      <c r="B602" s="7" t="s">
        <v>307</v>
      </c>
      <c r="C602" s="7" t="s">
        <v>718</v>
      </c>
      <c r="D602" s="7" t="s">
        <v>722</v>
      </c>
      <c r="E602" s="7" t="s">
        <v>104</v>
      </c>
      <c r="F602" s="7" t="s">
        <v>317</v>
      </c>
      <c r="G602" s="7" t="s">
        <v>723</v>
      </c>
      <c r="H602" s="8"/>
      <c r="I602" s="7"/>
      <c r="J602" s="9"/>
      <c r="K602" s="9"/>
    </row>
    <row r="603" spans="1:11" ht="42" customHeight="1" x14ac:dyDescent="0.25">
      <c r="A603" s="7" t="s">
        <v>717</v>
      </c>
      <c r="B603" s="7" t="s">
        <v>307</v>
      </c>
      <c r="C603" s="7" t="s">
        <v>718</v>
      </c>
      <c r="D603" s="7" t="s">
        <v>724</v>
      </c>
      <c r="E603" s="7" t="s">
        <v>104</v>
      </c>
      <c r="F603" s="7" t="s">
        <v>317</v>
      </c>
      <c r="G603" s="7" t="s">
        <v>723</v>
      </c>
      <c r="H603" s="8"/>
      <c r="I603" s="7"/>
      <c r="J603" s="9"/>
      <c r="K603" s="9"/>
    </row>
    <row r="604" spans="1:11" ht="42" customHeight="1" x14ac:dyDescent="0.25">
      <c r="A604" s="7" t="s">
        <v>1222</v>
      </c>
      <c r="B604" s="7" t="s">
        <v>307</v>
      </c>
      <c r="C604" s="7" t="s">
        <v>1223</v>
      </c>
      <c r="D604" s="7"/>
      <c r="E604" s="7"/>
      <c r="F604" s="7"/>
      <c r="G604" s="7"/>
      <c r="H604" s="8" t="s">
        <v>53</v>
      </c>
      <c r="I604" s="7" t="s">
        <v>54</v>
      </c>
      <c r="J604" s="9">
        <v>2146335.5799999996</v>
      </c>
      <c r="K604" s="9">
        <v>2136588.6100000003</v>
      </c>
    </row>
    <row r="605" spans="1:11" ht="42" customHeight="1" x14ac:dyDescent="0.25">
      <c r="A605" s="7" t="s">
        <v>1222</v>
      </c>
      <c r="B605" s="7" t="s">
        <v>307</v>
      </c>
      <c r="C605" s="7" t="s">
        <v>1223</v>
      </c>
      <c r="D605" s="7"/>
      <c r="E605" s="7"/>
      <c r="F605" s="7"/>
      <c r="G605" s="7"/>
      <c r="H605" s="8" t="s">
        <v>909</v>
      </c>
      <c r="I605" s="7" t="s">
        <v>910</v>
      </c>
      <c r="J605" s="9">
        <v>2793751.8199999994</v>
      </c>
      <c r="K605" s="9">
        <v>2692973.399999999</v>
      </c>
    </row>
    <row r="606" spans="1:11" ht="42" customHeight="1" x14ac:dyDescent="0.25">
      <c r="A606" s="7" t="s">
        <v>471</v>
      </c>
      <c r="B606" s="7" t="s">
        <v>472</v>
      </c>
      <c r="C606" s="7" t="s">
        <v>473</v>
      </c>
      <c r="D606" s="7" t="s">
        <v>474</v>
      </c>
      <c r="E606" s="7" t="s">
        <v>63</v>
      </c>
      <c r="F606" s="7" t="s">
        <v>435</v>
      </c>
      <c r="G606" s="7" t="s">
        <v>449</v>
      </c>
      <c r="H606" s="8"/>
      <c r="I606" s="7"/>
      <c r="J606" s="9"/>
      <c r="K606" s="9"/>
    </row>
    <row r="607" spans="1:11" ht="42" customHeight="1" x14ac:dyDescent="0.25">
      <c r="A607" s="7" t="s">
        <v>471</v>
      </c>
      <c r="B607" s="7" t="s">
        <v>472</v>
      </c>
      <c r="C607" s="7" t="s">
        <v>473</v>
      </c>
      <c r="D607" s="7" t="s">
        <v>60</v>
      </c>
      <c r="E607" s="7" t="s">
        <v>50</v>
      </c>
      <c r="F607" s="7" t="s">
        <v>51</v>
      </c>
      <c r="G607" s="7" t="s">
        <v>61</v>
      </c>
      <c r="H607" s="8" t="s">
        <v>53</v>
      </c>
      <c r="I607" s="7" t="s">
        <v>475</v>
      </c>
      <c r="J607" s="9">
        <v>1392237.3599999999</v>
      </c>
      <c r="K607" s="9">
        <v>1316535.2999999998</v>
      </c>
    </row>
    <row r="608" spans="1:11" ht="42" customHeight="1" x14ac:dyDescent="0.25">
      <c r="A608" s="7" t="s">
        <v>471</v>
      </c>
      <c r="B608" s="7" t="s">
        <v>472</v>
      </c>
      <c r="C608" s="7" t="s">
        <v>473</v>
      </c>
      <c r="D608" s="7" t="s">
        <v>476</v>
      </c>
      <c r="E608" s="7" t="s">
        <v>63</v>
      </c>
      <c r="F608" s="7" t="s">
        <v>435</v>
      </c>
      <c r="G608" s="7" t="s">
        <v>449</v>
      </c>
      <c r="H608" s="8" t="s">
        <v>89</v>
      </c>
      <c r="I608" s="7" t="s">
        <v>477</v>
      </c>
      <c r="J608" s="9">
        <v>1702685.35</v>
      </c>
      <c r="K608" s="9">
        <v>1671608.4500000002</v>
      </c>
    </row>
    <row r="609" spans="1:11" ht="42" customHeight="1" x14ac:dyDescent="0.25">
      <c r="A609" s="7" t="s">
        <v>471</v>
      </c>
      <c r="B609" s="7" t="s">
        <v>472</v>
      </c>
      <c r="C609" s="7" t="s">
        <v>473</v>
      </c>
      <c r="D609" s="7" t="s">
        <v>478</v>
      </c>
      <c r="E609" s="7" t="s">
        <v>63</v>
      </c>
      <c r="F609" s="7" t="s">
        <v>435</v>
      </c>
      <c r="G609" s="7" t="s">
        <v>449</v>
      </c>
      <c r="H609" s="8"/>
      <c r="I609" s="7"/>
      <c r="J609" s="9"/>
      <c r="K609" s="9"/>
    </row>
    <row r="610" spans="1:11" ht="42" customHeight="1" x14ac:dyDescent="0.25">
      <c r="A610" s="7" t="s">
        <v>471</v>
      </c>
      <c r="B610" s="7" t="s">
        <v>472</v>
      </c>
      <c r="C610" s="7" t="s">
        <v>473</v>
      </c>
      <c r="D610" s="7" t="s">
        <v>479</v>
      </c>
      <c r="E610" s="7" t="s">
        <v>63</v>
      </c>
      <c r="F610" s="7" t="s">
        <v>435</v>
      </c>
      <c r="G610" s="7" t="s">
        <v>449</v>
      </c>
      <c r="H610" s="8"/>
      <c r="I610" s="7"/>
      <c r="J610" s="9"/>
      <c r="K610" s="9"/>
    </row>
    <row r="611" spans="1:11" ht="42" customHeight="1" x14ac:dyDescent="0.25">
      <c r="A611" s="7" t="s">
        <v>734</v>
      </c>
      <c r="B611" s="7" t="s">
        <v>472</v>
      </c>
      <c r="C611" s="7" t="s">
        <v>735</v>
      </c>
      <c r="D611" s="7" t="s">
        <v>736</v>
      </c>
      <c r="E611" s="7" t="s">
        <v>50</v>
      </c>
      <c r="F611" s="7" t="s">
        <v>51</v>
      </c>
      <c r="G611" s="7" t="s">
        <v>567</v>
      </c>
      <c r="H611" s="8"/>
      <c r="I611" s="7"/>
      <c r="J611" s="9"/>
      <c r="K611" s="9"/>
    </row>
    <row r="612" spans="1:11" ht="42" customHeight="1" x14ac:dyDescent="0.25">
      <c r="A612" s="7" t="s">
        <v>734</v>
      </c>
      <c r="B612" s="7" t="s">
        <v>472</v>
      </c>
      <c r="C612" s="7" t="s">
        <v>735</v>
      </c>
      <c r="D612" s="7" t="s">
        <v>737</v>
      </c>
      <c r="E612" s="7" t="s">
        <v>50</v>
      </c>
      <c r="F612" s="7" t="s">
        <v>51</v>
      </c>
      <c r="G612" s="7" t="s">
        <v>567</v>
      </c>
      <c r="H612" s="8"/>
      <c r="I612" s="7"/>
      <c r="J612" s="9"/>
      <c r="K612" s="9"/>
    </row>
    <row r="613" spans="1:11" ht="42" customHeight="1" x14ac:dyDescent="0.25">
      <c r="A613" s="7" t="s">
        <v>734</v>
      </c>
      <c r="B613" s="7" t="s">
        <v>472</v>
      </c>
      <c r="C613" s="7" t="s">
        <v>735</v>
      </c>
      <c r="D613" s="7" t="s">
        <v>738</v>
      </c>
      <c r="E613" s="7" t="s">
        <v>50</v>
      </c>
      <c r="F613" s="7" t="s">
        <v>51</v>
      </c>
      <c r="G613" s="7" t="s">
        <v>567</v>
      </c>
      <c r="H613" s="8"/>
      <c r="I613" s="7"/>
      <c r="J613" s="9"/>
      <c r="K613" s="9"/>
    </row>
    <row r="614" spans="1:11" ht="42" customHeight="1" x14ac:dyDescent="0.25">
      <c r="A614" s="7" t="s">
        <v>734</v>
      </c>
      <c r="B614" s="7" t="s">
        <v>472</v>
      </c>
      <c r="C614" s="7" t="s">
        <v>735</v>
      </c>
      <c r="D614" s="7" t="s">
        <v>739</v>
      </c>
      <c r="E614" s="7" t="s">
        <v>50</v>
      </c>
      <c r="F614" s="7" t="s">
        <v>51</v>
      </c>
      <c r="G614" s="7" t="s">
        <v>567</v>
      </c>
      <c r="H614" s="8"/>
      <c r="I614" s="7"/>
      <c r="J614" s="9"/>
      <c r="K614" s="9"/>
    </row>
    <row r="615" spans="1:11" ht="42" customHeight="1" x14ac:dyDescent="0.25">
      <c r="A615" s="7" t="s">
        <v>734</v>
      </c>
      <c r="B615" s="7" t="s">
        <v>472</v>
      </c>
      <c r="C615" s="7" t="s">
        <v>735</v>
      </c>
      <c r="D615" s="7" t="s">
        <v>740</v>
      </c>
      <c r="E615" s="7" t="s">
        <v>50</v>
      </c>
      <c r="F615" s="7" t="s">
        <v>51</v>
      </c>
      <c r="G615" s="7" t="s">
        <v>61</v>
      </c>
      <c r="H615" s="8" t="s">
        <v>53</v>
      </c>
      <c r="I615" s="7" t="s">
        <v>475</v>
      </c>
      <c r="J615" s="9">
        <v>956066.21</v>
      </c>
      <c r="K615" s="9">
        <v>903351.99</v>
      </c>
    </row>
    <row r="616" spans="1:11" ht="42" customHeight="1" x14ac:dyDescent="0.25">
      <c r="A616" s="7" t="s">
        <v>672</v>
      </c>
      <c r="B616" s="7" t="s">
        <v>673</v>
      </c>
      <c r="C616" s="7" t="s">
        <v>674</v>
      </c>
      <c r="D616" s="7" t="s">
        <v>87</v>
      </c>
      <c r="E616" s="7" t="s">
        <v>50</v>
      </c>
      <c r="F616" s="7" t="s">
        <v>51</v>
      </c>
      <c r="G616" s="7" t="s">
        <v>56</v>
      </c>
      <c r="H616" s="8" t="s">
        <v>53</v>
      </c>
      <c r="I616" s="7" t="s">
        <v>54</v>
      </c>
      <c r="J616" s="9">
        <v>34644836.510000005</v>
      </c>
      <c r="K616" s="9">
        <v>34635988.620000005</v>
      </c>
    </row>
    <row r="617" spans="1:11" ht="42" customHeight="1" x14ac:dyDescent="0.25">
      <c r="A617" s="7" t="s">
        <v>672</v>
      </c>
      <c r="B617" s="7" t="s">
        <v>673</v>
      </c>
      <c r="C617" s="7" t="s">
        <v>674</v>
      </c>
      <c r="D617" s="7" t="s">
        <v>675</v>
      </c>
      <c r="E617" s="7" t="s">
        <v>676</v>
      </c>
      <c r="F617" s="7" t="s">
        <v>677</v>
      </c>
      <c r="G617" s="7" t="s">
        <v>678</v>
      </c>
      <c r="H617" s="8"/>
      <c r="I617" s="7"/>
      <c r="J617" s="9"/>
      <c r="K617" s="9"/>
    </row>
    <row r="618" spans="1:11" ht="42" customHeight="1" x14ac:dyDescent="0.25">
      <c r="A618" s="7" t="s">
        <v>692</v>
      </c>
      <c r="B618" s="7" t="s">
        <v>673</v>
      </c>
      <c r="C618" s="7" t="s">
        <v>693</v>
      </c>
      <c r="D618" s="7" t="s">
        <v>694</v>
      </c>
      <c r="E618" s="7" t="s">
        <v>426</v>
      </c>
      <c r="F618" s="7" t="s">
        <v>695</v>
      </c>
      <c r="G618" s="7" t="s">
        <v>696</v>
      </c>
      <c r="H618" s="8"/>
      <c r="I618" s="7"/>
      <c r="J618" s="9"/>
      <c r="K618" s="9"/>
    </row>
    <row r="619" spans="1:11" ht="42" customHeight="1" x14ac:dyDescent="0.25">
      <c r="A619" s="7" t="s">
        <v>692</v>
      </c>
      <c r="B619" s="7" t="s">
        <v>673</v>
      </c>
      <c r="C619" s="7" t="s">
        <v>693</v>
      </c>
      <c r="D619" s="7" t="s">
        <v>697</v>
      </c>
      <c r="E619" s="7" t="s">
        <v>426</v>
      </c>
      <c r="F619" s="7" t="s">
        <v>695</v>
      </c>
      <c r="G619" s="7" t="s">
        <v>698</v>
      </c>
      <c r="H619" s="8" t="s">
        <v>84</v>
      </c>
      <c r="I619" s="7" t="s">
        <v>699</v>
      </c>
      <c r="J619" s="9">
        <v>73199256.409999996</v>
      </c>
      <c r="K619" s="9">
        <v>72677014.540000007</v>
      </c>
    </row>
    <row r="620" spans="1:11" ht="42" customHeight="1" x14ac:dyDescent="0.25">
      <c r="A620" s="7" t="s">
        <v>692</v>
      </c>
      <c r="B620" s="7" t="s">
        <v>673</v>
      </c>
      <c r="C620" s="7" t="s">
        <v>693</v>
      </c>
      <c r="D620" s="7" t="s">
        <v>700</v>
      </c>
      <c r="E620" s="7" t="s">
        <v>426</v>
      </c>
      <c r="F620" s="7" t="s">
        <v>695</v>
      </c>
      <c r="G620" s="7" t="s">
        <v>701</v>
      </c>
      <c r="H620" s="8"/>
      <c r="I620" s="7"/>
      <c r="J620" s="9"/>
      <c r="K620" s="9"/>
    </row>
    <row r="621" spans="1:11" ht="42" customHeight="1" x14ac:dyDescent="0.25">
      <c r="A621" s="7" t="s">
        <v>692</v>
      </c>
      <c r="B621" s="7" t="s">
        <v>673</v>
      </c>
      <c r="C621" s="7" t="s">
        <v>693</v>
      </c>
      <c r="D621" s="7" t="s">
        <v>297</v>
      </c>
      <c r="E621" s="7" t="s">
        <v>50</v>
      </c>
      <c r="F621" s="7" t="s">
        <v>51</v>
      </c>
      <c r="G621" s="7" t="s">
        <v>52</v>
      </c>
      <c r="H621" s="8" t="s">
        <v>53</v>
      </c>
      <c r="I621" s="7" t="s">
        <v>54</v>
      </c>
      <c r="J621" s="9">
        <v>14242712.77</v>
      </c>
      <c r="K621" s="9">
        <v>12114476.280000001</v>
      </c>
    </row>
    <row r="622" spans="1:11" ht="42" customHeight="1" x14ac:dyDescent="0.25">
      <c r="A622" s="7" t="s">
        <v>692</v>
      </c>
      <c r="B622" s="7" t="s">
        <v>673</v>
      </c>
      <c r="C622" s="7" t="s">
        <v>693</v>
      </c>
      <c r="D622" s="7" t="s">
        <v>702</v>
      </c>
      <c r="E622" s="7" t="s">
        <v>426</v>
      </c>
      <c r="F622" s="7" t="s">
        <v>695</v>
      </c>
      <c r="G622" s="7" t="s">
        <v>703</v>
      </c>
      <c r="H622" s="8" t="s">
        <v>704</v>
      </c>
      <c r="I622" s="7" t="s">
        <v>705</v>
      </c>
      <c r="J622" s="9">
        <v>0</v>
      </c>
      <c r="K622" s="9">
        <v>0</v>
      </c>
    </row>
    <row r="623" spans="1:11" ht="42" customHeight="1" x14ac:dyDescent="0.25">
      <c r="A623" s="7" t="s">
        <v>1232</v>
      </c>
      <c r="B623" s="7" t="s">
        <v>673</v>
      </c>
      <c r="C623" s="7" t="s">
        <v>1233</v>
      </c>
      <c r="D623" s="7" t="s">
        <v>1234</v>
      </c>
      <c r="E623" s="7" t="s">
        <v>50</v>
      </c>
      <c r="F623" s="7"/>
      <c r="G623" s="7"/>
      <c r="H623" s="8" t="s">
        <v>53</v>
      </c>
      <c r="I623" s="7" t="s">
        <v>54</v>
      </c>
      <c r="J623" s="9">
        <v>69537676.719999999</v>
      </c>
      <c r="K623" s="9">
        <v>64892242.81000001</v>
      </c>
    </row>
    <row r="624" spans="1:11" ht="42" customHeight="1" x14ac:dyDescent="0.25">
      <c r="A624" s="7" t="s">
        <v>1232</v>
      </c>
      <c r="B624" s="7" t="s">
        <v>673</v>
      </c>
      <c r="C624" s="7" t="s">
        <v>1233</v>
      </c>
      <c r="D624" s="7" t="s">
        <v>1235</v>
      </c>
      <c r="E624" s="7" t="s">
        <v>426</v>
      </c>
      <c r="F624" s="7"/>
      <c r="G624" s="7"/>
      <c r="H624" s="8" t="s">
        <v>713</v>
      </c>
      <c r="I624" s="7" t="s">
        <v>714</v>
      </c>
      <c r="J624" s="9">
        <v>1288510684.97</v>
      </c>
      <c r="K624" s="9">
        <v>1284008319.3000002</v>
      </c>
    </row>
    <row r="625" spans="1:11" ht="42" customHeight="1" x14ac:dyDescent="0.25">
      <c r="A625" s="7" t="s">
        <v>1252</v>
      </c>
      <c r="B625" s="7" t="s">
        <v>673</v>
      </c>
      <c r="C625" s="7" t="s">
        <v>1253</v>
      </c>
      <c r="D625" s="7" t="s">
        <v>1254</v>
      </c>
      <c r="E625" s="7" t="s">
        <v>50</v>
      </c>
      <c r="F625" s="7"/>
      <c r="G625" s="7"/>
      <c r="H625" s="8" t="s">
        <v>89</v>
      </c>
      <c r="I625" s="7" t="s">
        <v>1255</v>
      </c>
      <c r="J625" s="9">
        <v>0</v>
      </c>
      <c r="K625" s="9">
        <v>0</v>
      </c>
    </row>
    <row r="626" spans="1:11" ht="42" customHeight="1" x14ac:dyDescent="0.25">
      <c r="A626" s="7" t="s">
        <v>1252</v>
      </c>
      <c r="B626" s="7" t="s">
        <v>673</v>
      </c>
      <c r="C626" s="7" t="s">
        <v>1253</v>
      </c>
      <c r="D626" s="7" t="s">
        <v>1256</v>
      </c>
      <c r="E626" s="7" t="s">
        <v>50</v>
      </c>
      <c r="F626" s="7"/>
      <c r="G626" s="7"/>
      <c r="H626" s="8" t="s">
        <v>53</v>
      </c>
      <c r="I626" s="7" t="s">
        <v>54</v>
      </c>
      <c r="J626" s="9">
        <v>6244169.3600000003</v>
      </c>
      <c r="K626" s="9">
        <v>5699454.21</v>
      </c>
    </row>
    <row r="627" spans="1:11" ht="42" customHeight="1" x14ac:dyDescent="0.25">
      <c r="A627" s="7" t="s">
        <v>348</v>
      </c>
      <c r="B627" s="7" t="s">
        <v>349</v>
      </c>
      <c r="C627" s="7" t="s">
        <v>350</v>
      </c>
      <c r="D627" s="7" t="s">
        <v>351</v>
      </c>
      <c r="E627" s="7" t="s">
        <v>50</v>
      </c>
      <c r="F627" s="7" t="s">
        <v>51</v>
      </c>
      <c r="G627" s="7" t="s">
        <v>52</v>
      </c>
      <c r="H627" s="8" t="s">
        <v>53</v>
      </c>
      <c r="I627" s="7" t="s">
        <v>54</v>
      </c>
      <c r="J627" s="9">
        <v>25988498.100000001</v>
      </c>
      <c r="K627" s="9">
        <v>24177956.990000006</v>
      </c>
    </row>
    <row r="628" spans="1:11" ht="42" customHeight="1" x14ac:dyDescent="0.25">
      <c r="A628" s="7" t="s">
        <v>348</v>
      </c>
      <c r="B628" s="7" t="s">
        <v>349</v>
      </c>
      <c r="C628" s="7" t="s">
        <v>350</v>
      </c>
      <c r="D628" s="7" t="s">
        <v>351</v>
      </c>
      <c r="E628" s="7" t="s">
        <v>50</v>
      </c>
      <c r="F628" s="7" t="s">
        <v>51</v>
      </c>
      <c r="G628" s="7" t="s">
        <v>52</v>
      </c>
      <c r="H628" s="8" t="s">
        <v>352</v>
      </c>
      <c r="I628" s="7" t="s">
        <v>353</v>
      </c>
      <c r="J628" s="9">
        <v>0</v>
      </c>
      <c r="K628" s="9">
        <v>0</v>
      </c>
    </row>
    <row r="629" spans="1:11" ht="42" customHeight="1" x14ac:dyDescent="0.25">
      <c r="A629" s="7" t="s">
        <v>348</v>
      </c>
      <c r="B629" s="7" t="s">
        <v>349</v>
      </c>
      <c r="C629" s="7" t="s">
        <v>350</v>
      </c>
      <c r="D629" s="7" t="s">
        <v>351</v>
      </c>
      <c r="E629" s="7" t="s">
        <v>50</v>
      </c>
      <c r="F629" s="7" t="s">
        <v>51</v>
      </c>
      <c r="G629" s="7" t="s">
        <v>52</v>
      </c>
      <c r="H629" s="8" t="s">
        <v>354</v>
      </c>
      <c r="I629" s="7" t="s">
        <v>353</v>
      </c>
      <c r="J629" s="9">
        <v>0</v>
      </c>
      <c r="K629" s="9">
        <v>0</v>
      </c>
    </row>
    <row r="630" spans="1:11" ht="42" customHeight="1" x14ac:dyDescent="0.25">
      <c r="A630" s="7" t="s">
        <v>348</v>
      </c>
      <c r="B630" s="7" t="s">
        <v>349</v>
      </c>
      <c r="C630" s="7" t="s">
        <v>350</v>
      </c>
      <c r="D630" s="7" t="s">
        <v>355</v>
      </c>
      <c r="E630" s="7" t="s">
        <v>356</v>
      </c>
      <c r="F630" s="7" t="s">
        <v>357</v>
      </c>
      <c r="G630" s="7" t="s">
        <v>358</v>
      </c>
      <c r="H630" s="8" t="s">
        <v>359</v>
      </c>
      <c r="I630" s="7" t="s">
        <v>360</v>
      </c>
      <c r="J630" s="9">
        <v>2083404545.0499992</v>
      </c>
      <c r="K630" s="9">
        <v>2058328677.9999998</v>
      </c>
    </row>
    <row r="631" spans="1:11" ht="42" customHeight="1" x14ac:dyDescent="0.25">
      <c r="A631" s="7" t="s">
        <v>348</v>
      </c>
      <c r="B631" s="7" t="s">
        <v>349</v>
      </c>
      <c r="C631" s="7" t="s">
        <v>350</v>
      </c>
      <c r="D631" s="7" t="s">
        <v>355</v>
      </c>
      <c r="E631" s="7" t="s">
        <v>356</v>
      </c>
      <c r="F631" s="7" t="s">
        <v>357</v>
      </c>
      <c r="G631" s="7" t="s">
        <v>358</v>
      </c>
      <c r="H631" s="8">
        <v>20</v>
      </c>
      <c r="I631" s="7" t="s">
        <v>360</v>
      </c>
      <c r="J631" s="9">
        <v>7873.2000000000007</v>
      </c>
      <c r="K631" s="9">
        <v>7873.2000000000007</v>
      </c>
    </row>
    <row r="632" spans="1:11" ht="42" customHeight="1" x14ac:dyDescent="0.25">
      <c r="A632" s="7" t="s">
        <v>348</v>
      </c>
      <c r="B632" s="7" t="s">
        <v>349</v>
      </c>
      <c r="C632" s="7" t="s">
        <v>350</v>
      </c>
      <c r="D632" s="7" t="s">
        <v>361</v>
      </c>
      <c r="E632" s="7" t="s">
        <v>356</v>
      </c>
      <c r="F632" s="7" t="s">
        <v>362</v>
      </c>
      <c r="G632" s="7" t="s">
        <v>363</v>
      </c>
      <c r="H632" s="8" t="s">
        <v>364</v>
      </c>
      <c r="I632" s="7" t="s">
        <v>365</v>
      </c>
      <c r="J632" s="9">
        <v>486685302.93000001</v>
      </c>
      <c r="K632" s="9">
        <v>471820792.67999989</v>
      </c>
    </row>
    <row r="633" spans="1:11" ht="42" customHeight="1" x14ac:dyDescent="0.25">
      <c r="A633" s="7" t="s">
        <v>348</v>
      </c>
      <c r="B633" s="7" t="s">
        <v>349</v>
      </c>
      <c r="C633" s="7" t="s">
        <v>350</v>
      </c>
      <c r="D633" s="7" t="s">
        <v>366</v>
      </c>
      <c r="E633" s="7" t="s">
        <v>356</v>
      </c>
      <c r="F633" s="7" t="s">
        <v>362</v>
      </c>
      <c r="G633" s="7" t="s">
        <v>367</v>
      </c>
      <c r="H633" s="8" t="s">
        <v>368</v>
      </c>
      <c r="I633" s="7" t="s">
        <v>369</v>
      </c>
      <c r="J633" s="9">
        <v>440704.51</v>
      </c>
      <c r="K633" s="9">
        <v>364932.35</v>
      </c>
    </row>
    <row r="634" spans="1:11" ht="42" customHeight="1" x14ac:dyDescent="0.25">
      <c r="A634" s="7" t="s">
        <v>348</v>
      </c>
      <c r="B634" s="7" t="s">
        <v>349</v>
      </c>
      <c r="C634" s="7" t="s">
        <v>350</v>
      </c>
      <c r="D634" s="7" t="s">
        <v>366</v>
      </c>
      <c r="E634" s="7" t="s">
        <v>356</v>
      </c>
      <c r="F634" s="7" t="s">
        <v>362</v>
      </c>
      <c r="G634" s="7" t="s">
        <v>367</v>
      </c>
      <c r="H634" s="8" t="s">
        <v>119</v>
      </c>
      <c r="I634" s="7" t="s">
        <v>370</v>
      </c>
      <c r="J634" s="9">
        <v>33616130.270000011</v>
      </c>
      <c r="K634" s="9">
        <v>31805675.05999998</v>
      </c>
    </row>
    <row r="635" spans="1:11" ht="42" customHeight="1" x14ac:dyDescent="0.25">
      <c r="A635" s="7" t="s">
        <v>348</v>
      </c>
      <c r="B635" s="7" t="s">
        <v>349</v>
      </c>
      <c r="C635" s="7" t="s">
        <v>350</v>
      </c>
      <c r="D635" s="7" t="s">
        <v>366</v>
      </c>
      <c r="E635" s="7" t="s">
        <v>356</v>
      </c>
      <c r="F635" s="7" t="s">
        <v>362</v>
      </c>
      <c r="G635" s="7" t="s">
        <v>367</v>
      </c>
      <c r="H635" s="8">
        <v>85</v>
      </c>
      <c r="I635" s="7" t="s">
        <v>371</v>
      </c>
      <c r="J635" s="9">
        <v>0</v>
      </c>
      <c r="K635" s="9">
        <v>0</v>
      </c>
    </row>
    <row r="636" spans="1:11" ht="42" customHeight="1" x14ac:dyDescent="0.25">
      <c r="A636" s="7" t="s">
        <v>348</v>
      </c>
      <c r="B636" s="7" t="s">
        <v>349</v>
      </c>
      <c r="C636" s="7" t="s">
        <v>350</v>
      </c>
      <c r="D636" s="7" t="s">
        <v>366</v>
      </c>
      <c r="E636" s="7" t="s">
        <v>356</v>
      </c>
      <c r="F636" s="7" t="s">
        <v>362</v>
      </c>
      <c r="G636" s="7" t="s">
        <v>367</v>
      </c>
      <c r="H636" s="8">
        <v>97</v>
      </c>
      <c r="I636" s="7" t="s">
        <v>372</v>
      </c>
      <c r="J636" s="9">
        <v>0</v>
      </c>
      <c r="K636" s="9">
        <v>0</v>
      </c>
    </row>
    <row r="637" spans="1:11" ht="42" customHeight="1" x14ac:dyDescent="0.25">
      <c r="A637" s="7" t="s">
        <v>348</v>
      </c>
      <c r="B637" s="7" t="s">
        <v>349</v>
      </c>
      <c r="C637" s="7" t="s">
        <v>350</v>
      </c>
      <c r="D637" s="7" t="s">
        <v>373</v>
      </c>
      <c r="E637" s="7" t="s">
        <v>356</v>
      </c>
      <c r="F637" s="7" t="s">
        <v>374</v>
      </c>
      <c r="G637" s="7" t="s">
        <v>375</v>
      </c>
      <c r="H637" s="8" t="s">
        <v>89</v>
      </c>
      <c r="I637" s="7" t="s">
        <v>376</v>
      </c>
      <c r="J637" s="9">
        <v>70426143.050000012</v>
      </c>
      <c r="K637" s="9">
        <v>59024337.300000004</v>
      </c>
    </row>
    <row r="638" spans="1:11" ht="42" customHeight="1" x14ac:dyDescent="0.25">
      <c r="A638" s="7" t="s">
        <v>348</v>
      </c>
      <c r="B638" s="7" t="s">
        <v>349</v>
      </c>
      <c r="C638" s="7" t="s">
        <v>350</v>
      </c>
      <c r="D638" s="7" t="s">
        <v>373</v>
      </c>
      <c r="E638" s="7" t="s">
        <v>356</v>
      </c>
      <c r="F638" s="7" t="s">
        <v>374</v>
      </c>
      <c r="G638" s="7" t="s">
        <v>375</v>
      </c>
      <c r="H638" s="8" t="s">
        <v>84</v>
      </c>
      <c r="I638" s="7" t="s">
        <v>377</v>
      </c>
      <c r="J638" s="9">
        <v>18092569.23</v>
      </c>
      <c r="K638" s="9">
        <v>15213918.08</v>
      </c>
    </row>
    <row r="639" spans="1:11" ht="42" customHeight="1" x14ac:dyDescent="0.25">
      <c r="A639" s="7" t="s">
        <v>1245</v>
      </c>
      <c r="B639" s="7" t="s">
        <v>349</v>
      </c>
      <c r="C639" s="7" t="s">
        <v>1246</v>
      </c>
      <c r="D639" s="7" t="s">
        <v>87</v>
      </c>
      <c r="E639" s="7" t="s">
        <v>50</v>
      </c>
      <c r="F639" s="7"/>
      <c r="G639" s="7"/>
      <c r="H639" s="8" t="s">
        <v>53</v>
      </c>
      <c r="I639" s="7" t="s">
        <v>54</v>
      </c>
      <c r="J639" s="9">
        <v>1457881.2800000003</v>
      </c>
      <c r="K639" s="9">
        <v>1456739.5700000003</v>
      </c>
    </row>
    <row r="640" spans="1:11" ht="42" customHeight="1" x14ac:dyDescent="0.25">
      <c r="A640" s="7" t="s">
        <v>1245</v>
      </c>
      <c r="B640" s="7" t="s">
        <v>349</v>
      </c>
      <c r="C640" s="7" t="s">
        <v>1246</v>
      </c>
      <c r="D640" s="7" t="s">
        <v>1247</v>
      </c>
      <c r="E640" s="7" t="s">
        <v>356</v>
      </c>
      <c r="F640" s="7"/>
      <c r="G640" s="7"/>
      <c r="H640" s="8" t="s">
        <v>89</v>
      </c>
      <c r="I640" s="7" t="s">
        <v>1248</v>
      </c>
      <c r="J640" s="9">
        <v>3645718.6999999997</v>
      </c>
      <c r="K640" s="9">
        <v>3645718.6999999997</v>
      </c>
    </row>
    <row r="641" spans="1:11" ht="42" customHeight="1" x14ac:dyDescent="0.25">
      <c r="A641" s="7" t="s">
        <v>725</v>
      </c>
      <c r="B641" s="7" t="s">
        <v>603</v>
      </c>
      <c r="C641" s="7" t="s">
        <v>726</v>
      </c>
      <c r="D641" s="7" t="s">
        <v>727</v>
      </c>
      <c r="E641" s="7" t="s">
        <v>685</v>
      </c>
      <c r="F641" s="7" t="s">
        <v>728</v>
      </c>
      <c r="G641" s="7" t="s">
        <v>729</v>
      </c>
      <c r="H641" s="8"/>
      <c r="I641" s="7"/>
      <c r="J641" s="9"/>
      <c r="K641" s="9"/>
    </row>
    <row r="642" spans="1:11" ht="42" customHeight="1" x14ac:dyDescent="0.25">
      <c r="A642" s="7" t="s">
        <v>725</v>
      </c>
      <c r="B642" s="7" t="s">
        <v>603</v>
      </c>
      <c r="C642" s="7" t="s">
        <v>726</v>
      </c>
      <c r="D642" s="7" t="s">
        <v>730</v>
      </c>
      <c r="E642" s="7" t="s">
        <v>685</v>
      </c>
      <c r="F642" s="7" t="s">
        <v>728</v>
      </c>
      <c r="G642" s="7" t="s">
        <v>729</v>
      </c>
      <c r="H642" s="8" t="s">
        <v>89</v>
      </c>
      <c r="I642" s="7" t="s">
        <v>731</v>
      </c>
      <c r="J642" s="9">
        <v>592245.78</v>
      </c>
      <c r="K642" s="9">
        <v>592245.78</v>
      </c>
    </row>
    <row r="643" spans="1:11" ht="42" customHeight="1" x14ac:dyDescent="0.25">
      <c r="A643" s="7" t="s">
        <v>725</v>
      </c>
      <c r="B643" s="7" t="s">
        <v>603</v>
      </c>
      <c r="C643" s="7" t="s">
        <v>726</v>
      </c>
      <c r="D643" s="7" t="s">
        <v>732</v>
      </c>
      <c r="E643" s="7" t="s">
        <v>685</v>
      </c>
      <c r="F643" s="7" t="s">
        <v>728</v>
      </c>
      <c r="G643" s="7" t="s">
        <v>729</v>
      </c>
      <c r="H643" s="8"/>
      <c r="I643" s="7"/>
      <c r="J643" s="9"/>
      <c r="K643" s="9"/>
    </row>
    <row r="644" spans="1:11" ht="42" customHeight="1" x14ac:dyDescent="0.25">
      <c r="A644" s="7" t="s">
        <v>725</v>
      </c>
      <c r="B644" s="7" t="s">
        <v>603</v>
      </c>
      <c r="C644" s="7" t="s">
        <v>726</v>
      </c>
      <c r="D644" s="7" t="s">
        <v>154</v>
      </c>
      <c r="E644" s="7" t="s">
        <v>50</v>
      </c>
      <c r="F644" s="7" t="s">
        <v>51</v>
      </c>
      <c r="G644" s="7" t="s">
        <v>61</v>
      </c>
      <c r="H644" s="8" t="s">
        <v>53</v>
      </c>
      <c r="I644" s="7" t="s">
        <v>475</v>
      </c>
      <c r="J644" s="9">
        <v>2200782.0300000003</v>
      </c>
      <c r="K644" s="9">
        <v>1862032.0800000003</v>
      </c>
    </row>
    <row r="645" spans="1:11" ht="42" customHeight="1" x14ac:dyDescent="0.25">
      <c r="A645" s="7" t="s">
        <v>725</v>
      </c>
      <c r="B645" s="7" t="s">
        <v>603</v>
      </c>
      <c r="C645" s="7" t="s">
        <v>726</v>
      </c>
      <c r="D645" s="7" t="s">
        <v>733</v>
      </c>
      <c r="E645" s="7" t="s">
        <v>685</v>
      </c>
      <c r="F645" s="7" t="s">
        <v>728</v>
      </c>
      <c r="G645" s="7" t="s">
        <v>729</v>
      </c>
      <c r="H645" s="8"/>
      <c r="I645" s="7"/>
      <c r="J645" s="9"/>
      <c r="K645" s="9"/>
    </row>
    <row r="646" spans="1:11" ht="42" customHeight="1" x14ac:dyDescent="0.25">
      <c r="A646" s="7" t="s">
        <v>387</v>
      </c>
      <c r="B646" s="7" t="s">
        <v>388</v>
      </c>
      <c r="C646" s="7" t="s">
        <v>389</v>
      </c>
      <c r="D646" s="7" t="s">
        <v>390</v>
      </c>
      <c r="E646" s="7" t="s">
        <v>391</v>
      </c>
      <c r="F646" s="7" t="s">
        <v>392</v>
      </c>
      <c r="G646" s="7" t="s">
        <v>393</v>
      </c>
      <c r="H646" s="8" t="s">
        <v>394</v>
      </c>
      <c r="I646" s="7" t="s">
        <v>395</v>
      </c>
      <c r="J646" s="9">
        <v>751138.27</v>
      </c>
      <c r="K646" s="9">
        <v>751138.27</v>
      </c>
    </row>
    <row r="647" spans="1:11" ht="42" customHeight="1" x14ac:dyDescent="0.25">
      <c r="A647" s="7" t="s">
        <v>387</v>
      </c>
      <c r="B647" s="7" t="s">
        <v>388</v>
      </c>
      <c r="C647" s="7" t="s">
        <v>389</v>
      </c>
      <c r="D647" s="7" t="s">
        <v>396</v>
      </c>
      <c r="E647" s="7" t="s">
        <v>50</v>
      </c>
      <c r="F647" s="7" t="s">
        <v>51</v>
      </c>
      <c r="G647" s="7" t="s">
        <v>52</v>
      </c>
      <c r="H647" s="8" t="s">
        <v>53</v>
      </c>
      <c r="I647" s="7" t="s">
        <v>54</v>
      </c>
      <c r="J647" s="9">
        <v>709360.92</v>
      </c>
      <c r="K647" s="9">
        <v>707631.04</v>
      </c>
    </row>
    <row r="648" spans="1:11" ht="42" customHeight="1" x14ac:dyDescent="0.25">
      <c r="A648" s="7" t="s">
        <v>387</v>
      </c>
      <c r="B648" s="7" t="s">
        <v>388</v>
      </c>
      <c r="C648" s="7" t="s">
        <v>389</v>
      </c>
      <c r="D648" s="7" t="s">
        <v>397</v>
      </c>
      <c r="E648" s="7" t="s">
        <v>391</v>
      </c>
      <c r="F648" s="7" t="s">
        <v>392</v>
      </c>
      <c r="G648" s="7" t="s">
        <v>393</v>
      </c>
      <c r="H648" s="8"/>
      <c r="I648" s="7"/>
      <c r="J648" s="9"/>
      <c r="K648" s="9"/>
    </row>
    <row r="649" spans="1:11" ht="42" customHeight="1" x14ac:dyDescent="0.25">
      <c r="A649" s="7" t="s">
        <v>616</v>
      </c>
      <c r="B649" s="7" t="s">
        <v>388</v>
      </c>
      <c r="C649" s="7" t="s">
        <v>617</v>
      </c>
      <c r="D649" s="7" t="s">
        <v>618</v>
      </c>
      <c r="E649" s="7" t="s">
        <v>116</v>
      </c>
      <c r="F649" s="7" t="s">
        <v>619</v>
      </c>
      <c r="G649" s="7" t="s">
        <v>620</v>
      </c>
      <c r="H649" s="8"/>
      <c r="I649" s="7"/>
      <c r="J649" s="9"/>
      <c r="K649" s="9"/>
    </row>
    <row r="650" spans="1:11" ht="42" customHeight="1" x14ac:dyDescent="0.25">
      <c r="A650" s="7" t="s">
        <v>616</v>
      </c>
      <c r="B650" s="7" t="s">
        <v>388</v>
      </c>
      <c r="C650" s="7" t="s">
        <v>617</v>
      </c>
      <c r="D650" s="7" t="s">
        <v>621</v>
      </c>
      <c r="E650" s="7" t="s">
        <v>116</v>
      </c>
      <c r="F650" s="7" t="s">
        <v>619</v>
      </c>
      <c r="G650" s="7" t="s">
        <v>620</v>
      </c>
      <c r="H650" s="8" t="s">
        <v>89</v>
      </c>
      <c r="I650" s="7" t="s">
        <v>622</v>
      </c>
      <c r="J650" s="9">
        <v>42305.65</v>
      </c>
      <c r="K650" s="9">
        <v>41734.400000000001</v>
      </c>
    </row>
    <row r="651" spans="1:11" ht="42" customHeight="1" x14ac:dyDescent="0.25">
      <c r="A651" s="7" t="s">
        <v>616</v>
      </c>
      <c r="B651" s="7" t="s">
        <v>388</v>
      </c>
      <c r="C651" s="7" t="s">
        <v>617</v>
      </c>
      <c r="D651" s="7" t="s">
        <v>623</v>
      </c>
      <c r="E651" s="7" t="s">
        <v>116</v>
      </c>
      <c r="F651" s="7" t="s">
        <v>619</v>
      </c>
      <c r="G651" s="7" t="s">
        <v>620</v>
      </c>
      <c r="H651" s="8"/>
      <c r="I651" s="7"/>
      <c r="J651" s="9"/>
      <c r="K651" s="9"/>
    </row>
    <row r="652" spans="1:11" ht="42" customHeight="1" x14ac:dyDescent="0.25">
      <c r="A652" s="7" t="s">
        <v>616</v>
      </c>
      <c r="B652" s="7" t="s">
        <v>388</v>
      </c>
      <c r="C652" s="7" t="s">
        <v>617</v>
      </c>
      <c r="D652" s="7" t="s">
        <v>60</v>
      </c>
      <c r="E652" s="7" t="s">
        <v>50</v>
      </c>
      <c r="F652" s="7" t="s">
        <v>51</v>
      </c>
      <c r="G652" s="7" t="s">
        <v>61</v>
      </c>
      <c r="H652" s="8" t="s">
        <v>53</v>
      </c>
      <c r="I652" s="7" t="s">
        <v>54</v>
      </c>
      <c r="J652" s="9">
        <v>483938.89</v>
      </c>
      <c r="K652" s="9">
        <v>483938.89</v>
      </c>
    </row>
    <row r="653" spans="1:11" ht="42" customHeight="1" x14ac:dyDescent="0.25">
      <c r="A653" s="7" t="s">
        <v>616</v>
      </c>
      <c r="B653" s="7" t="s">
        <v>388</v>
      </c>
      <c r="C653" s="7" t="s">
        <v>617</v>
      </c>
      <c r="D653" s="7" t="s">
        <v>624</v>
      </c>
      <c r="E653" s="7" t="s">
        <v>116</v>
      </c>
      <c r="F653" s="7" t="s">
        <v>619</v>
      </c>
      <c r="G653" s="7" t="s">
        <v>620</v>
      </c>
      <c r="H653" s="8"/>
      <c r="I653" s="7"/>
      <c r="J653" s="9"/>
      <c r="K653" s="9"/>
    </row>
    <row r="654" spans="1:11" ht="42" customHeight="1" x14ac:dyDescent="0.25">
      <c r="A654" s="7" t="s">
        <v>616</v>
      </c>
      <c r="B654" s="7" t="s">
        <v>388</v>
      </c>
      <c r="C654" s="7" t="s">
        <v>617</v>
      </c>
      <c r="D654" s="7" t="s">
        <v>625</v>
      </c>
      <c r="E654" s="7" t="s">
        <v>116</v>
      </c>
      <c r="F654" s="7" t="s">
        <v>619</v>
      </c>
      <c r="G654" s="7" t="s">
        <v>620</v>
      </c>
      <c r="H654" s="8"/>
      <c r="I654" s="7"/>
      <c r="J654" s="9"/>
      <c r="K654" s="9"/>
    </row>
    <row r="655" spans="1:11" ht="42" customHeight="1" x14ac:dyDescent="0.25">
      <c r="A655" s="7" t="s">
        <v>650</v>
      </c>
      <c r="B655" s="7" t="s">
        <v>388</v>
      </c>
      <c r="C655" s="7" t="s">
        <v>651</v>
      </c>
      <c r="D655" s="7" t="s">
        <v>652</v>
      </c>
      <c r="E655" s="7" t="s">
        <v>653</v>
      </c>
      <c r="F655" s="7" t="s">
        <v>654</v>
      </c>
      <c r="G655" s="7" t="s">
        <v>98</v>
      </c>
      <c r="H655" s="8"/>
      <c r="I655" s="7"/>
      <c r="J655" s="9"/>
      <c r="K655" s="9"/>
    </row>
    <row r="656" spans="1:11" ht="42" customHeight="1" x14ac:dyDescent="0.25">
      <c r="A656" s="7" t="s">
        <v>650</v>
      </c>
      <c r="B656" s="7" t="s">
        <v>388</v>
      </c>
      <c r="C656" s="7" t="s">
        <v>651</v>
      </c>
      <c r="D656" s="7" t="s">
        <v>245</v>
      </c>
      <c r="E656" s="7" t="s">
        <v>50</v>
      </c>
      <c r="F656" s="7" t="s">
        <v>51</v>
      </c>
      <c r="G656" s="7" t="s">
        <v>61</v>
      </c>
      <c r="H656" s="8" t="s">
        <v>53</v>
      </c>
      <c r="I656" s="7" t="s">
        <v>155</v>
      </c>
      <c r="J656" s="9">
        <v>1353078.2799999998</v>
      </c>
      <c r="K656" s="9">
        <v>1323863.9099999999</v>
      </c>
    </row>
    <row r="657" spans="1:13" ht="42" customHeight="1" x14ac:dyDescent="0.25">
      <c r="A657" s="7" t="s">
        <v>650</v>
      </c>
      <c r="B657" s="7" t="s">
        <v>388</v>
      </c>
      <c r="C657" s="7" t="s">
        <v>651</v>
      </c>
      <c r="D657" s="7" t="s">
        <v>655</v>
      </c>
      <c r="E657" s="7" t="s">
        <v>391</v>
      </c>
      <c r="F657" s="7" t="s">
        <v>392</v>
      </c>
      <c r="G657" s="7" t="s">
        <v>656</v>
      </c>
      <c r="H657" s="8"/>
      <c r="I657" s="7"/>
      <c r="J657" s="9"/>
      <c r="K657" s="9"/>
    </row>
    <row r="658" spans="1:13" ht="42" customHeight="1" x14ac:dyDescent="0.25">
      <c r="A658" s="7" t="s">
        <v>650</v>
      </c>
      <c r="B658" s="7" t="s">
        <v>388</v>
      </c>
      <c r="C658" s="7" t="s">
        <v>651</v>
      </c>
      <c r="D658" s="7" t="s">
        <v>657</v>
      </c>
      <c r="E658" s="7" t="s">
        <v>69</v>
      </c>
      <c r="F658" s="7" t="s">
        <v>70</v>
      </c>
      <c r="G658" s="7" t="s">
        <v>75</v>
      </c>
      <c r="H658" s="8"/>
      <c r="I658" s="7"/>
      <c r="J658" s="9"/>
      <c r="K658" s="9"/>
    </row>
    <row r="659" spans="1:13" ht="42" customHeight="1" x14ac:dyDescent="0.25">
      <c r="A659" s="7" t="s">
        <v>650</v>
      </c>
      <c r="B659" s="7" t="s">
        <v>388</v>
      </c>
      <c r="C659" s="7" t="s">
        <v>651</v>
      </c>
      <c r="D659" s="7" t="s">
        <v>658</v>
      </c>
      <c r="E659" s="7" t="s">
        <v>391</v>
      </c>
      <c r="F659" s="7" t="s">
        <v>392</v>
      </c>
      <c r="G659" s="7" t="s">
        <v>656</v>
      </c>
      <c r="H659" s="8" t="s">
        <v>89</v>
      </c>
      <c r="I659" s="7" t="s">
        <v>659</v>
      </c>
      <c r="J659" s="9">
        <v>7158.45</v>
      </c>
      <c r="K659" s="9">
        <v>6301.0499999999993</v>
      </c>
    </row>
    <row r="660" spans="1:13" ht="42" customHeight="1" x14ac:dyDescent="0.25">
      <c r="A660" s="7" t="s">
        <v>1193</v>
      </c>
      <c r="B660" s="7" t="s">
        <v>388</v>
      </c>
      <c r="C660" s="7" t="s">
        <v>1194</v>
      </c>
      <c r="D660" s="7" t="s">
        <v>87</v>
      </c>
      <c r="E660" s="7" t="s">
        <v>50</v>
      </c>
      <c r="F660" s="7"/>
      <c r="G660" s="7"/>
      <c r="H660" s="8" t="s">
        <v>53</v>
      </c>
      <c r="I660" s="7" t="s">
        <v>54</v>
      </c>
      <c r="J660" s="9">
        <v>372214.29000000004</v>
      </c>
      <c r="K660" s="9">
        <v>371637.2</v>
      </c>
    </row>
    <row r="661" spans="1:13" ht="42" customHeight="1" x14ac:dyDescent="0.25">
      <c r="A661" s="7" t="s">
        <v>1193</v>
      </c>
      <c r="B661" s="7" t="s">
        <v>388</v>
      </c>
      <c r="C661" s="7" t="s">
        <v>1194</v>
      </c>
      <c r="D661" s="7" t="s">
        <v>1195</v>
      </c>
      <c r="E661" s="7" t="s">
        <v>310</v>
      </c>
      <c r="F661" s="7"/>
      <c r="G661" s="7"/>
      <c r="H661" s="8" t="s">
        <v>1196</v>
      </c>
      <c r="I661" s="7" t="s">
        <v>1197</v>
      </c>
      <c r="J661" s="9">
        <v>103418.58</v>
      </c>
      <c r="K661" s="9">
        <v>102852.52</v>
      </c>
    </row>
    <row r="662" spans="1:13" ht="42" customHeight="1" x14ac:dyDescent="0.25">
      <c r="A662" s="7" t="s">
        <v>1257</v>
      </c>
      <c r="B662" s="7" t="s">
        <v>388</v>
      </c>
      <c r="C662" s="7" t="s">
        <v>1258</v>
      </c>
      <c r="D662" s="7" t="s">
        <v>87</v>
      </c>
      <c r="E662" s="7" t="s">
        <v>50</v>
      </c>
      <c r="F662" s="7"/>
      <c r="G662" s="7"/>
      <c r="H662" s="8" t="s">
        <v>53</v>
      </c>
      <c r="I662" s="7" t="s">
        <v>54</v>
      </c>
      <c r="J662" s="9">
        <v>32776330.320000023</v>
      </c>
      <c r="K662" s="9">
        <v>32544366.420000024</v>
      </c>
    </row>
    <row r="663" spans="1:13" ht="42" customHeight="1" x14ac:dyDescent="0.25">
      <c r="A663" s="7" t="s">
        <v>1257</v>
      </c>
      <c r="B663" s="7" t="s">
        <v>388</v>
      </c>
      <c r="C663" s="7" t="s">
        <v>1258</v>
      </c>
      <c r="D663" s="7" t="s">
        <v>1259</v>
      </c>
      <c r="E663" s="7" t="s">
        <v>606</v>
      </c>
      <c r="F663" s="7"/>
      <c r="G663" s="7"/>
      <c r="H663" s="8" t="s">
        <v>1260</v>
      </c>
      <c r="I663" s="7" t="s">
        <v>1261</v>
      </c>
      <c r="J663" s="9">
        <v>0</v>
      </c>
      <c r="K663" s="9">
        <v>0</v>
      </c>
    </row>
    <row r="664" spans="1:13" ht="42" customHeight="1" x14ac:dyDescent="0.25">
      <c r="A664" s="7" t="s">
        <v>1257</v>
      </c>
      <c r="B664" s="7" t="s">
        <v>388</v>
      </c>
      <c r="C664" s="7" t="s">
        <v>1258</v>
      </c>
      <c r="D664" s="7" t="s">
        <v>1262</v>
      </c>
      <c r="E664" s="7" t="s">
        <v>653</v>
      </c>
      <c r="F664" s="7"/>
      <c r="G664" s="7"/>
      <c r="H664" s="8" t="s">
        <v>89</v>
      </c>
      <c r="I664" s="7" t="s">
        <v>1263</v>
      </c>
      <c r="J664" s="9">
        <v>0</v>
      </c>
      <c r="K664" s="9">
        <v>0</v>
      </c>
    </row>
    <row r="665" spans="1:13" ht="42" customHeight="1" x14ac:dyDescent="0.25">
      <c r="A665" s="7" t="s">
        <v>1257</v>
      </c>
      <c r="B665" s="7" t="s">
        <v>388</v>
      </c>
      <c r="C665" s="7" t="s">
        <v>1258</v>
      </c>
      <c r="D665" s="7" t="s">
        <v>1264</v>
      </c>
      <c r="E665" s="7" t="s">
        <v>391</v>
      </c>
      <c r="F665" s="7"/>
      <c r="G665" s="7"/>
      <c r="H665" s="8" t="s">
        <v>84</v>
      </c>
      <c r="I665" s="7" t="s">
        <v>1265</v>
      </c>
      <c r="J665" s="9">
        <v>15772.23</v>
      </c>
      <c r="K665" s="9">
        <v>15747.73</v>
      </c>
    </row>
    <row r="666" spans="1:13" ht="42" customHeight="1" x14ac:dyDescent="0.25">
      <c r="A666" s="7" t="s">
        <v>1257</v>
      </c>
      <c r="B666" s="7" t="s">
        <v>388</v>
      </c>
      <c r="C666" s="7" t="s">
        <v>1258</v>
      </c>
      <c r="D666" s="7" t="s">
        <v>1266</v>
      </c>
      <c r="E666" s="7" t="s">
        <v>391</v>
      </c>
      <c r="F666" s="7"/>
      <c r="G666" s="7"/>
      <c r="H666" s="8" t="s">
        <v>119</v>
      </c>
      <c r="I666" s="7" t="s">
        <v>1267</v>
      </c>
      <c r="J666" s="9">
        <v>307387.05</v>
      </c>
      <c r="K666" s="9">
        <v>306361.75</v>
      </c>
    </row>
    <row r="667" spans="1:13" ht="42" customHeight="1" x14ac:dyDescent="0.25">
      <c r="A667" s="7" t="s">
        <v>1268</v>
      </c>
      <c r="B667" s="7" t="s">
        <v>388</v>
      </c>
      <c r="C667" s="7" t="s">
        <v>1269</v>
      </c>
      <c r="D667" s="7"/>
      <c r="E667" s="7"/>
      <c r="F667" s="7"/>
      <c r="G667" s="7"/>
      <c r="H667" s="8" t="s">
        <v>53</v>
      </c>
      <c r="I667" s="7" t="s">
        <v>54</v>
      </c>
      <c r="J667" s="9">
        <v>15485442.239999998</v>
      </c>
      <c r="K667" s="9">
        <v>14778551.790000001</v>
      </c>
    </row>
    <row r="668" spans="1:13" ht="42" customHeight="1" x14ac:dyDescent="0.25">
      <c r="A668" s="7" t="s">
        <v>1268</v>
      </c>
      <c r="B668" s="7" t="s">
        <v>388</v>
      </c>
      <c r="C668" s="7" t="s">
        <v>1269</v>
      </c>
      <c r="D668" s="7"/>
      <c r="E668" s="7"/>
      <c r="F668" s="7"/>
      <c r="G668" s="7"/>
      <c r="H668" s="8" t="s">
        <v>89</v>
      </c>
      <c r="I668" s="7" t="s">
        <v>1270</v>
      </c>
      <c r="J668" s="9">
        <v>1276218.7</v>
      </c>
      <c r="K668" s="9">
        <v>795314.71</v>
      </c>
    </row>
    <row r="669" spans="1:13" ht="42" customHeight="1" x14ac:dyDescent="0.25">
      <c r="A669" s="7" t="s">
        <v>1268</v>
      </c>
      <c r="B669" s="7" t="s">
        <v>388</v>
      </c>
      <c r="C669" s="7" t="s">
        <v>1269</v>
      </c>
      <c r="D669" s="7"/>
      <c r="E669" s="7"/>
      <c r="F669" s="7"/>
      <c r="G669" s="7"/>
      <c r="H669" s="8" t="s">
        <v>84</v>
      </c>
      <c r="I669" s="7" t="s">
        <v>1271</v>
      </c>
      <c r="J669" s="9">
        <v>40010.589999999997</v>
      </c>
      <c r="K669" s="9">
        <v>34053.710000000006</v>
      </c>
    </row>
    <row r="670" spans="1:13" ht="51" x14ac:dyDescent="0.25">
      <c r="A670" s="7" t="s">
        <v>1268</v>
      </c>
      <c r="B670" s="7" t="s">
        <v>388</v>
      </c>
      <c r="C670" s="7" t="s">
        <v>1269</v>
      </c>
      <c r="D670" s="7"/>
      <c r="E670" s="7"/>
      <c r="F670" s="7"/>
      <c r="G670" s="7"/>
      <c r="H670" s="8" t="s">
        <v>119</v>
      </c>
      <c r="I670" s="7" t="s">
        <v>1272</v>
      </c>
      <c r="J670" s="9">
        <v>181531.62</v>
      </c>
      <c r="K670" s="9">
        <v>180284.33999999997</v>
      </c>
      <c r="M670" s="5"/>
    </row>
    <row r="671" spans="1:13" ht="24.75" customHeight="1" x14ac:dyDescent="0.25">
      <c r="A671" s="20"/>
      <c r="B671" s="20"/>
      <c r="C671" s="20"/>
      <c r="D671" s="20"/>
      <c r="E671" s="20"/>
      <c r="F671" s="20"/>
      <c r="G671" s="20"/>
      <c r="J671" s="10">
        <f>SUM(J8:J670)</f>
        <v>13674815469.320005</v>
      </c>
      <c r="K671" s="10">
        <f>SUM(K8:K670)</f>
        <v>13331528557.140011</v>
      </c>
    </row>
    <row r="672" spans="1:13" x14ac:dyDescent="0.25">
      <c r="A672" s="20" t="s">
        <v>4345</v>
      </c>
      <c r="B672" s="20"/>
      <c r="C672" s="20"/>
      <c r="D672" s="20"/>
      <c r="E672" s="20"/>
      <c r="F672" s="20"/>
      <c r="G672" s="20"/>
    </row>
    <row r="673" spans="1:7" x14ac:dyDescent="0.25">
      <c r="A673" s="20" t="s">
        <v>4349</v>
      </c>
      <c r="B673" s="20"/>
      <c r="C673" s="20"/>
      <c r="D673" s="20"/>
      <c r="E673" s="20"/>
      <c r="F673" s="20"/>
      <c r="G673" s="20"/>
    </row>
    <row r="674" spans="1:7" x14ac:dyDescent="0.25">
      <c r="A674" s="4"/>
      <c r="B674" s="4"/>
      <c r="C674" s="4"/>
      <c r="D674" s="4"/>
      <c r="E674" s="4"/>
      <c r="F674" s="4"/>
      <c r="G674" s="4"/>
    </row>
    <row r="675" spans="1:7" x14ac:dyDescent="0.25">
      <c r="A675" s="21" t="s">
        <v>4346</v>
      </c>
      <c r="B675" s="21"/>
      <c r="C675" s="21"/>
      <c r="D675" s="21"/>
      <c r="E675" s="21"/>
      <c r="F675" s="21"/>
      <c r="G675" s="4"/>
    </row>
    <row r="676" spans="1:7" x14ac:dyDescent="0.25">
      <c r="A676" s="21" t="s">
        <v>4347</v>
      </c>
      <c r="B676" s="21"/>
      <c r="C676" s="21"/>
      <c r="D676" s="21"/>
      <c r="E676" s="21"/>
      <c r="F676" s="21"/>
      <c r="G676" s="4"/>
    </row>
  </sheetData>
  <autoFilter ref="A7:K670" xr:uid="{00000000-0009-0000-0000-000000000000}"/>
  <mergeCells count="6">
    <mergeCell ref="A1:K6"/>
    <mergeCell ref="A671:G671"/>
    <mergeCell ref="A672:G672"/>
    <mergeCell ref="A675:F675"/>
    <mergeCell ref="A676:F676"/>
    <mergeCell ref="A673:G67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19"/>
  <sheetViews>
    <sheetView showGridLines="0" topLeftCell="H1" zoomScale="63" zoomScaleNormal="100" workbookViewId="0">
      <selection activeCell="H9" sqref="H9"/>
    </sheetView>
  </sheetViews>
  <sheetFormatPr baseColWidth="10" defaultRowHeight="15" x14ac:dyDescent="0.25"/>
  <cols>
    <col min="1" max="1" width="18.85546875" customWidth="1"/>
    <col min="2" max="2" width="35.28515625" customWidth="1"/>
    <col min="3" max="3" width="41.5703125" customWidth="1"/>
    <col min="4" max="9" width="44.85546875" customWidth="1"/>
    <col min="10" max="10" width="41.28515625" customWidth="1"/>
    <col min="11" max="11" width="16.5703125" customWidth="1"/>
    <col min="12" max="12" width="11.5703125" customWidth="1"/>
    <col min="13" max="13" width="24.42578125" customWidth="1"/>
    <col min="14" max="15" width="16.42578125" customWidth="1"/>
    <col min="16" max="16" width="17.85546875" customWidth="1"/>
    <col min="17" max="17" width="17.7109375" customWidth="1"/>
    <col min="18" max="18" width="57.5703125" customWidth="1"/>
    <col min="19" max="19" width="61" customWidth="1"/>
  </cols>
  <sheetData>
    <row r="1" spans="1:19" ht="15" customHeight="1" x14ac:dyDescent="0.25">
      <c r="A1" s="22" t="s">
        <v>4343</v>
      </c>
      <c r="B1" s="22"/>
      <c r="C1" s="22"/>
      <c r="D1" s="22"/>
      <c r="E1" s="22"/>
      <c r="F1" s="22"/>
      <c r="G1" s="22"/>
      <c r="H1" s="22"/>
      <c r="I1" s="22"/>
      <c r="J1" s="22"/>
      <c r="K1" s="22"/>
      <c r="L1" s="22"/>
      <c r="M1" s="22"/>
      <c r="N1" s="22"/>
      <c r="O1" s="22"/>
      <c r="P1" s="22"/>
      <c r="Q1" s="22"/>
      <c r="R1" s="22"/>
    </row>
    <row r="2" spans="1:19" x14ac:dyDescent="0.25">
      <c r="A2" s="22"/>
      <c r="B2" s="22"/>
      <c r="C2" s="22"/>
      <c r="D2" s="22"/>
      <c r="E2" s="22"/>
      <c r="F2" s="22"/>
      <c r="G2" s="22"/>
      <c r="H2" s="22"/>
      <c r="I2" s="22"/>
      <c r="J2" s="22"/>
      <c r="K2" s="22"/>
      <c r="L2" s="22"/>
      <c r="M2" s="22"/>
      <c r="N2" s="22"/>
      <c r="O2" s="22"/>
      <c r="P2" s="22"/>
      <c r="Q2" s="22"/>
      <c r="R2" s="22"/>
    </row>
    <row r="3" spans="1:19" x14ac:dyDescent="0.25">
      <c r="A3" s="22"/>
      <c r="B3" s="22"/>
      <c r="C3" s="22"/>
      <c r="D3" s="22"/>
      <c r="E3" s="22"/>
      <c r="F3" s="22"/>
      <c r="G3" s="22"/>
      <c r="H3" s="22"/>
      <c r="I3" s="22"/>
      <c r="J3" s="22"/>
      <c r="K3" s="22"/>
      <c r="L3" s="22"/>
      <c r="M3" s="22"/>
      <c r="N3" s="22"/>
      <c r="O3" s="22"/>
      <c r="P3" s="22"/>
      <c r="Q3" s="22"/>
      <c r="R3" s="22"/>
    </row>
    <row r="4" spans="1:19" x14ac:dyDescent="0.25">
      <c r="A4" s="22"/>
      <c r="B4" s="22"/>
      <c r="C4" s="22"/>
      <c r="D4" s="22"/>
      <c r="E4" s="22"/>
      <c r="F4" s="22"/>
      <c r="G4" s="22"/>
      <c r="H4" s="22"/>
      <c r="I4" s="22"/>
      <c r="J4" s="22"/>
      <c r="K4" s="22"/>
      <c r="L4" s="22"/>
      <c r="M4" s="22"/>
      <c r="N4" s="22"/>
      <c r="O4" s="22"/>
      <c r="P4" s="22"/>
      <c r="Q4" s="22"/>
      <c r="R4" s="22"/>
    </row>
    <row r="5" spans="1:19" x14ac:dyDescent="0.25">
      <c r="A5" s="22"/>
      <c r="B5" s="22"/>
      <c r="C5" s="22"/>
      <c r="D5" s="22"/>
      <c r="E5" s="22"/>
      <c r="F5" s="22"/>
      <c r="G5" s="22"/>
      <c r="H5" s="22"/>
      <c r="I5" s="22"/>
      <c r="J5" s="22"/>
      <c r="K5" s="22"/>
      <c r="L5" s="22"/>
      <c r="M5" s="22"/>
      <c r="N5" s="22"/>
      <c r="O5" s="22"/>
      <c r="P5" s="22"/>
      <c r="Q5" s="22"/>
      <c r="R5" s="22"/>
    </row>
    <row r="6" spans="1:19" x14ac:dyDescent="0.25">
      <c r="A6" s="22"/>
      <c r="B6" s="22"/>
      <c r="C6" s="22"/>
      <c r="D6" s="22"/>
      <c r="E6" s="22"/>
      <c r="F6" s="22"/>
      <c r="G6" s="22"/>
      <c r="H6" s="22"/>
      <c r="I6" s="22"/>
      <c r="J6" s="22"/>
      <c r="K6" s="22"/>
      <c r="L6" s="22"/>
      <c r="M6" s="22"/>
      <c r="N6" s="22"/>
      <c r="O6" s="22"/>
      <c r="P6" s="22"/>
      <c r="Q6" s="22"/>
      <c r="R6" s="22"/>
    </row>
    <row r="8" spans="1:19" ht="33.75" customHeight="1" x14ac:dyDescent="0.25">
      <c r="A8" s="6" t="s">
        <v>0</v>
      </c>
      <c r="B8" s="6" t="s">
        <v>1</v>
      </c>
      <c r="C8" s="6" t="s">
        <v>8</v>
      </c>
      <c r="D8" s="6" t="s">
        <v>3</v>
      </c>
      <c r="E8" s="6" t="s">
        <v>4</v>
      </c>
      <c r="F8" s="6" t="s">
        <v>5</v>
      </c>
      <c r="G8" s="6" t="s">
        <v>6</v>
      </c>
      <c r="H8" s="6" t="s">
        <v>9</v>
      </c>
      <c r="I8" s="6" t="s">
        <v>10</v>
      </c>
      <c r="J8" s="6" t="s">
        <v>11</v>
      </c>
      <c r="K8" s="6" t="s">
        <v>2820</v>
      </c>
      <c r="L8" s="6" t="s">
        <v>12</v>
      </c>
      <c r="M8" s="6" t="s">
        <v>4356</v>
      </c>
      <c r="N8" s="6" t="s">
        <v>13</v>
      </c>
      <c r="O8" s="6" t="s">
        <v>14</v>
      </c>
      <c r="P8" s="6" t="s">
        <v>15</v>
      </c>
      <c r="Q8" s="6" t="s">
        <v>2823</v>
      </c>
      <c r="R8" s="6" t="s">
        <v>2824</v>
      </c>
      <c r="S8" s="6" t="s">
        <v>2825</v>
      </c>
    </row>
    <row r="9" spans="1:19" ht="60.75" customHeight="1" x14ac:dyDescent="0.25">
      <c r="A9" s="11" t="s">
        <v>1245</v>
      </c>
      <c r="B9" s="11" t="s">
        <v>1353</v>
      </c>
      <c r="C9" s="11" t="s">
        <v>1246</v>
      </c>
      <c r="D9" s="11" t="s">
        <v>2706</v>
      </c>
      <c r="E9" s="11" t="s">
        <v>356</v>
      </c>
      <c r="F9" s="11" t="s">
        <v>362</v>
      </c>
      <c r="G9" s="11" t="s">
        <v>1192</v>
      </c>
      <c r="H9" s="11" t="s">
        <v>4318</v>
      </c>
      <c r="I9" s="11" t="s">
        <v>1356</v>
      </c>
      <c r="J9" s="11" t="s">
        <v>2708</v>
      </c>
      <c r="K9" s="11" t="s">
        <v>2822</v>
      </c>
      <c r="L9" s="12">
        <v>0</v>
      </c>
      <c r="M9" s="12">
        <v>1</v>
      </c>
      <c r="N9" s="12">
        <v>0</v>
      </c>
      <c r="O9" s="12" t="s">
        <v>1307</v>
      </c>
      <c r="P9" s="12">
        <v>1</v>
      </c>
      <c r="Q9" s="12">
        <v>0.88</v>
      </c>
      <c r="R9" s="11" t="s">
        <v>2826</v>
      </c>
      <c r="S9" s="11" t="s">
        <v>2827</v>
      </c>
    </row>
    <row r="10" spans="1:19" ht="60.75" customHeight="1" x14ac:dyDescent="0.25">
      <c r="A10" s="11" t="s">
        <v>1245</v>
      </c>
      <c r="B10" s="11" t="s">
        <v>1353</v>
      </c>
      <c r="C10" s="11" t="s">
        <v>1246</v>
      </c>
      <c r="D10" s="11" t="s">
        <v>2706</v>
      </c>
      <c r="E10" s="11" t="s">
        <v>356</v>
      </c>
      <c r="F10" s="11" t="s">
        <v>362</v>
      </c>
      <c r="G10" s="11" t="s">
        <v>1192</v>
      </c>
      <c r="H10" s="11" t="s">
        <v>4318</v>
      </c>
      <c r="I10" s="11" t="s">
        <v>1356</v>
      </c>
      <c r="J10" s="11" t="s">
        <v>2711</v>
      </c>
      <c r="K10" s="11" t="s">
        <v>2822</v>
      </c>
      <c r="L10" s="12">
        <v>0</v>
      </c>
      <c r="M10" s="12">
        <v>1</v>
      </c>
      <c r="N10" s="12">
        <v>0</v>
      </c>
      <c r="O10" s="12" t="s">
        <v>1307</v>
      </c>
      <c r="P10" s="12">
        <v>1</v>
      </c>
      <c r="Q10" s="12">
        <v>0.91</v>
      </c>
      <c r="R10" s="11" t="s">
        <v>2826</v>
      </c>
      <c r="S10" s="11" t="s">
        <v>2828</v>
      </c>
    </row>
    <row r="11" spans="1:19" ht="60.75" customHeight="1" x14ac:dyDescent="0.25">
      <c r="A11" s="11" t="s">
        <v>1245</v>
      </c>
      <c r="B11" s="11" t="s">
        <v>1353</v>
      </c>
      <c r="C11" s="11" t="s">
        <v>1246</v>
      </c>
      <c r="D11" s="11" t="s">
        <v>2713</v>
      </c>
      <c r="E11" s="11" t="s">
        <v>356</v>
      </c>
      <c r="F11" s="11" t="s">
        <v>362</v>
      </c>
      <c r="G11" s="11" t="s">
        <v>1192</v>
      </c>
      <c r="H11" s="11" t="s">
        <v>4318</v>
      </c>
      <c r="I11" s="11" t="s">
        <v>1356</v>
      </c>
      <c r="J11" s="11" t="s">
        <v>2714</v>
      </c>
      <c r="K11" s="11" t="s">
        <v>2822</v>
      </c>
      <c r="L11" s="12">
        <v>0</v>
      </c>
      <c r="M11" s="12">
        <v>1</v>
      </c>
      <c r="N11" s="12">
        <v>0</v>
      </c>
      <c r="O11" s="12" t="s">
        <v>1307</v>
      </c>
      <c r="P11" s="12">
        <v>1</v>
      </c>
      <c r="Q11" s="12">
        <v>0.87</v>
      </c>
      <c r="R11" s="11" t="s">
        <v>2826</v>
      </c>
      <c r="S11" s="11" t="s">
        <v>2829</v>
      </c>
    </row>
    <row r="12" spans="1:19" ht="60.75" customHeight="1" x14ac:dyDescent="0.25">
      <c r="A12" s="11" t="s">
        <v>1245</v>
      </c>
      <c r="B12" s="11" t="s">
        <v>1353</v>
      </c>
      <c r="C12" s="11" t="s">
        <v>1246</v>
      </c>
      <c r="D12" s="11" t="s">
        <v>2713</v>
      </c>
      <c r="E12" s="11" t="s">
        <v>356</v>
      </c>
      <c r="F12" s="11" t="s">
        <v>362</v>
      </c>
      <c r="G12" s="11" t="s">
        <v>1192</v>
      </c>
      <c r="H12" s="11" t="s">
        <v>4318</v>
      </c>
      <c r="I12" s="11" t="s">
        <v>1356</v>
      </c>
      <c r="J12" s="11" t="s">
        <v>2717</v>
      </c>
      <c r="K12" s="11" t="s">
        <v>2822</v>
      </c>
      <c r="L12" s="12">
        <v>0</v>
      </c>
      <c r="M12" s="12">
        <v>1</v>
      </c>
      <c r="N12" s="12">
        <v>0</v>
      </c>
      <c r="O12" s="12" t="s">
        <v>1307</v>
      </c>
      <c r="P12" s="12">
        <v>1</v>
      </c>
      <c r="Q12" s="12">
        <v>0.92</v>
      </c>
      <c r="R12" s="11" t="s">
        <v>2826</v>
      </c>
      <c r="S12" s="11" t="s">
        <v>2830</v>
      </c>
    </row>
    <row r="13" spans="1:19" ht="60.75" customHeight="1" x14ac:dyDescent="0.25">
      <c r="A13" s="11" t="s">
        <v>1245</v>
      </c>
      <c r="B13" s="11" t="s">
        <v>1353</v>
      </c>
      <c r="C13" s="11" t="s">
        <v>1246</v>
      </c>
      <c r="D13" s="11" t="s">
        <v>2713</v>
      </c>
      <c r="E13" s="11" t="s">
        <v>356</v>
      </c>
      <c r="F13" s="11" t="s">
        <v>362</v>
      </c>
      <c r="G13" s="11" t="s">
        <v>1192</v>
      </c>
      <c r="H13" s="11" t="s">
        <v>4318</v>
      </c>
      <c r="I13" s="11" t="s">
        <v>1356</v>
      </c>
      <c r="J13" s="11" t="s">
        <v>2718</v>
      </c>
      <c r="K13" s="11" t="s">
        <v>2822</v>
      </c>
      <c r="L13" s="12">
        <v>0</v>
      </c>
      <c r="M13" s="12">
        <v>1</v>
      </c>
      <c r="N13" s="12">
        <v>0</v>
      </c>
      <c r="O13" s="12" t="s">
        <v>1307</v>
      </c>
      <c r="P13" s="12">
        <v>1</v>
      </c>
      <c r="Q13" s="12">
        <v>0.85</v>
      </c>
      <c r="R13" s="11" t="s">
        <v>2826</v>
      </c>
      <c r="S13" s="11" t="s">
        <v>2831</v>
      </c>
    </row>
    <row r="14" spans="1:19" ht="60.75" customHeight="1" x14ac:dyDescent="0.25">
      <c r="A14" s="11" t="s">
        <v>1245</v>
      </c>
      <c r="B14" s="11" t="s">
        <v>1353</v>
      </c>
      <c r="C14" s="11" t="s">
        <v>1246</v>
      </c>
      <c r="D14" s="11" t="s">
        <v>2713</v>
      </c>
      <c r="E14" s="11" t="s">
        <v>356</v>
      </c>
      <c r="F14" s="11" t="s">
        <v>362</v>
      </c>
      <c r="G14" s="11" t="s">
        <v>1192</v>
      </c>
      <c r="H14" s="11" t="s">
        <v>4318</v>
      </c>
      <c r="I14" s="11" t="s">
        <v>1356</v>
      </c>
      <c r="J14" s="11" t="s">
        <v>2747</v>
      </c>
      <c r="K14" s="11" t="s">
        <v>2822</v>
      </c>
      <c r="L14" s="12">
        <v>0</v>
      </c>
      <c r="M14" s="12">
        <v>1</v>
      </c>
      <c r="N14" s="12">
        <v>0</v>
      </c>
      <c r="O14" s="12" t="s">
        <v>1307</v>
      </c>
      <c r="P14" s="12">
        <v>1</v>
      </c>
      <c r="Q14" s="12">
        <v>0.5</v>
      </c>
      <c r="R14" s="11" t="s">
        <v>2826</v>
      </c>
      <c r="S14" s="11" t="s">
        <v>2832</v>
      </c>
    </row>
    <row r="15" spans="1:19" ht="60.75" customHeight="1" x14ac:dyDescent="0.25">
      <c r="A15" s="11" t="s">
        <v>1245</v>
      </c>
      <c r="B15" s="11" t="s">
        <v>1353</v>
      </c>
      <c r="C15" s="11" t="s">
        <v>1246</v>
      </c>
      <c r="D15" s="11" t="s">
        <v>2713</v>
      </c>
      <c r="E15" s="11" t="s">
        <v>356</v>
      </c>
      <c r="F15" s="11" t="s">
        <v>362</v>
      </c>
      <c r="G15" s="11" t="s">
        <v>1192</v>
      </c>
      <c r="H15" s="11" t="s">
        <v>4318</v>
      </c>
      <c r="I15" s="11" t="s">
        <v>1356</v>
      </c>
      <c r="J15" s="11" t="s">
        <v>2755</v>
      </c>
      <c r="K15" s="11" t="s">
        <v>2822</v>
      </c>
      <c r="L15" s="12">
        <v>0</v>
      </c>
      <c r="M15" s="12">
        <v>1</v>
      </c>
      <c r="N15" s="12">
        <v>0</v>
      </c>
      <c r="O15" s="12" t="s">
        <v>1307</v>
      </c>
      <c r="P15" s="12">
        <v>1</v>
      </c>
      <c r="Q15" s="12">
        <v>0.5</v>
      </c>
      <c r="R15" s="11" t="s">
        <v>2826</v>
      </c>
      <c r="S15" s="11" t="s">
        <v>2833</v>
      </c>
    </row>
    <row r="16" spans="1:19" ht="60.75" customHeight="1" x14ac:dyDescent="0.25">
      <c r="A16" s="11" t="s">
        <v>1245</v>
      </c>
      <c r="B16" s="11" t="s">
        <v>1353</v>
      </c>
      <c r="C16" s="11" t="s">
        <v>1246</v>
      </c>
      <c r="D16" s="11" t="s">
        <v>2713</v>
      </c>
      <c r="E16" s="11" t="s">
        <v>356</v>
      </c>
      <c r="F16" s="11" t="s">
        <v>362</v>
      </c>
      <c r="G16" s="11" t="s">
        <v>1192</v>
      </c>
      <c r="H16" s="11" t="s">
        <v>4318</v>
      </c>
      <c r="I16" s="11" t="s">
        <v>1356</v>
      </c>
      <c r="J16" s="11" t="s">
        <v>2770</v>
      </c>
      <c r="K16" s="11" t="s">
        <v>2822</v>
      </c>
      <c r="L16" s="12">
        <v>0</v>
      </c>
      <c r="M16" s="12">
        <v>1</v>
      </c>
      <c r="N16" s="12">
        <v>0</v>
      </c>
      <c r="O16" s="12" t="s">
        <v>1307</v>
      </c>
      <c r="P16" s="12">
        <v>1</v>
      </c>
      <c r="Q16" s="12">
        <v>0.5</v>
      </c>
      <c r="R16" s="11" t="s">
        <v>2826</v>
      </c>
      <c r="S16" s="11" t="s">
        <v>2834</v>
      </c>
    </row>
    <row r="17" spans="1:19" ht="60.75" customHeight="1" x14ac:dyDescent="0.25">
      <c r="A17" s="11" t="s">
        <v>1245</v>
      </c>
      <c r="B17" s="11" t="s">
        <v>1353</v>
      </c>
      <c r="C17" s="11" t="s">
        <v>1246</v>
      </c>
      <c r="D17" s="11" t="s">
        <v>2713</v>
      </c>
      <c r="E17" s="11" t="s">
        <v>356</v>
      </c>
      <c r="F17" s="11" t="s">
        <v>362</v>
      </c>
      <c r="G17" s="11" t="s">
        <v>1192</v>
      </c>
      <c r="H17" s="11" t="s">
        <v>4318</v>
      </c>
      <c r="I17" s="11" t="s">
        <v>1356</v>
      </c>
      <c r="J17" s="11" t="s">
        <v>2771</v>
      </c>
      <c r="K17" s="11" t="s">
        <v>2822</v>
      </c>
      <c r="L17" s="12">
        <v>0</v>
      </c>
      <c r="M17" s="12">
        <v>1</v>
      </c>
      <c r="N17" s="12">
        <v>0</v>
      </c>
      <c r="O17" s="12" t="s">
        <v>1307</v>
      </c>
      <c r="P17" s="12">
        <v>1</v>
      </c>
      <c r="Q17" s="12">
        <v>1</v>
      </c>
      <c r="R17" s="11" t="s">
        <v>2826</v>
      </c>
      <c r="S17" s="11" t="s">
        <v>2835</v>
      </c>
    </row>
    <row r="18" spans="1:19" ht="60.75" customHeight="1" x14ac:dyDescent="0.25">
      <c r="A18" s="11" t="s">
        <v>1245</v>
      </c>
      <c r="B18" s="11" t="s">
        <v>1353</v>
      </c>
      <c r="C18" s="11" t="s">
        <v>1246</v>
      </c>
      <c r="D18" s="11" t="s">
        <v>2713</v>
      </c>
      <c r="E18" s="11" t="s">
        <v>356</v>
      </c>
      <c r="F18" s="11" t="s">
        <v>362</v>
      </c>
      <c r="G18" s="11" t="s">
        <v>1192</v>
      </c>
      <c r="H18" s="11" t="s">
        <v>4318</v>
      </c>
      <c r="I18" s="11" t="s">
        <v>1356</v>
      </c>
      <c r="J18" s="11" t="s">
        <v>2787</v>
      </c>
      <c r="K18" s="11" t="s">
        <v>2822</v>
      </c>
      <c r="L18" s="12">
        <v>0</v>
      </c>
      <c r="M18" s="12">
        <v>1</v>
      </c>
      <c r="N18" s="12">
        <v>0</v>
      </c>
      <c r="O18" s="12" t="s">
        <v>1307</v>
      </c>
      <c r="P18" s="12">
        <v>1</v>
      </c>
      <c r="Q18" s="12">
        <v>0.99</v>
      </c>
      <c r="R18" s="11" t="s">
        <v>2826</v>
      </c>
      <c r="S18" s="11" t="s">
        <v>2836</v>
      </c>
    </row>
    <row r="19" spans="1:19" ht="60.75" customHeight="1" x14ac:dyDescent="0.25">
      <c r="A19" s="11" t="s">
        <v>1245</v>
      </c>
      <c r="B19" s="11" t="s">
        <v>1353</v>
      </c>
      <c r="C19" s="11" t="s">
        <v>1246</v>
      </c>
      <c r="D19" s="11" t="s">
        <v>2713</v>
      </c>
      <c r="E19" s="11" t="s">
        <v>356</v>
      </c>
      <c r="F19" s="11" t="s">
        <v>362</v>
      </c>
      <c r="G19" s="11" t="s">
        <v>1192</v>
      </c>
      <c r="H19" s="11" t="s">
        <v>4318</v>
      </c>
      <c r="I19" s="11" t="s">
        <v>1356</v>
      </c>
      <c r="J19" s="11" t="s">
        <v>2788</v>
      </c>
      <c r="K19" s="11" t="s">
        <v>2822</v>
      </c>
      <c r="L19" s="12">
        <v>0</v>
      </c>
      <c r="M19" s="12">
        <v>1</v>
      </c>
      <c r="N19" s="12">
        <v>0</v>
      </c>
      <c r="O19" s="12" t="s">
        <v>1307</v>
      </c>
      <c r="P19" s="12">
        <v>1</v>
      </c>
      <c r="Q19" s="12">
        <v>0.75</v>
      </c>
      <c r="R19" s="11" t="s">
        <v>2826</v>
      </c>
      <c r="S19" s="11" t="s">
        <v>2837</v>
      </c>
    </row>
    <row r="20" spans="1:19" ht="60.75" customHeight="1" x14ac:dyDescent="0.25">
      <c r="A20" s="11" t="s">
        <v>1245</v>
      </c>
      <c r="B20" s="11" t="s">
        <v>1353</v>
      </c>
      <c r="C20" s="11" t="s">
        <v>1246</v>
      </c>
      <c r="D20" s="11" t="s">
        <v>2713</v>
      </c>
      <c r="E20" s="11" t="s">
        <v>356</v>
      </c>
      <c r="F20" s="11" t="s">
        <v>362</v>
      </c>
      <c r="G20" s="11" t="s">
        <v>1192</v>
      </c>
      <c r="H20" s="11" t="s">
        <v>4318</v>
      </c>
      <c r="I20" s="11" t="s">
        <v>1356</v>
      </c>
      <c r="J20" s="11" t="s">
        <v>2790</v>
      </c>
      <c r="K20" s="11" t="s">
        <v>2822</v>
      </c>
      <c r="L20" s="12">
        <v>0</v>
      </c>
      <c r="M20" s="12">
        <v>1</v>
      </c>
      <c r="N20" s="12">
        <v>0</v>
      </c>
      <c r="O20" s="12" t="s">
        <v>1307</v>
      </c>
      <c r="P20" s="12">
        <v>1</v>
      </c>
      <c r="Q20" s="12">
        <v>0.68</v>
      </c>
      <c r="R20" s="11" t="s">
        <v>2826</v>
      </c>
      <c r="S20" s="11" t="s">
        <v>2838</v>
      </c>
    </row>
    <row r="21" spans="1:19" ht="60.75" customHeight="1" x14ac:dyDescent="0.25">
      <c r="A21" s="11" t="s">
        <v>1245</v>
      </c>
      <c r="B21" s="11" t="s">
        <v>1353</v>
      </c>
      <c r="C21" s="11" t="s">
        <v>1246</v>
      </c>
      <c r="D21" s="11" t="s">
        <v>297</v>
      </c>
      <c r="E21" s="11" t="s">
        <v>50</v>
      </c>
      <c r="F21" s="11"/>
      <c r="G21" s="11"/>
      <c r="H21" s="11"/>
      <c r="I21" s="11"/>
      <c r="J21" s="11"/>
      <c r="K21" s="11"/>
      <c r="L21" s="12"/>
      <c r="M21" s="12"/>
      <c r="N21" s="12"/>
      <c r="O21" s="12"/>
      <c r="P21" s="12"/>
      <c r="Q21" s="12"/>
      <c r="R21" s="11"/>
      <c r="S21" s="11"/>
    </row>
    <row r="22" spans="1:19" ht="60.75" customHeight="1" x14ac:dyDescent="0.25">
      <c r="A22" s="11" t="s">
        <v>528</v>
      </c>
      <c r="B22" s="11" t="s">
        <v>58</v>
      </c>
      <c r="C22" s="11" t="s">
        <v>529</v>
      </c>
      <c r="D22" s="11" t="s">
        <v>531</v>
      </c>
      <c r="E22" s="11" t="s">
        <v>50</v>
      </c>
      <c r="F22" s="11" t="s">
        <v>234</v>
      </c>
      <c r="G22" s="11" t="s">
        <v>98</v>
      </c>
      <c r="H22" s="11" t="s">
        <v>1311</v>
      </c>
      <c r="I22" s="11" t="s">
        <v>1311</v>
      </c>
      <c r="J22" s="11" t="s">
        <v>1364</v>
      </c>
      <c r="K22" s="11" t="s">
        <v>2821</v>
      </c>
      <c r="L22" s="12">
        <v>0</v>
      </c>
      <c r="M22" s="12">
        <v>3</v>
      </c>
      <c r="N22" s="12">
        <v>1</v>
      </c>
      <c r="O22" s="12" t="s">
        <v>1307</v>
      </c>
      <c r="P22" s="12">
        <v>3</v>
      </c>
      <c r="Q22" s="12">
        <v>3</v>
      </c>
      <c r="R22" s="11" t="s">
        <v>2839</v>
      </c>
      <c r="S22" s="11" t="s">
        <v>2840</v>
      </c>
    </row>
    <row r="23" spans="1:19" ht="60.75" customHeight="1" x14ac:dyDescent="0.25">
      <c r="A23" s="11" t="s">
        <v>528</v>
      </c>
      <c r="B23" s="11" t="s">
        <v>58</v>
      </c>
      <c r="C23" s="11" t="s">
        <v>529</v>
      </c>
      <c r="D23" s="11" t="s">
        <v>531</v>
      </c>
      <c r="E23" s="11" t="s">
        <v>50</v>
      </c>
      <c r="F23" s="11" t="s">
        <v>234</v>
      </c>
      <c r="G23" s="11" t="s">
        <v>98</v>
      </c>
      <c r="H23" s="11" t="s">
        <v>1311</v>
      </c>
      <c r="I23" s="11" t="s">
        <v>1311</v>
      </c>
      <c r="J23" s="11" t="s">
        <v>1365</v>
      </c>
      <c r="K23" s="11" t="s">
        <v>2821</v>
      </c>
      <c r="L23" s="12">
        <v>0</v>
      </c>
      <c r="M23" s="12">
        <v>1</v>
      </c>
      <c r="N23" s="12">
        <v>0</v>
      </c>
      <c r="O23" s="12" t="s">
        <v>1307</v>
      </c>
      <c r="P23" s="12">
        <v>1</v>
      </c>
      <c r="Q23" s="12">
        <v>1</v>
      </c>
      <c r="R23" s="11" t="s">
        <v>2841</v>
      </c>
      <c r="S23" s="11" t="s">
        <v>2842</v>
      </c>
    </row>
    <row r="24" spans="1:19" ht="60.75" customHeight="1" x14ac:dyDescent="0.25">
      <c r="A24" s="11" t="s">
        <v>528</v>
      </c>
      <c r="B24" s="11" t="s">
        <v>58</v>
      </c>
      <c r="C24" s="11" t="s">
        <v>529</v>
      </c>
      <c r="D24" s="11" t="s">
        <v>531</v>
      </c>
      <c r="E24" s="11" t="s">
        <v>50</v>
      </c>
      <c r="F24" s="11" t="s">
        <v>234</v>
      </c>
      <c r="G24" s="11" t="s">
        <v>98</v>
      </c>
      <c r="H24" s="11" t="s">
        <v>1311</v>
      </c>
      <c r="I24" s="11" t="s">
        <v>1311</v>
      </c>
      <c r="J24" s="11" t="s">
        <v>1366</v>
      </c>
      <c r="K24" s="11" t="s">
        <v>2821</v>
      </c>
      <c r="L24" s="12">
        <v>36</v>
      </c>
      <c r="M24" s="12">
        <v>67</v>
      </c>
      <c r="N24" s="12">
        <v>30</v>
      </c>
      <c r="O24" s="12">
        <v>33</v>
      </c>
      <c r="P24" s="12">
        <v>37</v>
      </c>
      <c r="Q24" s="12">
        <v>45</v>
      </c>
      <c r="R24" s="11" t="s">
        <v>2841</v>
      </c>
      <c r="S24" s="11" t="s">
        <v>2843</v>
      </c>
    </row>
    <row r="25" spans="1:19" ht="60.75" customHeight="1" x14ac:dyDescent="0.25">
      <c r="A25" s="11" t="s">
        <v>528</v>
      </c>
      <c r="B25" s="11" t="s">
        <v>58</v>
      </c>
      <c r="C25" s="11" t="s">
        <v>529</v>
      </c>
      <c r="D25" s="11" t="s">
        <v>532</v>
      </c>
      <c r="E25" s="11" t="s">
        <v>63</v>
      </c>
      <c r="F25" s="11" t="s">
        <v>234</v>
      </c>
      <c r="G25" s="11" t="s">
        <v>98</v>
      </c>
      <c r="H25" s="11" t="s">
        <v>1311</v>
      </c>
      <c r="I25" s="11" t="s">
        <v>1311</v>
      </c>
      <c r="J25" s="11" t="s">
        <v>1367</v>
      </c>
      <c r="K25" s="11" t="s">
        <v>2821</v>
      </c>
      <c r="L25" s="12">
        <v>0</v>
      </c>
      <c r="M25" s="12">
        <v>10</v>
      </c>
      <c r="N25" s="12">
        <v>5</v>
      </c>
      <c r="O25" s="12">
        <v>5</v>
      </c>
      <c r="P25" s="12">
        <v>10</v>
      </c>
      <c r="Q25" s="12">
        <v>12</v>
      </c>
      <c r="R25" s="11" t="s">
        <v>2844</v>
      </c>
      <c r="S25" s="11" t="s">
        <v>2845</v>
      </c>
    </row>
    <row r="26" spans="1:19" ht="60.75" customHeight="1" x14ac:dyDescent="0.25">
      <c r="A26" s="11" t="s">
        <v>528</v>
      </c>
      <c r="B26" s="11" t="s">
        <v>58</v>
      </c>
      <c r="C26" s="11" t="s">
        <v>529</v>
      </c>
      <c r="D26" s="11" t="s">
        <v>530</v>
      </c>
      <c r="E26" s="11" t="s">
        <v>63</v>
      </c>
      <c r="F26" s="11" t="s">
        <v>234</v>
      </c>
      <c r="G26" s="11" t="s">
        <v>98</v>
      </c>
      <c r="H26" s="11" t="s">
        <v>1311</v>
      </c>
      <c r="I26" s="11" t="s">
        <v>1311</v>
      </c>
      <c r="J26" s="11" t="s">
        <v>2746</v>
      </c>
      <c r="K26" s="11" t="s">
        <v>2822</v>
      </c>
      <c r="L26" s="12">
        <v>0</v>
      </c>
      <c r="M26" s="12">
        <v>100</v>
      </c>
      <c r="N26" s="12">
        <v>100</v>
      </c>
      <c r="O26" s="12">
        <v>100</v>
      </c>
      <c r="P26" s="12">
        <v>100</v>
      </c>
      <c r="Q26" s="12">
        <v>100</v>
      </c>
      <c r="R26" s="11" t="s">
        <v>2846</v>
      </c>
      <c r="S26" s="11" t="s">
        <v>2847</v>
      </c>
    </row>
    <row r="27" spans="1:19" ht="60.75" customHeight="1" x14ac:dyDescent="0.25">
      <c r="A27" s="11" t="s">
        <v>528</v>
      </c>
      <c r="B27" s="11" t="s">
        <v>58</v>
      </c>
      <c r="C27" s="11" t="s">
        <v>529</v>
      </c>
      <c r="D27" s="11" t="s">
        <v>531</v>
      </c>
      <c r="E27" s="11" t="s">
        <v>50</v>
      </c>
      <c r="F27" s="11" t="s">
        <v>234</v>
      </c>
      <c r="G27" s="11" t="s">
        <v>98</v>
      </c>
      <c r="H27" s="11" t="s">
        <v>1311</v>
      </c>
      <c r="I27" s="11" t="s">
        <v>1311</v>
      </c>
      <c r="J27" s="11" t="s">
        <v>2750</v>
      </c>
      <c r="K27" s="11" t="s">
        <v>2822</v>
      </c>
      <c r="L27" s="12">
        <v>0</v>
      </c>
      <c r="M27" s="12">
        <v>100</v>
      </c>
      <c r="N27" s="12">
        <v>100</v>
      </c>
      <c r="O27" s="12" t="s">
        <v>1307</v>
      </c>
      <c r="P27" s="12">
        <v>100</v>
      </c>
      <c r="Q27" s="12">
        <v>100</v>
      </c>
      <c r="R27" s="11" t="s">
        <v>2841</v>
      </c>
      <c r="S27" s="11" t="s">
        <v>2848</v>
      </c>
    </row>
    <row r="28" spans="1:19" ht="60.75" customHeight="1" x14ac:dyDescent="0.25">
      <c r="A28" s="11" t="s">
        <v>528</v>
      </c>
      <c r="B28" s="11" t="s">
        <v>58</v>
      </c>
      <c r="C28" s="11" t="s">
        <v>529</v>
      </c>
      <c r="D28" s="11" t="s">
        <v>531</v>
      </c>
      <c r="E28" s="11" t="s">
        <v>50</v>
      </c>
      <c r="F28" s="11" t="s">
        <v>234</v>
      </c>
      <c r="G28" s="11" t="s">
        <v>98</v>
      </c>
      <c r="H28" s="11" t="s">
        <v>1311</v>
      </c>
      <c r="I28" s="11" t="s">
        <v>1311</v>
      </c>
      <c r="J28" s="11" t="s">
        <v>2776</v>
      </c>
      <c r="K28" s="11" t="s">
        <v>2822</v>
      </c>
      <c r="L28" s="12">
        <v>0</v>
      </c>
      <c r="M28" s="12">
        <v>100</v>
      </c>
      <c r="N28" s="12">
        <v>100</v>
      </c>
      <c r="O28" s="12" t="s">
        <v>1307</v>
      </c>
      <c r="P28" s="12">
        <v>100</v>
      </c>
      <c r="Q28" s="12">
        <v>100</v>
      </c>
      <c r="R28" s="11" t="s">
        <v>2841</v>
      </c>
      <c r="S28" s="11" t="s">
        <v>2849</v>
      </c>
    </row>
    <row r="29" spans="1:19" ht="60.75" customHeight="1" x14ac:dyDescent="0.25">
      <c r="A29" s="11" t="s">
        <v>528</v>
      </c>
      <c r="B29" s="11" t="s">
        <v>58</v>
      </c>
      <c r="C29" s="11" t="s">
        <v>529</v>
      </c>
      <c r="D29" s="11" t="s">
        <v>4324</v>
      </c>
      <c r="E29" s="11" t="s">
        <v>50</v>
      </c>
      <c r="F29" s="11" t="s">
        <v>51</v>
      </c>
      <c r="G29" s="11" t="s">
        <v>61</v>
      </c>
      <c r="H29" s="11" t="s">
        <v>4309</v>
      </c>
      <c r="I29" s="11" t="s">
        <v>1320</v>
      </c>
      <c r="J29" s="11"/>
      <c r="K29" s="11"/>
      <c r="L29" s="12"/>
      <c r="M29" s="12"/>
      <c r="N29" s="12"/>
      <c r="O29" s="12"/>
      <c r="P29" s="12"/>
      <c r="Q29" s="12"/>
      <c r="R29" s="11"/>
      <c r="S29" s="11"/>
    </row>
    <row r="30" spans="1:19" ht="60.75" customHeight="1" x14ac:dyDescent="0.25">
      <c r="A30" s="11" t="s">
        <v>306</v>
      </c>
      <c r="B30" s="11" t="s">
        <v>1379</v>
      </c>
      <c r="C30" s="11" t="s">
        <v>1380</v>
      </c>
      <c r="D30" s="11" t="s">
        <v>313</v>
      </c>
      <c r="E30" s="11" t="s">
        <v>310</v>
      </c>
      <c r="F30" s="11" t="s">
        <v>311</v>
      </c>
      <c r="G30" s="11" t="s">
        <v>312</v>
      </c>
      <c r="H30" s="11" t="s">
        <v>4314</v>
      </c>
      <c r="I30" s="11" t="s">
        <v>1381</v>
      </c>
      <c r="J30" s="11" t="s">
        <v>1382</v>
      </c>
      <c r="K30" s="11" t="s">
        <v>2821</v>
      </c>
      <c r="L30" s="12">
        <v>0</v>
      </c>
      <c r="M30" s="12">
        <v>2800</v>
      </c>
      <c r="N30" s="12">
        <v>1400</v>
      </c>
      <c r="O30" s="12">
        <v>1074</v>
      </c>
      <c r="P30" s="12">
        <v>2800</v>
      </c>
      <c r="Q30" s="12">
        <v>1410</v>
      </c>
      <c r="R30" s="11" t="s">
        <v>2850</v>
      </c>
      <c r="S30" s="11" t="s">
        <v>2851</v>
      </c>
    </row>
    <row r="31" spans="1:19" ht="60.75" customHeight="1" x14ac:dyDescent="0.25">
      <c r="A31" s="11" t="s">
        <v>306</v>
      </c>
      <c r="B31" s="11" t="s">
        <v>1379</v>
      </c>
      <c r="C31" s="11" t="s">
        <v>1380</v>
      </c>
      <c r="D31" s="11" t="s">
        <v>309</v>
      </c>
      <c r="E31" s="11" t="s">
        <v>310</v>
      </c>
      <c r="F31" s="11" t="s">
        <v>311</v>
      </c>
      <c r="G31" s="11" t="s">
        <v>312</v>
      </c>
      <c r="H31" s="11" t="s">
        <v>4314</v>
      </c>
      <c r="I31" s="11" t="s">
        <v>1381</v>
      </c>
      <c r="J31" s="11" t="s">
        <v>1383</v>
      </c>
      <c r="K31" s="11" t="s">
        <v>2821</v>
      </c>
      <c r="L31" s="12">
        <v>0</v>
      </c>
      <c r="M31" s="12">
        <v>1250</v>
      </c>
      <c r="N31" s="12">
        <v>625</v>
      </c>
      <c r="O31" s="12">
        <v>51</v>
      </c>
      <c r="P31" s="12">
        <v>1250</v>
      </c>
      <c r="Q31" s="12">
        <v>1650</v>
      </c>
      <c r="R31" s="11" t="s">
        <v>2852</v>
      </c>
      <c r="S31" s="11" t="s">
        <v>2853</v>
      </c>
    </row>
    <row r="32" spans="1:19" ht="60.75" customHeight="1" x14ac:dyDescent="0.25">
      <c r="A32" s="11" t="s">
        <v>306</v>
      </c>
      <c r="B32" s="11" t="s">
        <v>1379</v>
      </c>
      <c r="C32" s="11" t="s">
        <v>1380</v>
      </c>
      <c r="D32" s="11" t="s">
        <v>319</v>
      </c>
      <c r="E32" s="11" t="s">
        <v>310</v>
      </c>
      <c r="F32" s="11" t="s">
        <v>311</v>
      </c>
      <c r="G32" s="11" t="s">
        <v>312</v>
      </c>
      <c r="H32" s="11" t="s">
        <v>4314</v>
      </c>
      <c r="I32" s="11" t="s">
        <v>1381</v>
      </c>
      <c r="J32" s="11" t="s">
        <v>1384</v>
      </c>
      <c r="K32" s="11" t="s">
        <v>2821</v>
      </c>
      <c r="L32" s="12">
        <v>0</v>
      </c>
      <c r="M32" s="12">
        <v>250</v>
      </c>
      <c r="N32" s="12">
        <v>125</v>
      </c>
      <c r="O32" s="12">
        <v>121</v>
      </c>
      <c r="P32" s="12">
        <v>250</v>
      </c>
      <c r="Q32" s="12">
        <v>255</v>
      </c>
      <c r="R32" s="11" t="s">
        <v>2854</v>
      </c>
      <c r="S32" s="11" t="s">
        <v>2855</v>
      </c>
    </row>
    <row r="33" spans="1:19" ht="60.75" customHeight="1" x14ac:dyDescent="0.25">
      <c r="A33" s="11" t="s">
        <v>306</v>
      </c>
      <c r="B33" s="11" t="s">
        <v>1379</v>
      </c>
      <c r="C33" s="11" t="s">
        <v>1380</v>
      </c>
      <c r="D33" s="11" t="s">
        <v>316</v>
      </c>
      <c r="E33" s="11" t="s">
        <v>104</v>
      </c>
      <c r="F33" s="11" t="s">
        <v>317</v>
      </c>
      <c r="G33" s="11" t="s">
        <v>318</v>
      </c>
      <c r="H33" s="11" t="s">
        <v>4314</v>
      </c>
      <c r="I33" s="11" t="s">
        <v>1381</v>
      </c>
      <c r="J33" s="11" t="s">
        <v>1385</v>
      </c>
      <c r="K33" s="11" t="s">
        <v>2821</v>
      </c>
      <c r="L33" s="12">
        <v>0</v>
      </c>
      <c r="M33" s="12">
        <v>300</v>
      </c>
      <c r="N33" s="12">
        <v>150</v>
      </c>
      <c r="O33" s="12">
        <v>161</v>
      </c>
      <c r="P33" s="12">
        <v>300</v>
      </c>
      <c r="Q33" s="12">
        <v>396</v>
      </c>
      <c r="R33" s="11" t="s">
        <v>2856</v>
      </c>
      <c r="S33" s="11" t="s">
        <v>2857</v>
      </c>
    </row>
    <row r="34" spans="1:19" ht="60.75" customHeight="1" x14ac:dyDescent="0.25">
      <c r="A34" s="11" t="s">
        <v>306</v>
      </c>
      <c r="B34" s="11" t="s">
        <v>1379</v>
      </c>
      <c r="C34" s="11" t="s">
        <v>1380</v>
      </c>
      <c r="D34" s="11" t="s">
        <v>315</v>
      </c>
      <c r="E34" s="11" t="s">
        <v>310</v>
      </c>
      <c r="F34" s="11" t="s">
        <v>311</v>
      </c>
      <c r="G34" s="11" t="s">
        <v>312</v>
      </c>
      <c r="H34" s="11" t="s">
        <v>4314</v>
      </c>
      <c r="I34" s="11" t="s">
        <v>1381</v>
      </c>
      <c r="J34" s="11" t="s">
        <v>1386</v>
      </c>
      <c r="K34" s="11" t="s">
        <v>2821</v>
      </c>
      <c r="L34" s="12">
        <v>0</v>
      </c>
      <c r="M34" s="12">
        <v>75000</v>
      </c>
      <c r="N34" s="12">
        <v>37500</v>
      </c>
      <c r="O34" s="12">
        <v>4469</v>
      </c>
      <c r="P34" s="12">
        <v>75000</v>
      </c>
      <c r="Q34" s="12">
        <v>4256</v>
      </c>
      <c r="R34" s="11" t="s">
        <v>2858</v>
      </c>
      <c r="S34" s="11" t="s">
        <v>2859</v>
      </c>
    </row>
    <row r="35" spans="1:19" ht="60.75" customHeight="1" x14ac:dyDescent="0.25">
      <c r="A35" s="11" t="s">
        <v>306</v>
      </c>
      <c r="B35" s="11" t="s">
        <v>1379</v>
      </c>
      <c r="C35" s="11" t="s">
        <v>1380</v>
      </c>
      <c r="D35" s="11" t="s">
        <v>309</v>
      </c>
      <c r="E35" s="11" t="s">
        <v>310</v>
      </c>
      <c r="F35" s="11" t="s">
        <v>311</v>
      </c>
      <c r="G35" s="11" t="s">
        <v>312</v>
      </c>
      <c r="H35" s="11" t="s">
        <v>4314</v>
      </c>
      <c r="I35" s="11" t="s">
        <v>1381</v>
      </c>
      <c r="J35" s="11" t="s">
        <v>1387</v>
      </c>
      <c r="K35" s="11" t="s">
        <v>2821</v>
      </c>
      <c r="L35" s="12">
        <v>0</v>
      </c>
      <c r="M35" s="12">
        <v>375</v>
      </c>
      <c r="N35" s="12">
        <v>187.5</v>
      </c>
      <c r="O35" s="12">
        <v>134</v>
      </c>
      <c r="P35" s="12">
        <v>375</v>
      </c>
      <c r="Q35" s="12">
        <v>605</v>
      </c>
      <c r="R35" s="11" t="s">
        <v>2860</v>
      </c>
      <c r="S35" s="11" t="s">
        <v>2861</v>
      </c>
    </row>
    <row r="36" spans="1:19" ht="60.75" customHeight="1" x14ac:dyDescent="0.25">
      <c r="A36" s="11" t="s">
        <v>306</v>
      </c>
      <c r="B36" s="11" t="s">
        <v>1379</v>
      </c>
      <c r="C36" s="11" t="s">
        <v>1380</v>
      </c>
      <c r="D36" s="11" t="s">
        <v>315</v>
      </c>
      <c r="E36" s="11" t="s">
        <v>310</v>
      </c>
      <c r="F36" s="11" t="s">
        <v>311</v>
      </c>
      <c r="G36" s="11" t="s">
        <v>312</v>
      </c>
      <c r="H36" s="11" t="s">
        <v>4314</v>
      </c>
      <c r="I36" s="11" t="s">
        <v>1381</v>
      </c>
      <c r="J36" s="11" t="s">
        <v>1388</v>
      </c>
      <c r="K36" s="11" t="s">
        <v>2821</v>
      </c>
      <c r="L36" s="12">
        <v>0</v>
      </c>
      <c r="M36" s="12">
        <v>1000000</v>
      </c>
      <c r="N36" s="12">
        <v>500000</v>
      </c>
      <c r="O36" s="12">
        <v>555061</v>
      </c>
      <c r="P36" s="12">
        <v>1000000</v>
      </c>
      <c r="Q36" s="12">
        <v>523338</v>
      </c>
      <c r="R36" s="11" t="s">
        <v>2862</v>
      </c>
      <c r="S36" s="11" t="s">
        <v>2863</v>
      </c>
    </row>
    <row r="37" spans="1:19" ht="60.75" customHeight="1" x14ac:dyDescent="0.25">
      <c r="A37" s="11" t="s">
        <v>306</v>
      </c>
      <c r="B37" s="11" t="s">
        <v>1379</v>
      </c>
      <c r="C37" s="11" t="s">
        <v>1380</v>
      </c>
      <c r="D37" s="11" t="s">
        <v>309</v>
      </c>
      <c r="E37" s="11" t="s">
        <v>310</v>
      </c>
      <c r="F37" s="11" t="s">
        <v>311</v>
      </c>
      <c r="G37" s="11" t="s">
        <v>312</v>
      </c>
      <c r="H37" s="11" t="s">
        <v>4314</v>
      </c>
      <c r="I37" s="11" t="s">
        <v>1381</v>
      </c>
      <c r="J37" s="11" t="s">
        <v>1389</v>
      </c>
      <c r="K37" s="11" t="s">
        <v>2821</v>
      </c>
      <c r="L37" s="12">
        <v>0</v>
      </c>
      <c r="M37" s="12">
        <v>100250</v>
      </c>
      <c r="N37" s="12">
        <v>50125</v>
      </c>
      <c r="O37" s="12">
        <v>58600</v>
      </c>
      <c r="P37" s="12">
        <v>100250</v>
      </c>
      <c r="Q37" s="12">
        <v>110374</v>
      </c>
      <c r="R37" s="11" t="s">
        <v>2864</v>
      </c>
      <c r="S37" s="11" t="s">
        <v>2865</v>
      </c>
    </row>
    <row r="38" spans="1:19" ht="60.75" customHeight="1" x14ac:dyDescent="0.25">
      <c r="A38" s="11" t="s">
        <v>306</v>
      </c>
      <c r="B38" s="11" t="s">
        <v>1379</v>
      </c>
      <c r="C38" s="11" t="s">
        <v>1380</v>
      </c>
      <c r="D38" s="11" t="s">
        <v>313</v>
      </c>
      <c r="E38" s="11" t="s">
        <v>310</v>
      </c>
      <c r="F38" s="11" t="s">
        <v>311</v>
      </c>
      <c r="G38" s="11" t="s">
        <v>312</v>
      </c>
      <c r="H38" s="11" t="s">
        <v>4314</v>
      </c>
      <c r="I38" s="11" t="s">
        <v>1381</v>
      </c>
      <c r="J38" s="11" t="s">
        <v>1390</v>
      </c>
      <c r="K38" s="11" t="s">
        <v>2821</v>
      </c>
      <c r="L38" s="12">
        <v>0</v>
      </c>
      <c r="M38" s="12">
        <v>60560.5</v>
      </c>
      <c r="N38" s="12">
        <v>30280.25</v>
      </c>
      <c r="O38" s="12">
        <v>51810</v>
      </c>
      <c r="P38" s="12">
        <v>60560.5</v>
      </c>
      <c r="Q38" s="12">
        <v>37741</v>
      </c>
      <c r="R38" s="11" t="s">
        <v>2866</v>
      </c>
      <c r="S38" s="11" t="s">
        <v>2867</v>
      </c>
    </row>
    <row r="39" spans="1:19" ht="60.75" customHeight="1" x14ac:dyDescent="0.25">
      <c r="A39" s="11" t="s">
        <v>306</v>
      </c>
      <c r="B39" s="11" t="s">
        <v>1379</v>
      </c>
      <c r="C39" s="11" t="s">
        <v>1380</v>
      </c>
      <c r="D39" s="11" t="s">
        <v>319</v>
      </c>
      <c r="E39" s="11" t="s">
        <v>310</v>
      </c>
      <c r="F39" s="11" t="s">
        <v>311</v>
      </c>
      <c r="G39" s="11" t="s">
        <v>312</v>
      </c>
      <c r="H39" s="11" t="s">
        <v>4314</v>
      </c>
      <c r="I39" s="11" t="s">
        <v>1381</v>
      </c>
      <c r="J39" s="11" t="s">
        <v>1391</v>
      </c>
      <c r="K39" s="11" t="s">
        <v>2821</v>
      </c>
      <c r="L39" s="12">
        <v>0</v>
      </c>
      <c r="M39" s="12">
        <v>6000</v>
      </c>
      <c r="N39" s="12">
        <v>3000</v>
      </c>
      <c r="O39" s="12">
        <v>1847</v>
      </c>
      <c r="P39" s="12">
        <v>6000</v>
      </c>
      <c r="Q39" s="12">
        <v>255</v>
      </c>
      <c r="R39" s="11" t="s">
        <v>2854</v>
      </c>
      <c r="S39" s="11" t="s">
        <v>2855</v>
      </c>
    </row>
    <row r="40" spans="1:19" ht="60.75" customHeight="1" x14ac:dyDescent="0.25">
      <c r="A40" s="11" t="s">
        <v>306</v>
      </c>
      <c r="B40" s="11" t="s">
        <v>1379</v>
      </c>
      <c r="C40" s="11" t="s">
        <v>1380</v>
      </c>
      <c r="D40" s="11" t="s">
        <v>316</v>
      </c>
      <c r="E40" s="11" t="s">
        <v>104</v>
      </c>
      <c r="F40" s="11" t="s">
        <v>317</v>
      </c>
      <c r="G40" s="11" t="s">
        <v>318</v>
      </c>
      <c r="H40" s="11" t="s">
        <v>4314</v>
      </c>
      <c r="I40" s="11" t="s">
        <v>1381</v>
      </c>
      <c r="J40" s="11" t="s">
        <v>1392</v>
      </c>
      <c r="K40" s="11" t="s">
        <v>2821</v>
      </c>
      <c r="L40" s="12">
        <v>0</v>
      </c>
      <c r="M40" s="12">
        <v>150000</v>
      </c>
      <c r="N40" s="12">
        <v>75000</v>
      </c>
      <c r="O40" s="12">
        <v>47592</v>
      </c>
      <c r="P40" s="12">
        <v>150000</v>
      </c>
      <c r="Q40" s="12">
        <v>153948</v>
      </c>
      <c r="R40" s="11" t="s">
        <v>2868</v>
      </c>
      <c r="S40" s="11" t="s">
        <v>2869</v>
      </c>
    </row>
    <row r="41" spans="1:19" ht="60.75" customHeight="1" x14ac:dyDescent="0.25">
      <c r="A41" s="11" t="s">
        <v>306</v>
      </c>
      <c r="B41" s="11" t="s">
        <v>1379</v>
      </c>
      <c r="C41" s="11" t="s">
        <v>1380</v>
      </c>
      <c r="D41" s="11" t="s">
        <v>316</v>
      </c>
      <c r="E41" s="11" t="s">
        <v>104</v>
      </c>
      <c r="F41" s="11" t="s">
        <v>317</v>
      </c>
      <c r="G41" s="11" t="s">
        <v>318</v>
      </c>
      <c r="H41" s="11" t="s">
        <v>4314</v>
      </c>
      <c r="I41" s="11" t="s">
        <v>1381</v>
      </c>
      <c r="J41" s="11" t="s">
        <v>1393</v>
      </c>
      <c r="K41" s="11" t="s">
        <v>2821</v>
      </c>
      <c r="L41" s="12">
        <v>0</v>
      </c>
      <c r="M41" s="12">
        <v>38100</v>
      </c>
      <c r="N41" s="12">
        <v>19050</v>
      </c>
      <c r="O41" s="12">
        <v>6295</v>
      </c>
      <c r="P41" s="12">
        <v>38100</v>
      </c>
      <c r="Q41" s="12">
        <v>7779</v>
      </c>
      <c r="R41" s="11" t="s">
        <v>2870</v>
      </c>
      <c r="S41" s="11" t="s">
        <v>2871</v>
      </c>
    </row>
    <row r="42" spans="1:19" ht="60.75" customHeight="1" x14ac:dyDescent="0.25">
      <c r="A42" s="11" t="s">
        <v>306</v>
      </c>
      <c r="B42" s="11" t="s">
        <v>1379</v>
      </c>
      <c r="C42" s="11" t="s">
        <v>1380</v>
      </c>
      <c r="D42" s="11" t="s">
        <v>316</v>
      </c>
      <c r="E42" s="11" t="s">
        <v>104</v>
      </c>
      <c r="F42" s="11" t="s">
        <v>317</v>
      </c>
      <c r="G42" s="11" t="s">
        <v>318</v>
      </c>
      <c r="H42" s="11" t="s">
        <v>4314</v>
      </c>
      <c r="I42" s="11" t="s">
        <v>1381</v>
      </c>
      <c r="J42" s="11" t="s">
        <v>1394</v>
      </c>
      <c r="K42" s="11" t="s">
        <v>2821</v>
      </c>
      <c r="L42" s="12">
        <v>0</v>
      </c>
      <c r="M42" s="12">
        <v>1500</v>
      </c>
      <c r="N42" s="12">
        <v>750</v>
      </c>
      <c r="O42" s="12">
        <v>337</v>
      </c>
      <c r="P42" s="12">
        <v>1500</v>
      </c>
      <c r="Q42" s="12">
        <v>664</v>
      </c>
      <c r="R42" s="11" t="s">
        <v>2872</v>
      </c>
      <c r="S42" s="11" t="s">
        <v>2873</v>
      </c>
    </row>
    <row r="43" spans="1:19" ht="60.75" customHeight="1" x14ac:dyDescent="0.25">
      <c r="A43" s="11" t="s">
        <v>306</v>
      </c>
      <c r="B43" s="11" t="s">
        <v>1379</v>
      </c>
      <c r="C43" s="11" t="s">
        <v>1380</v>
      </c>
      <c r="D43" s="11" t="s">
        <v>313</v>
      </c>
      <c r="E43" s="11" t="s">
        <v>310</v>
      </c>
      <c r="F43" s="11" t="s">
        <v>311</v>
      </c>
      <c r="G43" s="11" t="s">
        <v>312</v>
      </c>
      <c r="H43" s="11" t="s">
        <v>4314</v>
      </c>
      <c r="I43" s="11" t="s">
        <v>1381</v>
      </c>
      <c r="J43" s="11" t="s">
        <v>1395</v>
      </c>
      <c r="K43" s="11" t="s">
        <v>2821</v>
      </c>
      <c r="L43" s="12">
        <v>0</v>
      </c>
      <c r="M43" s="12">
        <v>380</v>
      </c>
      <c r="N43" s="12">
        <v>190</v>
      </c>
      <c r="O43" s="12">
        <v>12</v>
      </c>
      <c r="P43" s="12">
        <v>380</v>
      </c>
      <c r="Q43" s="12">
        <v>14</v>
      </c>
      <c r="R43" s="11" t="s">
        <v>2874</v>
      </c>
      <c r="S43" s="11" t="s">
        <v>2875</v>
      </c>
    </row>
    <row r="44" spans="1:19" ht="60.75" customHeight="1" x14ac:dyDescent="0.25">
      <c r="A44" s="11" t="s">
        <v>306</v>
      </c>
      <c r="B44" s="11" t="s">
        <v>1379</v>
      </c>
      <c r="C44" s="11" t="s">
        <v>1380</v>
      </c>
      <c r="D44" s="11" t="s">
        <v>319</v>
      </c>
      <c r="E44" s="11" t="s">
        <v>310</v>
      </c>
      <c r="F44" s="11" t="s">
        <v>311</v>
      </c>
      <c r="G44" s="11" t="s">
        <v>312</v>
      </c>
      <c r="H44" s="11" t="s">
        <v>4314</v>
      </c>
      <c r="I44" s="11" t="s">
        <v>1381</v>
      </c>
      <c r="J44" s="11" t="s">
        <v>1396</v>
      </c>
      <c r="K44" s="11" t="s">
        <v>2821</v>
      </c>
      <c r="L44" s="12">
        <v>0</v>
      </c>
      <c r="M44" s="12">
        <v>25</v>
      </c>
      <c r="N44" s="12">
        <v>12.5</v>
      </c>
      <c r="O44" s="12">
        <v>2</v>
      </c>
      <c r="P44" s="12">
        <v>12.5</v>
      </c>
      <c r="Q44" s="12">
        <v>2</v>
      </c>
      <c r="R44" s="11" t="s">
        <v>2876</v>
      </c>
      <c r="S44" s="11" t="s">
        <v>2877</v>
      </c>
    </row>
    <row r="45" spans="1:19" ht="60.75" customHeight="1" x14ac:dyDescent="0.25">
      <c r="A45" s="11" t="s">
        <v>306</v>
      </c>
      <c r="B45" s="11" t="s">
        <v>1379</v>
      </c>
      <c r="C45" s="11" t="s">
        <v>1380</v>
      </c>
      <c r="D45" s="11" t="s">
        <v>316</v>
      </c>
      <c r="E45" s="11" t="s">
        <v>104</v>
      </c>
      <c r="F45" s="11" t="s">
        <v>317</v>
      </c>
      <c r="G45" s="11" t="s">
        <v>318</v>
      </c>
      <c r="H45" s="11" t="s">
        <v>4314</v>
      </c>
      <c r="I45" s="11" t="s">
        <v>1381</v>
      </c>
      <c r="J45" s="11" t="s">
        <v>1397</v>
      </c>
      <c r="K45" s="11" t="s">
        <v>2821</v>
      </c>
      <c r="L45" s="12">
        <v>0</v>
      </c>
      <c r="M45" s="12">
        <v>1530</v>
      </c>
      <c r="N45" s="12">
        <v>765</v>
      </c>
      <c r="O45" s="12">
        <v>986</v>
      </c>
      <c r="P45" s="12">
        <v>1530</v>
      </c>
      <c r="Q45" s="12">
        <v>424</v>
      </c>
      <c r="R45" s="11" t="s">
        <v>2878</v>
      </c>
      <c r="S45" s="11" t="s">
        <v>2879</v>
      </c>
    </row>
    <row r="46" spans="1:19" ht="60.75" customHeight="1" x14ac:dyDescent="0.25">
      <c r="A46" s="11" t="s">
        <v>306</v>
      </c>
      <c r="B46" s="11" t="s">
        <v>1379</v>
      </c>
      <c r="C46" s="11" t="s">
        <v>1380</v>
      </c>
      <c r="D46" s="11" t="s">
        <v>313</v>
      </c>
      <c r="E46" s="11" t="s">
        <v>310</v>
      </c>
      <c r="F46" s="11" t="s">
        <v>311</v>
      </c>
      <c r="G46" s="11" t="s">
        <v>312</v>
      </c>
      <c r="H46" s="11" t="s">
        <v>4314</v>
      </c>
      <c r="I46" s="11" t="s">
        <v>1381</v>
      </c>
      <c r="J46" s="11" t="s">
        <v>1398</v>
      </c>
      <c r="K46" s="11" t="s">
        <v>2821</v>
      </c>
      <c r="L46" s="12">
        <v>0</v>
      </c>
      <c r="M46" s="12">
        <v>765</v>
      </c>
      <c r="N46" s="12">
        <v>382.5</v>
      </c>
      <c r="O46" s="12">
        <v>118</v>
      </c>
      <c r="P46" s="12">
        <v>765</v>
      </c>
      <c r="Q46" s="12">
        <v>413</v>
      </c>
      <c r="R46" s="11" t="s">
        <v>2880</v>
      </c>
      <c r="S46" s="11" t="s">
        <v>2881</v>
      </c>
    </row>
    <row r="47" spans="1:19" ht="60.75" customHeight="1" x14ac:dyDescent="0.25">
      <c r="A47" s="11" t="s">
        <v>306</v>
      </c>
      <c r="B47" s="11" t="s">
        <v>1379</v>
      </c>
      <c r="C47" s="11" t="s">
        <v>1380</v>
      </c>
      <c r="D47" s="11" t="s">
        <v>315</v>
      </c>
      <c r="E47" s="11" t="s">
        <v>310</v>
      </c>
      <c r="F47" s="11" t="s">
        <v>311</v>
      </c>
      <c r="G47" s="11" t="s">
        <v>312</v>
      </c>
      <c r="H47" s="11" t="s">
        <v>4314</v>
      </c>
      <c r="I47" s="11" t="s">
        <v>1381</v>
      </c>
      <c r="J47" s="11" t="s">
        <v>1399</v>
      </c>
      <c r="K47" s="11" t="s">
        <v>2821</v>
      </c>
      <c r="L47" s="12">
        <v>0</v>
      </c>
      <c r="M47" s="12">
        <v>12.5</v>
      </c>
      <c r="N47" s="12">
        <v>6.25</v>
      </c>
      <c r="O47" s="12">
        <v>20</v>
      </c>
      <c r="P47" s="12">
        <v>12.5</v>
      </c>
      <c r="Q47" s="12">
        <v>17</v>
      </c>
      <c r="R47" s="11" t="s">
        <v>2882</v>
      </c>
      <c r="S47" s="11" t="s">
        <v>2883</v>
      </c>
    </row>
    <row r="48" spans="1:19" ht="60.75" customHeight="1" x14ac:dyDescent="0.25">
      <c r="A48" s="11" t="s">
        <v>306</v>
      </c>
      <c r="B48" s="11" t="s">
        <v>1379</v>
      </c>
      <c r="C48" s="11" t="s">
        <v>1380</v>
      </c>
      <c r="D48" s="11" t="s">
        <v>319</v>
      </c>
      <c r="E48" s="11" t="s">
        <v>310</v>
      </c>
      <c r="F48" s="11" t="s">
        <v>311</v>
      </c>
      <c r="G48" s="11" t="s">
        <v>312</v>
      </c>
      <c r="H48" s="11" t="s">
        <v>4314</v>
      </c>
      <c r="I48" s="11" t="s">
        <v>1381</v>
      </c>
      <c r="J48" s="11" t="s">
        <v>1400</v>
      </c>
      <c r="K48" s="11" t="s">
        <v>2821</v>
      </c>
      <c r="L48" s="12">
        <v>0</v>
      </c>
      <c r="M48" s="12">
        <v>60</v>
      </c>
      <c r="N48" s="12">
        <v>30</v>
      </c>
      <c r="O48" s="12">
        <v>42</v>
      </c>
      <c r="P48" s="12">
        <v>60</v>
      </c>
      <c r="Q48" s="12">
        <v>43</v>
      </c>
      <c r="R48" s="11" t="s">
        <v>2884</v>
      </c>
      <c r="S48" s="11" t="s">
        <v>2885</v>
      </c>
    </row>
    <row r="49" spans="1:19" ht="60.75" customHeight="1" x14ac:dyDescent="0.25">
      <c r="A49" s="11" t="s">
        <v>306</v>
      </c>
      <c r="B49" s="11" t="s">
        <v>1379</v>
      </c>
      <c r="C49" s="11" t="s">
        <v>1380</v>
      </c>
      <c r="D49" s="11" t="s">
        <v>309</v>
      </c>
      <c r="E49" s="11" t="s">
        <v>310</v>
      </c>
      <c r="F49" s="11" t="s">
        <v>311</v>
      </c>
      <c r="G49" s="11" t="s">
        <v>312</v>
      </c>
      <c r="H49" s="11" t="s">
        <v>4314</v>
      </c>
      <c r="I49" s="11" t="s">
        <v>1381</v>
      </c>
      <c r="J49" s="11" t="s">
        <v>1401</v>
      </c>
      <c r="K49" s="11" t="s">
        <v>2821</v>
      </c>
      <c r="L49" s="12">
        <v>0</v>
      </c>
      <c r="M49" s="12">
        <v>112.5</v>
      </c>
      <c r="N49" s="12">
        <v>56.25</v>
      </c>
      <c r="O49" s="12">
        <v>91</v>
      </c>
      <c r="P49" s="12">
        <v>112.5</v>
      </c>
      <c r="Q49" s="12">
        <v>74</v>
      </c>
      <c r="R49" s="11" t="s">
        <v>2886</v>
      </c>
      <c r="S49" s="11" t="s">
        <v>2887</v>
      </c>
    </row>
    <row r="50" spans="1:19" ht="60.75" customHeight="1" x14ac:dyDescent="0.25">
      <c r="A50" s="11" t="s">
        <v>306</v>
      </c>
      <c r="B50" s="11" t="s">
        <v>1379</v>
      </c>
      <c r="C50" s="11" t="s">
        <v>1380</v>
      </c>
      <c r="D50" s="11" t="s">
        <v>315</v>
      </c>
      <c r="E50" s="11" t="s">
        <v>310</v>
      </c>
      <c r="F50" s="11" t="s">
        <v>311</v>
      </c>
      <c r="G50" s="11" t="s">
        <v>312</v>
      </c>
      <c r="H50" s="11" t="s">
        <v>4314</v>
      </c>
      <c r="I50" s="11" t="s">
        <v>1381</v>
      </c>
      <c r="J50" s="11" t="s">
        <v>1402</v>
      </c>
      <c r="K50" s="11" t="s">
        <v>2821</v>
      </c>
      <c r="L50" s="12">
        <v>0</v>
      </c>
      <c r="M50" s="12">
        <v>5000</v>
      </c>
      <c r="N50" s="12">
        <v>2500</v>
      </c>
      <c r="O50" s="12">
        <v>991</v>
      </c>
      <c r="P50" s="12">
        <v>5000</v>
      </c>
      <c r="Q50" s="12">
        <v>2269</v>
      </c>
      <c r="R50" s="11" t="s">
        <v>2888</v>
      </c>
      <c r="S50" s="11" t="s">
        <v>2889</v>
      </c>
    </row>
    <row r="51" spans="1:19" ht="60.75" customHeight="1" x14ac:dyDescent="0.25">
      <c r="A51" s="11" t="s">
        <v>306</v>
      </c>
      <c r="B51" s="11" t="s">
        <v>1379</v>
      </c>
      <c r="C51" s="11" t="s">
        <v>1380</v>
      </c>
      <c r="D51" s="11" t="s">
        <v>60</v>
      </c>
      <c r="E51" s="11" t="s">
        <v>50</v>
      </c>
      <c r="F51" s="11" t="s">
        <v>51</v>
      </c>
      <c r="G51" s="11" t="s">
        <v>61</v>
      </c>
      <c r="H51" s="11" t="s">
        <v>4309</v>
      </c>
      <c r="I51" s="11" t="s">
        <v>1320</v>
      </c>
      <c r="J51" s="11"/>
      <c r="K51" s="11"/>
      <c r="L51" s="12"/>
      <c r="M51" s="12"/>
      <c r="N51" s="12"/>
      <c r="O51" s="12"/>
      <c r="P51" s="12"/>
      <c r="Q51" s="12"/>
      <c r="R51" s="11"/>
      <c r="S51" s="11"/>
    </row>
    <row r="52" spans="1:19" ht="60.75" customHeight="1" x14ac:dyDescent="0.25">
      <c r="A52" s="11" t="s">
        <v>138</v>
      </c>
      <c r="B52" s="11" t="s">
        <v>58</v>
      </c>
      <c r="C52" s="11" t="s">
        <v>139</v>
      </c>
      <c r="D52" s="11" t="s">
        <v>140</v>
      </c>
      <c r="E52" s="11" t="s">
        <v>69</v>
      </c>
      <c r="F52" s="11" t="s">
        <v>141</v>
      </c>
      <c r="G52" s="11" t="s">
        <v>98</v>
      </c>
      <c r="H52" s="11" t="s">
        <v>1311</v>
      </c>
      <c r="I52" s="11" t="s">
        <v>1311</v>
      </c>
      <c r="J52" s="11" t="s">
        <v>2630</v>
      </c>
      <c r="K52" s="11" t="s">
        <v>2822</v>
      </c>
      <c r="L52" s="12">
        <v>0</v>
      </c>
      <c r="M52" s="12">
        <v>30000</v>
      </c>
      <c r="N52" s="12">
        <v>15000</v>
      </c>
      <c r="O52" s="12">
        <v>15000</v>
      </c>
      <c r="P52" s="12">
        <v>15000</v>
      </c>
      <c r="Q52" s="12">
        <v>15000</v>
      </c>
      <c r="R52" s="11" t="s">
        <v>2890</v>
      </c>
      <c r="S52" s="11" t="s">
        <v>2891</v>
      </c>
    </row>
    <row r="53" spans="1:19" ht="60.75" customHeight="1" x14ac:dyDescent="0.25">
      <c r="A53" s="11" t="s">
        <v>138</v>
      </c>
      <c r="B53" s="11" t="s">
        <v>58</v>
      </c>
      <c r="C53" s="11" t="s">
        <v>139</v>
      </c>
      <c r="D53" s="11" t="s">
        <v>140</v>
      </c>
      <c r="E53" s="11" t="s">
        <v>69</v>
      </c>
      <c r="F53" s="11" t="s">
        <v>141</v>
      </c>
      <c r="G53" s="11" t="s">
        <v>98</v>
      </c>
      <c r="H53" s="11" t="s">
        <v>1311</v>
      </c>
      <c r="I53" s="11" t="s">
        <v>1311</v>
      </c>
      <c r="J53" s="11" t="s">
        <v>2654</v>
      </c>
      <c r="K53" s="11" t="s">
        <v>2822</v>
      </c>
      <c r="L53" s="12">
        <v>0</v>
      </c>
      <c r="M53" s="12">
        <v>15</v>
      </c>
      <c r="N53" s="12">
        <v>8</v>
      </c>
      <c r="O53" s="12">
        <v>8</v>
      </c>
      <c r="P53" s="12">
        <v>7</v>
      </c>
      <c r="Q53" s="12">
        <v>7</v>
      </c>
      <c r="R53" s="11" t="s">
        <v>2892</v>
      </c>
      <c r="S53" s="11" t="s">
        <v>2893</v>
      </c>
    </row>
    <row r="54" spans="1:19" ht="60.75" customHeight="1" x14ac:dyDescent="0.25">
      <c r="A54" s="11" t="s">
        <v>138</v>
      </c>
      <c r="B54" s="11" t="s">
        <v>58</v>
      </c>
      <c r="C54" s="11" t="s">
        <v>139</v>
      </c>
      <c r="D54" s="11" t="s">
        <v>140</v>
      </c>
      <c r="E54" s="11" t="s">
        <v>69</v>
      </c>
      <c r="F54" s="11" t="s">
        <v>141</v>
      </c>
      <c r="G54" s="11" t="s">
        <v>98</v>
      </c>
      <c r="H54" s="11" t="s">
        <v>1311</v>
      </c>
      <c r="I54" s="11" t="s">
        <v>1311</v>
      </c>
      <c r="J54" s="11" t="s">
        <v>2689</v>
      </c>
      <c r="K54" s="11" t="s">
        <v>2822</v>
      </c>
      <c r="L54" s="12">
        <v>0</v>
      </c>
      <c r="M54" s="12">
        <v>1500</v>
      </c>
      <c r="N54" s="12">
        <v>800</v>
      </c>
      <c r="O54" s="12">
        <v>800</v>
      </c>
      <c r="P54" s="12">
        <v>700</v>
      </c>
      <c r="Q54" s="12">
        <v>700</v>
      </c>
      <c r="R54" s="11" t="s">
        <v>2894</v>
      </c>
      <c r="S54" s="11" t="s">
        <v>2895</v>
      </c>
    </row>
    <row r="55" spans="1:19" ht="60.75" customHeight="1" x14ac:dyDescent="0.25">
      <c r="A55" s="11" t="s">
        <v>138</v>
      </c>
      <c r="B55" s="11" t="s">
        <v>58</v>
      </c>
      <c r="C55" s="11" t="s">
        <v>139</v>
      </c>
      <c r="D55" s="11" t="s">
        <v>4320</v>
      </c>
      <c r="E55" s="11" t="s">
        <v>50</v>
      </c>
      <c r="F55" s="11" t="s">
        <v>51</v>
      </c>
      <c r="G55" s="11" t="s">
        <v>61</v>
      </c>
      <c r="H55" s="11" t="s">
        <v>4309</v>
      </c>
      <c r="I55" s="11" t="s">
        <v>1320</v>
      </c>
      <c r="J55" s="11"/>
      <c r="K55" s="11"/>
      <c r="L55" s="12"/>
      <c r="M55" s="12"/>
      <c r="N55" s="12"/>
      <c r="O55" s="12"/>
      <c r="P55" s="12"/>
      <c r="Q55" s="12"/>
      <c r="R55" s="11"/>
      <c r="S55" s="11"/>
    </row>
    <row r="56" spans="1:19" ht="60.75" customHeight="1" x14ac:dyDescent="0.25">
      <c r="A56" s="11" t="s">
        <v>138</v>
      </c>
      <c r="B56" s="11" t="s">
        <v>58</v>
      </c>
      <c r="C56" s="11" t="s">
        <v>139</v>
      </c>
      <c r="D56" s="11" t="s">
        <v>4320</v>
      </c>
      <c r="E56" s="11" t="s">
        <v>50</v>
      </c>
      <c r="F56" s="11" t="s">
        <v>51</v>
      </c>
      <c r="G56" s="11" t="s">
        <v>61</v>
      </c>
      <c r="H56" s="11" t="s">
        <v>4309</v>
      </c>
      <c r="I56" s="11" t="s">
        <v>1320</v>
      </c>
      <c r="J56" s="11"/>
      <c r="K56" s="11"/>
      <c r="L56" s="12"/>
      <c r="M56" s="12"/>
      <c r="N56" s="12"/>
      <c r="O56" s="12"/>
      <c r="P56" s="12"/>
      <c r="Q56" s="12"/>
      <c r="R56" s="11"/>
      <c r="S56" s="11"/>
    </row>
    <row r="57" spans="1:19" ht="60.75" customHeight="1" x14ac:dyDescent="0.25">
      <c r="A57" s="11" t="s">
        <v>1236</v>
      </c>
      <c r="B57" s="11" t="s">
        <v>58</v>
      </c>
      <c r="C57" s="11" t="s">
        <v>1237</v>
      </c>
      <c r="D57" s="11" t="s">
        <v>1403</v>
      </c>
      <c r="E57" s="11" t="s">
        <v>426</v>
      </c>
      <c r="F57" s="11" t="s">
        <v>492</v>
      </c>
      <c r="G57" s="11" t="s">
        <v>98</v>
      </c>
      <c r="H57" s="11" t="s">
        <v>1311</v>
      </c>
      <c r="I57" s="11" t="s">
        <v>1311</v>
      </c>
      <c r="J57" s="11" t="s">
        <v>1404</v>
      </c>
      <c r="K57" s="11" t="s">
        <v>2821</v>
      </c>
      <c r="L57" s="12">
        <v>0</v>
      </c>
      <c r="M57" s="12">
        <v>25</v>
      </c>
      <c r="N57" s="12">
        <v>0</v>
      </c>
      <c r="O57" s="12" t="s">
        <v>1307</v>
      </c>
      <c r="P57" s="12">
        <v>0</v>
      </c>
      <c r="Q57" s="12">
        <v>25</v>
      </c>
      <c r="R57" s="11" t="s">
        <v>2896</v>
      </c>
      <c r="S57" s="11" t="s">
        <v>2896</v>
      </c>
    </row>
    <row r="58" spans="1:19" ht="60.75" customHeight="1" x14ac:dyDescent="0.25">
      <c r="A58" s="11" t="s">
        <v>1236</v>
      </c>
      <c r="B58" s="11" t="s">
        <v>58</v>
      </c>
      <c r="C58" s="11" t="s">
        <v>1237</v>
      </c>
      <c r="D58" s="11" t="s">
        <v>1405</v>
      </c>
      <c r="E58" s="11" t="s">
        <v>426</v>
      </c>
      <c r="F58" s="11" t="s">
        <v>492</v>
      </c>
      <c r="G58" s="11" t="s">
        <v>98</v>
      </c>
      <c r="H58" s="11" t="s">
        <v>1311</v>
      </c>
      <c r="I58" s="11" t="s">
        <v>1311</v>
      </c>
      <c r="J58" s="11" t="s">
        <v>1406</v>
      </c>
      <c r="K58" s="11" t="s">
        <v>2821</v>
      </c>
      <c r="L58" s="12">
        <v>0</v>
      </c>
      <c r="M58" s="12">
        <v>25</v>
      </c>
      <c r="N58" s="12">
        <v>0</v>
      </c>
      <c r="O58" s="12" t="s">
        <v>1307</v>
      </c>
      <c r="P58" s="12">
        <v>0</v>
      </c>
      <c r="Q58" s="12">
        <v>25</v>
      </c>
      <c r="R58" s="11" t="s">
        <v>2896</v>
      </c>
      <c r="S58" s="11" t="s">
        <v>2896</v>
      </c>
    </row>
    <row r="59" spans="1:19" ht="60.75" customHeight="1" x14ac:dyDescent="0.25">
      <c r="A59" s="11" t="s">
        <v>1236</v>
      </c>
      <c r="B59" s="11" t="s">
        <v>58</v>
      </c>
      <c r="C59" s="11" t="s">
        <v>1237</v>
      </c>
      <c r="D59" s="11" t="s">
        <v>1405</v>
      </c>
      <c r="E59" s="11" t="s">
        <v>426</v>
      </c>
      <c r="F59" s="11" t="s">
        <v>492</v>
      </c>
      <c r="G59" s="11" t="s">
        <v>98</v>
      </c>
      <c r="H59" s="11" t="s">
        <v>1311</v>
      </c>
      <c r="I59" s="11" t="s">
        <v>1311</v>
      </c>
      <c r="J59" s="11" t="s">
        <v>1407</v>
      </c>
      <c r="K59" s="11" t="s">
        <v>2821</v>
      </c>
      <c r="L59" s="12">
        <v>0</v>
      </c>
      <c r="M59" s="12">
        <v>25</v>
      </c>
      <c r="N59" s="12">
        <v>0</v>
      </c>
      <c r="O59" s="12" t="s">
        <v>1307</v>
      </c>
      <c r="P59" s="12">
        <v>0</v>
      </c>
      <c r="Q59" s="12">
        <v>25</v>
      </c>
      <c r="R59" s="11" t="s">
        <v>2896</v>
      </c>
      <c r="S59" s="11" t="s">
        <v>2896</v>
      </c>
    </row>
    <row r="60" spans="1:19" ht="60.75" customHeight="1" x14ac:dyDescent="0.25">
      <c r="A60" s="11" t="s">
        <v>1236</v>
      </c>
      <c r="B60" s="11" t="s">
        <v>58</v>
      </c>
      <c r="C60" s="11" t="s">
        <v>1237</v>
      </c>
      <c r="D60" s="11" t="s">
        <v>1403</v>
      </c>
      <c r="E60" s="11" t="s">
        <v>426</v>
      </c>
      <c r="F60" s="11" t="s">
        <v>492</v>
      </c>
      <c r="G60" s="11" t="s">
        <v>98</v>
      </c>
      <c r="H60" s="11" t="s">
        <v>1311</v>
      </c>
      <c r="I60" s="11" t="s">
        <v>1311</v>
      </c>
      <c r="J60" s="11" t="s">
        <v>1408</v>
      </c>
      <c r="K60" s="11" t="s">
        <v>2821</v>
      </c>
      <c r="L60" s="12">
        <v>0</v>
      </c>
      <c r="M60" s="12">
        <v>25</v>
      </c>
      <c r="N60" s="12">
        <v>0</v>
      </c>
      <c r="O60" s="12" t="s">
        <v>1307</v>
      </c>
      <c r="P60" s="12">
        <v>0</v>
      </c>
      <c r="Q60" s="12">
        <v>25</v>
      </c>
      <c r="R60" s="11" t="s">
        <v>2896</v>
      </c>
      <c r="S60" s="11" t="s">
        <v>2896</v>
      </c>
    </row>
    <row r="61" spans="1:19" ht="60.75" customHeight="1" x14ac:dyDescent="0.25">
      <c r="A61" s="11" t="s">
        <v>1236</v>
      </c>
      <c r="B61" s="11" t="s">
        <v>58</v>
      </c>
      <c r="C61" s="11" t="s">
        <v>1237</v>
      </c>
      <c r="D61" s="11" t="s">
        <v>1405</v>
      </c>
      <c r="E61" s="11" t="s">
        <v>426</v>
      </c>
      <c r="F61" s="11" t="s">
        <v>492</v>
      </c>
      <c r="G61" s="11" t="s">
        <v>98</v>
      </c>
      <c r="H61" s="11" t="s">
        <v>1311</v>
      </c>
      <c r="I61" s="11" t="s">
        <v>1311</v>
      </c>
      <c r="J61" s="11" t="s">
        <v>1409</v>
      </c>
      <c r="K61" s="11" t="s">
        <v>2821</v>
      </c>
      <c r="L61" s="12">
        <v>0</v>
      </c>
      <c r="M61" s="12">
        <v>25</v>
      </c>
      <c r="N61" s="12">
        <v>12.5</v>
      </c>
      <c r="O61" s="12" t="s">
        <v>1307</v>
      </c>
      <c r="P61" s="12">
        <v>12.5</v>
      </c>
      <c r="Q61" s="12">
        <v>25</v>
      </c>
      <c r="R61" s="11" t="s">
        <v>2896</v>
      </c>
      <c r="S61" s="11" t="s">
        <v>2896</v>
      </c>
    </row>
    <row r="62" spans="1:19" ht="60.75" customHeight="1" x14ac:dyDescent="0.25">
      <c r="A62" s="11" t="s">
        <v>1236</v>
      </c>
      <c r="B62" s="11" t="s">
        <v>58</v>
      </c>
      <c r="C62" s="11" t="s">
        <v>1237</v>
      </c>
      <c r="D62" s="11" t="s">
        <v>1410</v>
      </c>
      <c r="E62" s="11" t="s">
        <v>426</v>
      </c>
      <c r="F62" s="11" t="s">
        <v>492</v>
      </c>
      <c r="G62" s="11" t="s">
        <v>98</v>
      </c>
      <c r="H62" s="11" t="s">
        <v>1311</v>
      </c>
      <c r="I62" s="11" t="s">
        <v>1311</v>
      </c>
      <c r="J62" s="11" t="s">
        <v>1409</v>
      </c>
      <c r="K62" s="11" t="s">
        <v>2821</v>
      </c>
      <c r="L62" s="12">
        <v>0</v>
      </c>
      <c r="M62" s="12">
        <v>25</v>
      </c>
      <c r="N62" s="12">
        <v>12.5</v>
      </c>
      <c r="O62" s="12" t="s">
        <v>1307</v>
      </c>
      <c r="P62" s="12">
        <v>0</v>
      </c>
      <c r="Q62" s="12">
        <v>25</v>
      </c>
      <c r="R62" s="11" t="s">
        <v>2896</v>
      </c>
      <c r="S62" s="11" t="s">
        <v>2896</v>
      </c>
    </row>
    <row r="63" spans="1:19" ht="60.75" customHeight="1" x14ac:dyDescent="0.25">
      <c r="A63" s="11" t="s">
        <v>1236</v>
      </c>
      <c r="B63" s="11" t="s">
        <v>58</v>
      </c>
      <c r="C63" s="11" t="s">
        <v>1237</v>
      </c>
      <c r="D63" s="11" t="s">
        <v>1405</v>
      </c>
      <c r="E63" s="11" t="s">
        <v>426</v>
      </c>
      <c r="F63" s="11" t="s">
        <v>492</v>
      </c>
      <c r="G63" s="11" t="s">
        <v>98</v>
      </c>
      <c r="H63" s="11" t="s">
        <v>1311</v>
      </c>
      <c r="I63" s="11" t="s">
        <v>1311</v>
      </c>
      <c r="J63" s="11" t="s">
        <v>1411</v>
      </c>
      <c r="K63" s="11" t="s">
        <v>2821</v>
      </c>
      <c r="L63" s="12">
        <v>0</v>
      </c>
      <c r="M63" s="12">
        <v>25</v>
      </c>
      <c r="N63" s="12">
        <v>0</v>
      </c>
      <c r="O63" s="12" t="s">
        <v>1307</v>
      </c>
      <c r="P63" s="12">
        <v>0</v>
      </c>
      <c r="Q63" s="12">
        <v>25</v>
      </c>
      <c r="R63" s="11" t="s">
        <v>2896</v>
      </c>
      <c r="S63" s="11" t="s">
        <v>2896</v>
      </c>
    </row>
    <row r="64" spans="1:19" ht="60.75" customHeight="1" x14ac:dyDescent="0.25">
      <c r="A64" s="11" t="s">
        <v>1236</v>
      </c>
      <c r="B64" s="11" t="s">
        <v>58</v>
      </c>
      <c r="C64" s="11" t="s">
        <v>1237</v>
      </c>
      <c r="D64" s="11" t="s">
        <v>1410</v>
      </c>
      <c r="E64" s="11" t="s">
        <v>426</v>
      </c>
      <c r="F64" s="11" t="s">
        <v>492</v>
      </c>
      <c r="G64" s="11" t="s">
        <v>98</v>
      </c>
      <c r="H64" s="11" t="s">
        <v>1311</v>
      </c>
      <c r="I64" s="11" t="s">
        <v>1311</v>
      </c>
      <c r="J64" s="11" t="s">
        <v>1411</v>
      </c>
      <c r="K64" s="11" t="s">
        <v>2821</v>
      </c>
      <c r="L64" s="12">
        <v>0</v>
      </c>
      <c r="M64" s="12">
        <v>25</v>
      </c>
      <c r="N64" s="12">
        <v>0</v>
      </c>
      <c r="O64" s="12" t="s">
        <v>1307</v>
      </c>
      <c r="P64" s="12">
        <v>0</v>
      </c>
      <c r="Q64" s="12">
        <v>25</v>
      </c>
      <c r="R64" s="11" t="s">
        <v>2896</v>
      </c>
      <c r="S64" s="11" t="s">
        <v>2896</v>
      </c>
    </row>
    <row r="65" spans="1:19" ht="60.75" customHeight="1" x14ac:dyDescent="0.25">
      <c r="A65" s="11" t="s">
        <v>1236</v>
      </c>
      <c r="B65" s="11" t="s">
        <v>58</v>
      </c>
      <c r="C65" s="11" t="s">
        <v>1237</v>
      </c>
      <c r="D65" s="11" t="s">
        <v>1403</v>
      </c>
      <c r="E65" s="11" t="s">
        <v>426</v>
      </c>
      <c r="F65" s="11" t="s">
        <v>492</v>
      </c>
      <c r="G65" s="11" t="s">
        <v>98</v>
      </c>
      <c r="H65" s="11" t="s">
        <v>1311</v>
      </c>
      <c r="I65" s="11" t="s">
        <v>1311</v>
      </c>
      <c r="J65" s="11" t="s">
        <v>1412</v>
      </c>
      <c r="K65" s="11" t="s">
        <v>2821</v>
      </c>
      <c r="L65" s="12">
        <v>0</v>
      </c>
      <c r="M65" s="12">
        <v>0.2</v>
      </c>
      <c r="N65" s="12">
        <v>0</v>
      </c>
      <c r="O65" s="12" t="s">
        <v>1307</v>
      </c>
      <c r="P65" s="12">
        <v>0</v>
      </c>
      <c r="Q65" s="12">
        <v>25</v>
      </c>
      <c r="R65" s="11" t="s">
        <v>2896</v>
      </c>
      <c r="S65" s="11" t="s">
        <v>2896</v>
      </c>
    </row>
    <row r="66" spans="1:19" ht="60.75" customHeight="1" x14ac:dyDescent="0.25">
      <c r="A66" s="11" t="s">
        <v>1236</v>
      </c>
      <c r="B66" s="11" t="s">
        <v>58</v>
      </c>
      <c r="C66" s="11" t="s">
        <v>1237</v>
      </c>
      <c r="D66" s="11" t="s">
        <v>60</v>
      </c>
      <c r="E66" s="11" t="s">
        <v>50</v>
      </c>
      <c r="F66" s="11"/>
      <c r="G66" s="11"/>
      <c r="H66" s="11"/>
      <c r="I66" s="11"/>
      <c r="J66" s="11"/>
      <c r="K66" s="11"/>
      <c r="L66" s="12"/>
      <c r="M66" s="12"/>
      <c r="N66" s="12"/>
      <c r="O66" s="12"/>
      <c r="P66" s="12"/>
      <c r="Q66" s="12"/>
      <c r="R66" s="11"/>
      <c r="S66" s="11"/>
    </row>
    <row r="67" spans="1:19" ht="60.75" customHeight="1" x14ac:dyDescent="0.25">
      <c r="A67" s="11" t="s">
        <v>672</v>
      </c>
      <c r="B67" s="11" t="s">
        <v>1413</v>
      </c>
      <c r="C67" s="11" t="s">
        <v>1414</v>
      </c>
      <c r="D67" s="11" t="s">
        <v>1415</v>
      </c>
      <c r="E67" s="11" t="s">
        <v>676</v>
      </c>
      <c r="F67" s="11" t="s">
        <v>677</v>
      </c>
      <c r="G67" s="11" t="s">
        <v>1416</v>
      </c>
      <c r="H67" s="11" t="s">
        <v>1311</v>
      </c>
      <c r="I67" s="11" t="s">
        <v>1311</v>
      </c>
      <c r="J67" s="11" t="s">
        <v>1417</v>
      </c>
      <c r="K67" s="11" t="s">
        <v>2821</v>
      </c>
      <c r="L67" s="12">
        <v>0</v>
      </c>
      <c r="M67" s="12">
        <v>5000</v>
      </c>
      <c r="N67" s="12">
        <v>2500</v>
      </c>
      <c r="O67" s="12" t="s">
        <v>1307</v>
      </c>
      <c r="P67" s="12">
        <v>5000</v>
      </c>
      <c r="Q67" s="12">
        <v>4017</v>
      </c>
      <c r="R67" s="11" t="s">
        <v>2897</v>
      </c>
      <c r="S67" s="11" t="s">
        <v>2898</v>
      </c>
    </row>
    <row r="68" spans="1:19" ht="60.75" customHeight="1" x14ac:dyDescent="0.25">
      <c r="A68" s="11" t="s">
        <v>672</v>
      </c>
      <c r="B68" s="11" t="s">
        <v>1413</v>
      </c>
      <c r="C68" s="11" t="s">
        <v>1414</v>
      </c>
      <c r="D68" s="11" t="s">
        <v>297</v>
      </c>
      <c r="E68" s="11" t="s">
        <v>50</v>
      </c>
      <c r="F68" s="11"/>
      <c r="G68" s="11"/>
      <c r="H68" s="11"/>
      <c r="I68" s="11"/>
      <c r="J68" s="11"/>
      <c r="K68" s="11"/>
      <c r="L68" s="12"/>
      <c r="M68" s="12"/>
      <c r="N68" s="12"/>
      <c r="O68" s="12"/>
      <c r="P68" s="12"/>
      <c r="Q68" s="12"/>
      <c r="R68" s="11"/>
      <c r="S68" s="11"/>
    </row>
    <row r="69" spans="1:19" ht="60.75" customHeight="1" x14ac:dyDescent="0.25">
      <c r="A69" s="11" t="s">
        <v>1193</v>
      </c>
      <c r="B69" s="11" t="s">
        <v>1326</v>
      </c>
      <c r="C69" s="11" t="s">
        <v>1418</v>
      </c>
      <c r="D69" s="11" t="s">
        <v>1419</v>
      </c>
      <c r="E69" s="11" t="s">
        <v>104</v>
      </c>
      <c r="F69" s="11" t="s">
        <v>317</v>
      </c>
      <c r="G69" s="11" t="s">
        <v>723</v>
      </c>
      <c r="H69" s="11" t="s">
        <v>4314</v>
      </c>
      <c r="I69" s="11" t="s">
        <v>1381</v>
      </c>
      <c r="J69" s="11" t="s">
        <v>1420</v>
      </c>
      <c r="K69" s="11" t="s">
        <v>2821</v>
      </c>
      <c r="L69" s="12">
        <v>0</v>
      </c>
      <c r="M69" s="12">
        <v>30</v>
      </c>
      <c r="N69" s="12">
        <v>0</v>
      </c>
      <c r="O69" s="12" t="s">
        <v>1307</v>
      </c>
      <c r="P69" s="12">
        <v>30</v>
      </c>
      <c r="Q69" s="12">
        <v>70</v>
      </c>
      <c r="R69" s="11" t="s">
        <v>2899</v>
      </c>
      <c r="S69" s="11" t="s">
        <v>2899</v>
      </c>
    </row>
    <row r="70" spans="1:19" ht="60.75" customHeight="1" x14ac:dyDescent="0.25">
      <c r="A70" s="11" t="s">
        <v>1193</v>
      </c>
      <c r="B70" s="11" t="s">
        <v>1326</v>
      </c>
      <c r="C70" s="11" t="s">
        <v>1418</v>
      </c>
      <c r="D70" s="11" t="s">
        <v>1421</v>
      </c>
      <c r="E70" s="11" t="s">
        <v>310</v>
      </c>
      <c r="F70" s="11" t="s">
        <v>311</v>
      </c>
      <c r="G70" s="11" t="s">
        <v>720</v>
      </c>
      <c r="H70" s="11" t="s">
        <v>4314</v>
      </c>
      <c r="I70" s="11" t="s">
        <v>1381</v>
      </c>
      <c r="J70" s="11" t="s">
        <v>1422</v>
      </c>
      <c r="K70" s="11" t="s">
        <v>2821</v>
      </c>
      <c r="L70" s="12">
        <v>0</v>
      </c>
      <c r="M70" s="12">
        <v>205</v>
      </c>
      <c r="N70" s="12">
        <v>31</v>
      </c>
      <c r="O70" s="12" t="s">
        <v>1307</v>
      </c>
      <c r="P70" s="12">
        <v>205</v>
      </c>
      <c r="Q70" s="12">
        <v>255</v>
      </c>
      <c r="R70" s="11" t="s">
        <v>2900</v>
      </c>
      <c r="S70" s="11" t="s">
        <v>2901</v>
      </c>
    </row>
    <row r="71" spans="1:19" ht="60.75" customHeight="1" x14ac:dyDescent="0.25">
      <c r="A71" s="11" t="s">
        <v>1193</v>
      </c>
      <c r="B71" s="11" t="s">
        <v>1326</v>
      </c>
      <c r="C71" s="11" t="s">
        <v>1418</v>
      </c>
      <c r="D71" s="11" t="s">
        <v>1195</v>
      </c>
      <c r="E71" s="11" t="s">
        <v>310</v>
      </c>
      <c r="F71" s="11" t="s">
        <v>311</v>
      </c>
      <c r="G71" s="11" t="s">
        <v>720</v>
      </c>
      <c r="H71" s="11" t="s">
        <v>4314</v>
      </c>
      <c r="I71" s="11" t="s">
        <v>1381</v>
      </c>
      <c r="J71" s="11" t="s">
        <v>1423</v>
      </c>
      <c r="K71" s="11" t="s">
        <v>2821</v>
      </c>
      <c r="L71" s="12">
        <v>0</v>
      </c>
      <c r="M71" s="12">
        <v>1500</v>
      </c>
      <c r="N71" s="12">
        <v>700</v>
      </c>
      <c r="O71" s="12" t="s">
        <v>1307</v>
      </c>
      <c r="P71" s="12">
        <v>1500</v>
      </c>
      <c r="Q71" s="12">
        <v>2835</v>
      </c>
      <c r="R71" s="11" t="s">
        <v>2902</v>
      </c>
      <c r="S71" s="11" t="s">
        <v>2903</v>
      </c>
    </row>
    <row r="72" spans="1:19" ht="60.75" customHeight="1" x14ac:dyDescent="0.25">
      <c r="A72" s="11" t="s">
        <v>1193</v>
      </c>
      <c r="B72" s="11" t="s">
        <v>1326</v>
      </c>
      <c r="C72" s="11" t="s">
        <v>1418</v>
      </c>
      <c r="D72" s="11" t="s">
        <v>1419</v>
      </c>
      <c r="E72" s="11" t="s">
        <v>104</v>
      </c>
      <c r="F72" s="11" t="s">
        <v>317</v>
      </c>
      <c r="G72" s="11" t="s">
        <v>723</v>
      </c>
      <c r="H72" s="11" t="s">
        <v>4314</v>
      </c>
      <c r="I72" s="11" t="s">
        <v>1381</v>
      </c>
      <c r="J72" s="11" t="s">
        <v>1424</v>
      </c>
      <c r="K72" s="11" t="s">
        <v>2821</v>
      </c>
      <c r="L72" s="12">
        <v>0</v>
      </c>
      <c r="M72" s="12">
        <v>400</v>
      </c>
      <c r="N72" s="12">
        <v>200</v>
      </c>
      <c r="O72" s="12" t="s">
        <v>1307</v>
      </c>
      <c r="P72" s="12">
        <v>400</v>
      </c>
      <c r="Q72" s="12">
        <v>733</v>
      </c>
      <c r="R72" s="11" t="s">
        <v>2904</v>
      </c>
      <c r="S72" s="11" t="s">
        <v>2905</v>
      </c>
    </row>
    <row r="73" spans="1:19" ht="60.75" customHeight="1" x14ac:dyDescent="0.25">
      <c r="A73" s="11" t="s">
        <v>1193</v>
      </c>
      <c r="B73" s="11" t="s">
        <v>1326</v>
      </c>
      <c r="C73" s="11" t="s">
        <v>1418</v>
      </c>
      <c r="D73" s="11" t="s">
        <v>1419</v>
      </c>
      <c r="E73" s="11" t="s">
        <v>104</v>
      </c>
      <c r="F73" s="11" t="s">
        <v>317</v>
      </c>
      <c r="G73" s="11" t="s">
        <v>723</v>
      </c>
      <c r="H73" s="11" t="s">
        <v>4314</v>
      </c>
      <c r="I73" s="11" t="s">
        <v>1381</v>
      </c>
      <c r="J73" s="11" t="s">
        <v>1425</v>
      </c>
      <c r="K73" s="11" t="s">
        <v>2821</v>
      </c>
      <c r="L73" s="12">
        <v>0</v>
      </c>
      <c r="M73" s="12">
        <v>6</v>
      </c>
      <c r="N73" s="12">
        <v>2</v>
      </c>
      <c r="O73" s="12" t="s">
        <v>1307</v>
      </c>
      <c r="P73" s="12">
        <v>6</v>
      </c>
      <c r="Q73" s="12">
        <v>48</v>
      </c>
      <c r="R73" s="11" t="s">
        <v>2906</v>
      </c>
      <c r="S73" s="11" t="s">
        <v>2907</v>
      </c>
    </row>
    <row r="74" spans="1:19" ht="60.75" customHeight="1" x14ac:dyDescent="0.25">
      <c r="A74" s="11" t="s">
        <v>1193</v>
      </c>
      <c r="B74" s="11" t="s">
        <v>1326</v>
      </c>
      <c r="C74" s="11" t="s">
        <v>1418</v>
      </c>
      <c r="D74" s="11" t="s">
        <v>1421</v>
      </c>
      <c r="E74" s="11" t="s">
        <v>310</v>
      </c>
      <c r="F74" s="11" t="s">
        <v>311</v>
      </c>
      <c r="G74" s="11" t="s">
        <v>720</v>
      </c>
      <c r="H74" s="11" t="s">
        <v>4314</v>
      </c>
      <c r="I74" s="11" t="s">
        <v>1381</v>
      </c>
      <c r="J74" s="11" t="s">
        <v>1426</v>
      </c>
      <c r="K74" s="11" t="s">
        <v>2821</v>
      </c>
      <c r="L74" s="12">
        <v>0</v>
      </c>
      <c r="M74" s="12">
        <v>100</v>
      </c>
      <c r="N74" s="12">
        <v>20</v>
      </c>
      <c r="O74" s="12" t="s">
        <v>1307</v>
      </c>
      <c r="P74" s="12">
        <v>100</v>
      </c>
      <c r="Q74" s="12">
        <v>100</v>
      </c>
      <c r="R74" s="11" t="s">
        <v>2908</v>
      </c>
      <c r="S74" s="11" t="s">
        <v>2909</v>
      </c>
    </row>
    <row r="75" spans="1:19" ht="60.75" customHeight="1" x14ac:dyDescent="0.25">
      <c r="A75" s="11" t="s">
        <v>1193</v>
      </c>
      <c r="B75" s="11" t="s">
        <v>1326</v>
      </c>
      <c r="C75" s="11" t="s">
        <v>1418</v>
      </c>
      <c r="D75" s="11" t="s">
        <v>1419</v>
      </c>
      <c r="E75" s="11" t="s">
        <v>104</v>
      </c>
      <c r="F75" s="11" t="s">
        <v>317</v>
      </c>
      <c r="G75" s="11" t="s">
        <v>723</v>
      </c>
      <c r="H75" s="11" t="s">
        <v>4314</v>
      </c>
      <c r="I75" s="11" t="s">
        <v>1381</v>
      </c>
      <c r="J75" s="11" t="s">
        <v>1427</v>
      </c>
      <c r="K75" s="11" t="s">
        <v>2821</v>
      </c>
      <c r="L75" s="12">
        <v>0</v>
      </c>
      <c r="M75" s="12">
        <v>2</v>
      </c>
      <c r="N75" s="12">
        <v>1</v>
      </c>
      <c r="O75" s="12" t="s">
        <v>1307</v>
      </c>
      <c r="P75" s="12">
        <v>2</v>
      </c>
      <c r="Q75" s="12">
        <v>2</v>
      </c>
      <c r="R75" s="11" t="s">
        <v>2910</v>
      </c>
      <c r="S75" s="11" t="s">
        <v>2911</v>
      </c>
    </row>
    <row r="76" spans="1:19" ht="60.75" customHeight="1" x14ac:dyDescent="0.25">
      <c r="A76" s="11" t="s">
        <v>1193</v>
      </c>
      <c r="B76" s="11" t="s">
        <v>1326</v>
      </c>
      <c r="C76" s="11" t="s">
        <v>1418</v>
      </c>
      <c r="D76" s="11" t="s">
        <v>1419</v>
      </c>
      <c r="E76" s="11" t="s">
        <v>104</v>
      </c>
      <c r="F76" s="11" t="s">
        <v>317</v>
      </c>
      <c r="G76" s="11" t="s">
        <v>723</v>
      </c>
      <c r="H76" s="11" t="s">
        <v>4314</v>
      </c>
      <c r="I76" s="11" t="s">
        <v>1381</v>
      </c>
      <c r="J76" s="11" t="s">
        <v>1428</v>
      </c>
      <c r="K76" s="11" t="s">
        <v>2821</v>
      </c>
      <c r="L76" s="12">
        <v>0</v>
      </c>
      <c r="M76" s="12">
        <v>5</v>
      </c>
      <c r="N76" s="12">
        <v>2</v>
      </c>
      <c r="O76" s="12" t="s">
        <v>1307</v>
      </c>
      <c r="P76" s="12">
        <v>5</v>
      </c>
      <c r="Q76" s="12">
        <v>7</v>
      </c>
      <c r="R76" s="11" t="s">
        <v>2912</v>
      </c>
      <c r="S76" s="11" t="s">
        <v>2913</v>
      </c>
    </row>
    <row r="77" spans="1:19" ht="60.75" customHeight="1" x14ac:dyDescent="0.25">
      <c r="A77" s="11" t="s">
        <v>1193</v>
      </c>
      <c r="B77" s="11" t="s">
        <v>1326</v>
      </c>
      <c r="C77" s="11" t="s">
        <v>1418</v>
      </c>
      <c r="D77" s="11" t="s">
        <v>1421</v>
      </c>
      <c r="E77" s="11" t="s">
        <v>310</v>
      </c>
      <c r="F77" s="11" t="s">
        <v>311</v>
      </c>
      <c r="G77" s="11" t="s">
        <v>720</v>
      </c>
      <c r="H77" s="11" t="s">
        <v>4314</v>
      </c>
      <c r="I77" s="11" t="s">
        <v>1381</v>
      </c>
      <c r="J77" s="11" t="s">
        <v>1429</v>
      </c>
      <c r="K77" s="11" t="s">
        <v>2821</v>
      </c>
      <c r="L77" s="12">
        <v>0</v>
      </c>
      <c r="M77" s="12">
        <v>5</v>
      </c>
      <c r="N77" s="12">
        <v>2</v>
      </c>
      <c r="O77" s="12" t="s">
        <v>1307</v>
      </c>
      <c r="P77" s="12">
        <v>5</v>
      </c>
      <c r="Q77" s="12">
        <v>4</v>
      </c>
      <c r="R77" s="11" t="s">
        <v>2914</v>
      </c>
      <c r="S77" s="11" t="s">
        <v>2915</v>
      </c>
    </row>
    <row r="78" spans="1:19" ht="60.75" customHeight="1" x14ac:dyDescent="0.25">
      <c r="A78" s="11" t="s">
        <v>1193</v>
      </c>
      <c r="B78" s="11" t="s">
        <v>1326</v>
      </c>
      <c r="C78" s="11" t="s">
        <v>1418</v>
      </c>
      <c r="D78" s="11" t="s">
        <v>1419</v>
      </c>
      <c r="E78" s="11" t="s">
        <v>104</v>
      </c>
      <c r="F78" s="11" t="s">
        <v>317</v>
      </c>
      <c r="G78" s="11" t="s">
        <v>723</v>
      </c>
      <c r="H78" s="11" t="s">
        <v>4314</v>
      </c>
      <c r="I78" s="11" t="s">
        <v>1381</v>
      </c>
      <c r="J78" s="11" t="s">
        <v>1430</v>
      </c>
      <c r="K78" s="11" t="s">
        <v>2821</v>
      </c>
      <c r="L78" s="12">
        <v>0</v>
      </c>
      <c r="M78" s="12">
        <v>1</v>
      </c>
      <c r="N78" s="12">
        <v>0</v>
      </c>
      <c r="O78" s="12" t="s">
        <v>1307</v>
      </c>
      <c r="P78" s="12">
        <v>1</v>
      </c>
      <c r="Q78" s="12">
        <v>1</v>
      </c>
      <c r="R78" s="11" t="s">
        <v>2916</v>
      </c>
      <c r="S78" s="11" t="s">
        <v>2916</v>
      </c>
    </row>
    <row r="79" spans="1:19" ht="60.75" customHeight="1" x14ac:dyDescent="0.25">
      <c r="A79" s="11" t="s">
        <v>1193</v>
      </c>
      <c r="B79" s="11" t="s">
        <v>1326</v>
      </c>
      <c r="C79" s="11" t="s">
        <v>1418</v>
      </c>
      <c r="D79" s="11" t="s">
        <v>1419</v>
      </c>
      <c r="E79" s="11" t="s">
        <v>104</v>
      </c>
      <c r="F79" s="11" t="s">
        <v>317</v>
      </c>
      <c r="G79" s="11" t="s">
        <v>723</v>
      </c>
      <c r="H79" s="11" t="s">
        <v>4314</v>
      </c>
      <c r="I79" s="11" t="s">
        <v>1381</v>
      </c>
      <c r="J79" s="11" t="s">
        <v>1431</v>
      </c>
      <c r="K79" s="11" t="s">
        <v>2821</v>
      </c>
      <c r="L79" s="12">
        <v>0</v>
      </c>
      <c r="M79" s="12">
        <v>4</v>
      </c>
      <c r="N79" s="12">
        <v>2</v>
      </c>
      <c r="O79" s="12" t="s">
        <v>1307</v>
      </c>
      <c r="P79" s="12">
        <v>4</v>
      </c>
      <c r="Q79" s="12">
        <v>4</v>
      </c>
      <c r="R79" s="11" t="s">
        <v>2917</v>
      </c>
      <c r="S79" s="11" t="s">
        <v>2918</v>
      </c>
    </row>
    <row r="80" spans="1:19" ht="60.75" customHeight="1" x14ac:dyDescent="0.25">
      <c r="A80" s="11" t="s">
        <v>1193</v>
      </c>
      <c r="B80" s="11" t="s">
        <v>1326</v>
      </c>
      <c r="C80" s="11" t="s">
        <v>1418</v>
      </c>
      <c r="D80" s="11" t="s">
        <v>4320</v>
      </c>
      <c r="E80" s="11" t="s">
        <v>50</v>
      </c>
      <c r="F80" s="11" t="s">
        <v>51</v>
      </c>
      <c r="G80" s="11" t="s">
        <v>52</v>
      </c>
      <c r="H80" s="11" t="s">
        <v>4309</v>
      </c>
      <c r="I80" s="11" t="s">
        <v>1320</v>
      </c>
      <c r="J80" s="11"/>
      <c r="K80" s="11"/>
      <c r="L80" s="12"/>
      <c r="M80" s="12"/>
      <c r="N80" s="12"/>
      <c r="O80" s="12"/>
      <c r="P80" s="12"/>
      <c r="Q80" s="12"/>
      <c r="R80" s="11"/>
      <c r="S80" s="11"/>
    </row>
    <row r="81" spans="1:19" ht="60.75" customHeight="1" x14ac:dyDescent="0.25">
      <c r="A81" s="11" t="s">
        <v>551</v>
      </c>
      <c r="B81" s="11" t="s">
        <v>58</v>
      </c>
      <c r="C81" s="11" t="s">
        <v>1440</v>
      </c>
      <c r="D81" s="11" t="s">
        <v>563</v>
      </c>
      <c r="E81" s="11" t="s">
        <v>236</v>
      </c>
      <c r="F81" s="11" t="s">
        <v>385</v>
      </c>
      <c r="G81" s="11" t="s">
        <v>386</v>
      </c>
      <c r="H81" s="11" t="s">
        <v>4319</v>
      </c>
      <c r="I81" s="11" t="s">
        <v>1441</v>
      </c>
      <c r="J81" s="11" t="s">
        <v>1442</v>
      </c>
      <c r="K81" s="11" t="s">
        <v>2821</v>
      </c>
      <c r="L81" s="12">
        <v>0</v>
      </c>
      <c r="M81" s="12">
        <v>1</v>
      </c>
      <c r="N81" s="12">
        <v>0</v>
      </c>
      <c r="O81" s="12" t="s">
        <v>1307</v>
      </c>
      <c r="P81" s="12">
        <v>100</v>
      </c>
      <c r="Q81" s="12">
        <v>1</v>
      </c>
      <c r="R81" s="11" t="s">
        <v>2919</v>
      </c>
      <c r="S81" s="11" t="s">
        <v>2920</v>
      </c>
    </row>
    <row r="82" spans="1:19" ht="60.75" customHeight="1" x14ac:dyDescent="0.25">
      <c r="A82" s="11" t="s">
        <v>551</v>
      </c>
      <c r="B82" s="11" t="s">
        <v>58</v>
      </c>
      <c r="C82" s="11" t="s">
        <v>1440</v>
      </c>
      <c r="D82" s="11" t="s">
        <v>554</v>
      </c>
      <c r="E82" s="11" t="s">
        <v>236</v>
      </c>
      <c r="F82" s="11" t="s">
        <v>385</v>
      </c>
      <c r="G82" s="11" t="s">
        <v>386</v>
      </c>
      <c r="H82" s="11" t="s">
        <v>4319</v>
      </c>
      <c r="I82" s="11" t="s">
        <v>1441</v>
      </c>
      <c r="J82" s="11" t="s">
        <v>1443</v>
      </c>
      <c r="K82" s="11" t="s">
        <v>2821</v>
      </c>
      <c r="L82" s="12">
        <v>0</v>
      </c>
      <c r="M82" s="12">
        <v>1</v>
      </c>
      <c r="N82" s="12">
        <v>0</v>
      </c>
      <c r="O82" s="12" t="s">
        <v>1307</v>
      </c>
      <c r="P82" s="12">
        <v>1</v>
      </c>
      <c r="Q82" s="12">
        <v>1</v>
      </c>
      <c r="R82" s="11" t="s">
        <v>2921</v>
      </c>
      <c r="S82" s="11" t="s">
        <v>2922</v>
      </c>
    </row>
    <row r="83" spans="1:19" ht="60.75" customHeight="1" x14ac:dyDescent="0.25">
      <c r="A83" s="11" t="s">
        <v>551</v>
      </c>
      <c r="B83" s="11" t="s">
        <v>58</v>
      </c>
      <c r="C83" s="11" t="s">
        <v>1440</v>
      </c>
      <c r="D83" s="11" t="s">
        <v>556</v>
      </c>
      <c r="E83" s="11" t="s">
        <v>236</v>
      </c>
      <c r="F83" s="11" t="s">
        <v>385</v>
      </c>
      <c r="G83" s="11" t="s">
        <v>386</v>
      </c>
      <c r="H83" s="11" t="s">
        <v>4319</v>
      </c>
      <c r="I83" s="11" t="s">
        <v>1441</v>
      </c>
      <c r="J83" s="11" t="s">
        <v>1444</v>
      </c>
      <c r="K83" s="11" t="s">
        <v>2821</v>
      </c>
      <c r="L83" s="12">
        <v>0</v>
      </c>
      <c r="M83" s="12">
        <v>1</v>
      </c>
      <c r="N83" s="12">
        <v>0</v>
      </c>
      <c r="O83" s="12" t="s">
        <v>1307</v>
      </c>
      <c r="P83" s="12">
        <v>1</v>
      </c>
      <c r="Q83" s="12">
        <v>1</v>
      </c>
      <c r="R83" s="11" t="s">
        <v>2923</v>
      </c>
      <c r="S83" s="11" t="s">
        <v>2924</v>
      </c>
    </row>
    <row r="84" spans="1:19" ht="60.75" customHeight="1" x14ac:dyDescent="0.25">
      <c r="A84" s="11" t="s">
        <v>551</v>
      </c>
      <c r="B84" s="11" t="s">
        <v>58</v>
      </c>
      <c r="C84" s="11" t="s">
        <v>1440</v>
      </c>
      <c r="D84" s="11" t="s">
        <v>558</v>
      </c>
      <c r="E84" s="11" t="s">
        <v>236</v>
      </c>
      <c r="F84" s="11" t="s">
        <v>385</v>
      </c>
      <c r="G84" s="11" t="s">
        <v>386</v>
      </c>
      <c r="H84" s="11" t="s">
        <v>4319</v>
      </c>
      <c r="I84" s="11" t="s">
        <v>1441</v>
      </c>
      <c r="J84" s="11" t="s">
        <v>1445</v>
      </c>
      <c r="K84" s="11" t="s">
        <v>2821</v>
      </c>
      <c r="L84" s="12">
        <v>6</v>
      </c>
      <c r="M84" s="12">
        <v>12</v>
      </c>
      <c r="N84" s="12">
        <v>0</v>
      </c>
      <c r="O84" s="12" t="s">
        <v>1307</v>
      </c>
      <c r="P84" s="12">
        <v>6</v>
      </c>
      <c r="Q84" s="12">
        <v>4</v>
      </c>
      <c r="R84" s="11" t="s">
        <v>2925</v>
      </c>
      <c r="S84" s="11" t="s">
        <v>2926</v>
      </c>
    </row>
    <row r="85" spans="1:19" ht="60.75" customHeight="1" x14ac:dyDescent="0.25">
      <c r="A85" s="11" t="s">
        <v>551</v>
      </c>
      <c r="B85" s="11" t="s">
        <v>58</v>
      </c>
      <c r="C85" s="11" t="s">
        <v>1440</v>
      </c>
      <c r="D85" s="11" t="s">
        <v>557</v>
      </c>
      <c r="E85" s="11" t="s">
        <v>236</v>
      </c>
      <c r="F85" s="11" t="s">
        <v>385</v>
      </c>
      <c r="G85" s="11" t="s">
        <v>386</v>
      </c>
      <c r="H85" s="11" t="s">
        <v>4319</v>
      </c>
      <c r="I85" s="11" t="s">
        <v>1441</v>
      </c>
      <c r="J85" s="11" t="s">
        <v>1446</v>
      </c>
      <c r="K85" s="11" t="s">
        <v>2821</v>
      </c>
      <c r="L85" s="12">
        <v>30</v>
      </c>
      <c r="M85" s="12">
        <v>36</v>
      </c>
      <c r="N85" s="12">
        <v>0</v>
      </c>
      <c r="O85" s="12" t="s">
        <v>1307</v>
      </c>
      <c r="P85" s="12">
        <v>6</v>
      </c>
      <c r="Q85" s="12">
        <v>6</v>
      </c>
      <c r="R85" s="11" t="s">
        <v>2927</v>
      </c>
      <c r="S85" s="11" t="s">
        <v>2928</v>
      </c>
    </row>
    <row r="86" spans="1:19" ht="60.75" customHeight="1" x14ac:dyDescent="0.25">
      <c r="A86" s="11" t="s">
        <v>551</v>
      </c>
      <c r="B86" s="11" t="s">
        <v>58</v>
      </c>
      <c r="C86" s="11" t="s">
        <v>1440</v>
      </c>
      <c r="D86" s="11" t="s">
        <v>559</v>
      </c>
      <c r="E86" s="11" t="s">
        <v>236</v>
      </c>
      <c r="F86" s="11" t="s">
        <v>385</v>
      </c>
      <c r="G86" s="11" t="s">
        <v>386</v>
      </c>
      <c r="H86" s="11" t="s">
        <v>4319</v>
      </c>
      <c r="I86" s="11" t="s">
        <v>1441</v>
      </c>
      <c r="J86" s="11" t="s">
        <v>1447</v>
      </c>
      <c r="K86" s="11" t="s">
        <v>2821</v>
      </c>
      <c r="L86" s="12">
        <v>2</v>
      </c>
      <c r="M86" s="12">
        <v>4</v>
      </c>
      <c r="N86" s="12">
        <v>0</v>
      </c>
      <c r="O86" s="12" t="s">
        <v>1307</v>
      </c>
      <c r="P86" s="12">
        <v>2</v>
      </c>
      <c r="Q86" s="12">
        <v>2</v>
      </c>
      <c r="R86" s="11" t="s">
        <v>2929</v>
      </c>
      <c r="S86" s="11" t="s">
        <v>2930</v>
      </c>
    </row>
    <row r="87" spans="1:19" ht="60.75" customHeight="1" x14ac:dyDescent="0.25">
      <c r="A87" s="11" t="s">
        <v>551</v>
      </c>
      <c r="B87" s="11" t="s">
        <v>58</v>
      </c>
      <c r="C87" s="11" t="s">
        <v>1440</v>
      </c>
      <c r="D87" s="11" t="s">
        <v>562</v>
      </c>
      <c r="E87" s="11" t="s">
        <v>236</v>
      </c>
      <c r="F87" s="11" t="s">
        <v>385</v>
      </c>
      <c r="G87" s="11" t="s">
        <v>386</v>
      </c>
      <c r="H87" s="11" t="s">
        <v>4319</v>
      </c>
      <c r="I87" s="11" t="s">
        <v>1441</v>
      </c>
      <c r="J87" s="11" t="s">
        <v>1448</v>
      </c>
      <c r="K87" s="11" t="s">
        <v>2821</v>
      </c>
      <c r="L87" s="12">
        <v>0</v>
      </c>
      <c r="M87" s="12">
        <v>10</v>
      </c>
      <c r="N87" s="12">
        <v>0</v>
      </c>
      <c r="O87" s="12" t="s">
        <v>1307</v>
      </c>
      <c r="P87" s="12">
        <v>10</v>
      </c>
      <c r="Q87" s="12">
        <v>10</v>
      </c>
      <c r="R87" s="11" t="s">
        <v>2931</v>
      </c>
      <c r="S87" s="11" t="s">
        <v>2932</v>
      </c>
    </row>
    <row r="88" spans="1:19" ht="60.75" customHeight="1" x14ac:dyDescent="0.25">
      <c r="A88" s="11" t="s">
        <v>551</v>
      </c>
      <c r="B88" s="11" t="s">
        <v>58</v>
      </c>
      <c r="C88" s="11" t="s">
        <v>1440</v>
      </c>
      <c r="D88" s="11" t="s">
        <v>561</v>
      </c>
      <c r="E88" s="11" t="s">
        <v>236</v>
      </c>
      <c r="F88" s="11" t="s">
        <v>385</v>
      </c>
      <c r="G88" s="11" t="s">
        <v>386</v>
      </c>
      <c r="H88" s="11" t="s">
        <v>4319</v>
      </c>
      <c r="I88" s="11" t="s">
        <v>1441</v>
      </c>
      <c r="J88" s="11" t="s">
        <v>1449</v>
      </c>
      <c r="K88" s="11" t="s">
        <v>2821</v>
      </c>
      <c r="L88" s="12">
        <v>0</v>
      </c>
      <c r="M88" s="12">
        <v>1</v>
      </c>
      <c r="N88" s="12">
        <v>0</v>
      </c>
      <c r="O88" s="12" t="s">
        <v>1307</v>
      </c>
      <c r="P88" s="12">
        <v>1</v>
      </c>
      <c r="Q88" s="12">
        <v>1</v>
      </c>
      <c r="R88" s="11" t="s">
        <v>2933</v>
      </c>
      <c r="S88" s="11" t="s">
        <v>2934</v>
      </c>
    </row>
    <row r="89" spans="1:19" ht="60.75" customHeight="1" x14ac:dyDescent="0.25">
      <c r="A89" s="11" t="s">
        <v>551</v>
      </c>
      <c r="B89" s="11" t="s">
        <v>58</v>
      </c>
      <c r="C89" s="11" t="s">
        <v>1440</v>
      </c>
      <c r="D89" s="11" t="s">
        <v>553</v>
      </c>
      <c r="E89" s="11" t="s">
        <v>236</v>
      </c>
      <c r="F89" s="11" t="s">
        <v>385</v>
      </c>
      <c r="G89" s="11" t="s">
        <v>386</v>
      </c>
      <c r="H89" s="11" t="s">
        <v>4319</v>
      </c>
      <c r="I89" s="11" t="s">
        <v>1441</v>
      </c>
      <c r="J89" s="11" t="s">
        <v>1450</v>
      </c>
      <c r="K89" s="11" t="s">
        <v>2821</v>
      </c>
      <c r="L89" s="12">
        <v>0</v>
      </c>
      <c r="M89" s="12">
        <v>25</v>
      </c>
      <c r="N89" s="12">
        <v>0</v>
      </c>
      <c r="O89" s="12" t="s">
        <v>1307</v>
      </c>
      <c r="P89" s="12">
        <v>25</v>
      </c>
      <c r="Q89" s="12">
        <v>15</v>
      </c>
      <c r="R89" s="11" t="s">
        <v>2935</v>
      </c>
      <c r="S89" s="11" t="s">
        <v>2936</v>
      </c>
    </row>
    <row r="90" spans="1:19" ht="60.75" customHeight="1" x14ac:dyDescent="0.25">
      <c r="A90" s="11" t="s">
        <v>551</v>
      </c>
      <c r="B90" s="11" t="s">
        <v>58</v>
      </c>
      <c r="C90" s="11" t="s">
        <v>1440</v>
      </c>
      <c r="D90" s="11" t="s">
        <v>555</v>
      </c>
      <c r="E90" s="11" t="s">
        <v>236</v>
      </c>
      <c r="F90" s="11" t="s">
        <v>385</v>
      </c>
      <c r="G90" s="11" t="s">
        <v>386</v>
      </c>
      <c r="H90" s="11" t="s">
        <v>4319</v>
      </c>
      <c r="I90" s="11" t="s">
        <v>1441</v>
      </c>
      <c r="J90" s="11" t="s">
        <v>1451</v>
      </c>
      <c r="K90" s="11" t="s">
        <v>2821</v>
      </c>
      <c r="L90" s="12">
        <v>0</v>
      </c>
      <c r="M90" s="12">
        <v>1</v>
      </c>
      <c r="N90" s="12">
        <v>0</v>
      </c>
      <c r="O90" s="12" t="s">
        <v>1307</v>
      </c>
      <c r="P90" s="12">
        <v>1</v>
      </c>
      <c r="Q90" s="12">
        <v>1</v>
      </c>
      <c r="R90" s="11" t="s">
        <v>2937</v>
      </c>
      <c r="S90" s="11" t="s">
        <v>2938</v>
      </c>
    </row>
    <row r="91" spans="1:19" ht="60.75" customHeight="1" x14ac:dyDescent="0.25">
      <c r="A91" s="11" t="s">
        <v>320</v>
      </c>
      <c r="B91" s="11" t="s">
        <v>58</v>
      </c>
      <c r="C91" s="11" t="s">
        <v>1452</v>
      </c>
      <c r="D91" s="11" t="s">
        <v>1453</v>
      </c>
      <c r="E91" s="11" t="s">
        <v>69</v>
      </c>
      <c r="F91" s="11" t="s">
        <v>70</v>
      </c>
      <c r="G91" s="11" t="s">
        <v>188</v>
      </c>
      <c r="H91" s="11" t="s">
        <v>4317</v>
      </c>
      <c r="I91" s="11" t="s">
        <v>1454</v>
      </c>
      <c r="J91" s="11" t="s">
        <v>1455</v>
      </c>
      <c r="K91" s="11" t="s">
        <v>2821</v>
      </c>
      <c r="L91" s="12">
        <v>21</v>
      </c>
      <c r="M91" s="12">
        <v>30</v>
      </c>
      <c r="N91" s="12">
        <v>26</v>
      </c>
      <c r="O91" s="12">
        <v>26</v>
      </c>
      <c r="P91" s="12">
        <v>30</v>
      </c>
      <c r="Q91" s="12">
        <v>30</v>
      </c>
      <c r="R91" s="11" t="s">
        <v>2939</v>
      </c>
      <c r="S91" s="11" t="s">
        <v>2940</v>
      </c>
    </row>
    <row r="92" spans="1:19" ht="60.75" customHeight="1" x14ac:dyDescent="0.25">
      <c r="A92" s="11" t="s">
        <v>320</v>
      </c>
      <c r="B92" s="11" t="s">
        <v>58</v>
      </c>
      <c r="C92" s="11" t="s">
        <v>1452</v>
      </c>
      <c r="D92" s="11" t="s">
        <v>326</v>
      </c>
      <c r="E92" s="11" t="s">
        <v>69</v>
      </c>
      <c r="F92" s="11" t="s">
        <v>70</v>
      </c>
      <c r="G92" s="11" t="s">
        <v>188</v>
      </c>
      <c r="H92" s="11" t="s">
        <v>4317</v>
      </c>
      <c r="I92" s="11" t="s">
        <v>1454</v>
      </c>
      <c r="J92" s="11" t="s">
        <v>1456</v>
      </c>
      <c r="K92" s="11" t="s">
        <v>2821</v>
      </c>
      <c r="L92" s="12">
        <v>0</v>
      </c>
      <c r="M92" s="12">
        <v>21</v>
      </c>
      <c r="N92" s="12">
        <v>10</v>
      </c>
      <c r="O92" s="12">
        <v>9.3800000000000008</v>
      </c>
      <c r="P92" s="12">
        <v>21</v>
      </c>
      <c r="Q92" s="12">
        <v>21</v>
      </c>
      <c r="R92" s="11" t="s">
        <v>2939</v>
      </c>
      <c r="S92" s="11" t="s">
        <v>2941</v>
      </c>
    </row>
    <row r="93" spans="1:19" ht="60.75" customHeight="1" x14ac:dyDescent="0.25">
      <c r="A93" s="11" t="s">
        <v>320</v>
      </c>
      <c r="B93" s="11" t="s">
        <v>58</v>
      </c>
      <c r="C93" s="11" t="s">
        <v>1452</v>
      </c>
      <c r="D93" s="11" t="s">
        <v>327</v>
      </c>
      <c r="E93" s="11" t="s">
        <v>69</v>
      </c>
      <c r="F93" s="11" t="s">
        <v>70</v>
      </c>
      <c r="G93" s="11" t="s">
        <v>188</v>
      </c>
      <c r="H93" s="11" t="s">
        <v>4317</v>
      </c>
      <c r="I93" s="11" t="s">
        <v>1454</v>
      </c>
      <c r="J93" s="11" t="s">
        <v>1457</v>
      </c>
      <c r="K93" s="11" t="s">
        <v>2821</v>
      </c>
      <c r="L93" s="12">
        <v>0</v>
      </c>
      <c r="M93" s="12">
        <v>25</v>
      </c>
      <c r="N93" s="12">
        <v>10</v>
      </c>
      <c r="O93" s="12">
        <v>10</v>
      </c>
      <c r="P93" s="12">
        <v>25</v>
      </c>
      <c r="Q93" s="12">
        <v>25</v>
      </c>
      <c r="R93" s="11" t="s">
        <v>2939</v>
      </c>
      <c r="S93" s="11" t="s">
        <v>2942</v>
      </c>
    </row>
    <row r="94" spans="1:19" ht="60.75" customHeight="1" x14ac:dyDescent="0.25">
      <c r="A94" s="11" t="s">
        <v>320</v>
      </c>
      <c r="B94" s="11" t="s">
        <v>58</v>
      </c>
      <c r="C94" s="11" t="s">
        <v>1452</v>
      </c>
      <c r="D94" s="11" t="s">
        <v>1458</v>
      </c>
      <c r="E94" s="11" t="s">
        <v>69</v>
      </c>
      <c r="F94" s="11" t="s">
        <v>70</v>
      </c>
      <c r="G94" s="11" t="s">
        <v>188</v>
      </c>
      <c r="H94" s="11" t="s">
        <v>4317</v>
      </c>
      <c r="I94" s="11" t="s">
        <v>1454</v>
      </c>
      <c r="J94" s="11" t="s">
        <v>1459</v>
      </c>
      <c r="K94" s="11" t="s">
        <v>2821</v>
      </c>
      <c r="L94" s="12">
        <v>0</v>
      </c>
      <c r="M94" s="12">
        <v>80</v>
      </c>
      <c r="N94" s="12">
        <v>0</v>
      </c>
      <c r="O94" s="12" t="s">
        <v>1307</v>
      </c>
      <c r="P94" s="12">
        <v>80</v>
      </c>
      <c r="Q94" s="12">
        <v>84.6</v>
      </c>
      <c r="R94" s="11" t="s">
        <v>2939</v>
      </c>
      <c r="S94" s="11" t="s">
        <v>2943</v>
      </c>
    </row>
    <row r="95" spans="1:19" ht="60.75" customHeight="1" x14ac:dyDescent="0.25">
      <c r="A95" s="11" t="s">
        <v>320</v>
      </c>
      <c r="B95" s="11" t="s">
        <v>58</v>
      </c>
      <c r="C95" s="11" t="s">
        <v>1452</v>
      </c>
      <c r="D95" s="11" t="s">
        <v>322</v>
      </c>
      <c r="E95" s="11" t="s">
        <v>50</v>
      </c>
      <c r="F95" s="11" t="s">
        <v>51</v>
      </c>
      <c r="G95" s="11" t="s">
        <v>61</v>
      </c>
      <c r="H95" s="11" t="s">
        <v>4309</v>
      </c>
      <c r="I95" s="11" t="s">
        <v>1320</v>
      </c>
      <c r="J95" s="11"/>
      <c r="K95" s="11"/>
      <c r="L95" s="12"/>
      <c r="M95" s="12"/>
      <c r="N95" s="12"/>
      <c r="O95" s="12"/>
      <c r="P95" s="12"/>
      <c r="Q95" s="12"/>
      <c r="R95" s="11"/>
      <c r="S95" s="11"/>
    </row>
    <row r="96" spans="1:19" ht="60.75" customHeight="1" x14ac:dyDescent="0.25">
      <c r="A96" s="11" t="s">
        <v>590</v>
      </c>
      <c r="B96" s="11" t="s">
        <v>58</v>
      </c>
      <c r="C96" s="11" t="s">
        <v>1460</v>
      </c>
      <c r="D96" s="11" t="s">
        <v>594</v>
      </c>
      <c r="E96" s="11" t="s">
        <v>426</v>
      </c>
      <c r="F96" s="11" t="s">
        <v>492</v>
      </c>
      <c r="G96" s="11" t="s">
        <v>98</v>
      </c>
      <c r="H96" s="11" t="s">
        <v>1311</v>
      </c>
      <c r="I96" s="11" t="s">
        <v>1311</v>
      </c>
      <c r="J96" s="11" t="s">
        <v>1461</v>
      </c>
      <c r="K96" s="11" t="s">
        <v>2821</v>
      </c>
      <c r="L96" s="12">
        <v>0</v>
      </c>
      <c r="M96" s="12">
        <v>0.35</v>
      </c>
      <c r="N96" s="12">
        <v>0.17499999999999999</v>
      </c>
      <c r="O96" s="12">
        <v>0.18</v>
      </c>
      <c r="P96" s="12">
        <v>0.35</v>
      </c>
      <c r="Q96" s="12">
        <v>0.35</v>
      </c>
      <c r="R96" s="11" t="s">
        <v>2944</v>
      </c>
      <c r="S96" s="11" t="s">
        <v>2945</v>
      </c>
    </row>
    <row r="97" spans="1:19" ht="60.75" customHeight="1" x14ac:dyDescent="0.25">
      <c r="A97" s="11" t="s">
        <v>590</v>
      </c>
      <c r="B97" s="11" t="s">
        <v>58</v>
      </c>
      <c r="C97" s="11" t="s">
        <v>1460</v>
      </c>
      <c r="D97" s="11" t="s">
        <v>2719</v>
      </c>
      <c r="E97" s="11" t="s">
        <v>50</v>
      </c>
      <c r="F97" s="11" t="s">
        <v>234</v>
      </c>
      <c r="G97" s="11" t="s">
        <v>98</v>
      </c>
      <c r="H97" s="11" t="s">
        <v>1311</v>
      </c>
      <c r="I97" s="11" t="s">
        <v>1311</v>
      </c>
      <c r="J97" s="11" t="s">
        <v>2720</v>
      </c>
      <c r="K97" s="11" t="s">
        <v>2822</v>
      </c>
      <c r="L97" s="12">
        <v>0</v>
      </c>
      <c r="M97" s="12">
        <v>0.95</v>
      </c>
      <c r="N97" s="12">
        <v>0.95</v>
      </c>
      <c r="O97" s="12" t="s">
        <v>1307</v>
      </c>
      <c r="P97" s="12">
        <v>0.95</v>
      </c>
      <c r="Q97" s="12">
        <v>1</v>
      </c>
      <c r="R97" s="11" t="s">
        <v>2946</v>
      </c>
      <c r="S97" s="11" t="s">
        <v>2947</v>
      </c>
    </row>
    <row r="98" spans="1:19" ht="60.75" customHeight="1" x14ac:dyDescent="0.25">
      <c r="A98" s="11" t="s">
        <v>590</v>
      </c>
      <c r="B98" s="11" t="s">
        <v>58</v>
      </c>
      <c r="C98" s="11" t="s">
        <v>1460</v>
      </c>
      <c r="D98" s="11" t="s">
        <v>595</v>
      </c>
      <c r="E98" s="11" t="s">
        <v>50</v>
      </c>
      <c r="F98" s="11" t="s">
        <v>234</v>
      </c>
      <c r="G98" s="11" t="s">
        <v>98</v>
      </c>
      <c r="H98" s="11" t="s">
        <v>1311</v>
      </c>
      <c r="I98" s="11" t="s">
        <v>1311</v>
      </c>
      <c r="J98" s="11" t="s">
        <v>2741</v>
      </c>
      <c r="K98" s="11" t="s">
        <v>2822</v>
      </c>
      <c r="L98" s="12">
        <v>0</v>
      </c>
      <c r="M98" s="12">
        <v>0.9</v>
      </c>
      <c r="N98" s="12">
        <v>0.9</v>
      </c>
      <c r="O98" s="12" t="s">
        <v>1307</v>
      </c>
      <c r="P98" s="12">
        <v>0.9</v>
      </c>
      <c r="Q98" s="12">
        <v>1</v>
      </c>
      <c r="R98" s="11" t="s">
        <v>2948</v>
      </c>
      <c r="S98" s="11" t="s">
        <v>2949</v>
      </c>
    </row>
    <row r="99" spans="1:19" ht="60.75" customHeight="1" x14ac:dyDescent="0.25">
      <c r="A99" s="11" t="s">
        <v>590</v>
      </c>
      <c r="B99" s="11" t="s">
        <v>58</v>
      </c>
      <c r="C99" s="11" t="s">
        <v>1460</v>
      </c>
      <c r="D99" s="11" t="s">
        <v>2719</v>
      </c>
      <c r="E99" s="11" t="s">
        <v>50</v>
      </c>
      <c r="F99" s="11" t="s">
        <v>234</v>
      </c>
      <c r="G99" s="11" t="s">
        <v>98</v>
      </c>
      <c r="H99" s="11" t="s">
        <v>1311</v>
      </c>
      <c r="I99" s="11" t="s">
        <v>1311</v>
      </c>
      <c r="J99" s="11" t="s">
        <v>2792</v>
      </c>
      <c r="K99" s="11" t="s">
        <v>2822</v>
      </c>
      <c r="L99" s="12">
        <v>0</v>
      </c>
      <c r="M99" s="12">
        <v>0.95</v>
      </c>
      <c r="N99" s="12">
        <v>0.95</v>
      </c>
      <c r="O99" s="12" t="s">
        <v>1307</v>
      </c>
      <c r="P99" s="12">
        <v>0.95</v>
      </c>
      <c r="Q99" s="12">
        <v>1.18</v>
      </c>
      <c r="R99" s="11" t="s">
        <v>2950</v>
      </c>
      <c r="S99" s="11" t="s">
        <v>2951</v>
      </c>
    </row>
    <row r="100" spans="1:19" ht="60.75" customHeight="1" x14ac:dyDescent="0.25">
      <c r="A100" s="11" t="s">
        <v>590</v>
      </c>
      <c r="B100" s="11" t="s">
        <v>58</v>
      </c>
      <c r="C100" s="11" t="s">
        <v>1460</v>
      </c>
      <c r="D100" s="11" t="s">
        <v>87</v>
      </c>
      <c r="E100" s="11" t="s">
        <v>50</v>
      </c>
      <c r="F100" s="11" t="s">
        <v>51</v>
      </c>
      <c r="G100" s="11" t="s">
        <v>61</v>
      </c>
      <c r="H100" s="11" t="s">
        <v>4309</v>
      </c>
      <c r="I100" s="11" t="s">
        <v>1320</v>
      </c>
      <c r="J100" s="11"/>
      <c r="K100" s="11"/>
      <c r="L100" s="12"/>
      <c r="M100" s="12"/>
      <c r="N100" s="12"/>
      <c r="O100" s="12"/>
      <c r="P100" s="12"/>
      <c r="Q100" s="12"/>
      <c r="R100" s="11"/>
      <c r="S100" s="11"/>
    </row>
    <row r="101" spans="1:19" ht="60.75" customHeight="1" x14ac:dyDescent="0.25">
      <c r="A101" s="11" t="s">
        <v>590</v>
      </c>
      <c r="B101" s="11" t="s">
        <v>58</v>
      </c>
      <c r="C101" s="11" t="s">
        <v>1460</v>
      </c>
      <c r="D101" s="11" t="s">
        <v>592</v>
      </c>
      <c r="E101" s="11" t="s">
        <v>50</v>
      </c>
      <c r="F101" s="11" t="s">
        <v>234</v>
      </c>
      <c r="G101" s="11" t="s">
        <v>98</v>
      </c>
      <c r="H101" s="11" t="s">
        <v>1311</v>
      </c>
      <c r="I101" s="11" t="s">
        <v>1311</v>
      </c>
      <c r="J101" s="11"/>
      <c r="K101" s="11"/>
      <c r="L101" s="12"/>
      <c r="M101" s="12"/>
      <c r="N101" s="12"/>
      <c r="O101" s="12"/>
      <c r="P101" s="12"/>
      <c r="Q101" s="12"/>
      <c r="R101" s="11"/>
      <c r="S101" s="11"/>
    </row>
    <row r="102" spans="1:19" ht="60.75" customHeight="1" x14ac:dyDescent="0.25">
      <c r="A102" s="11" t="s">
        <v>1239</v>
      </c>
      <c r="B102" s="11" t="s">
        <v>58</v>
      </c>
      <c r="C102" s="11" t="s">
        <v>2700</v>
      </c>
      <c r="D102" s="11" t="s">
        <v>2701</v>
      </c>
      <c r="E102" s="11" t="s">
        <v>69</v>
      </c>
      <c r="F102" s="11" t="s">
        <v>70</v>
      </c>
      <c r="G102" s="11" t="s">
        <v>188</v>
      </c>
      <c r="H102" s="11" t="s">
        <v>4317</v>
      </c>
      <c r="I102" s="11" t="s">
        <v>1454</v>
      </c>
      <c r="J102" s="11" t="s">
        <v>2703</v>
      </c>
      <c r="K102" s="11" t="s">
        <v>2822</v>
      </c>
      <c r="L102" s="12">
        <v>0</v>
      </c>
      <c r="M102" s="12">
        <v>100</v>
      </c>
      <c r="N102" s="12">
        <v>50</v>
      </c>
      <c r="O102" s="12">
        <v>50</v>
      </c>
      <c r="P102" s="12">
        <v>100</v>
      </c>
      <c r="Q102" s="12">
        <v>100</v>
      </c>
      <c r="R102" s="11" t="s">
        <v>2952</v>
      </c>
      <c r="S102" s="11" t="s">
        <v>2953</v>
      </c>
    </row>
    <row r="103" spans="1:19" ht="60.75" customHeight="1" x14ac:dyDescent="0.25">
      <c r="A103" s="11" t="s">
        <v>1239</v>
      </c>
      <c r="B103" s="11" t="s">
        <v>58</v>
      </c>
      <c r="C103" s="11" t="s">
        <v>2700</v>
      </c>
      <c r="D103" s="11" t="s">
        <v>1241</v>
      </c>
      <c r="E103" s="11" t="s">
        <v>69</v>
      </c>
      <c r="F103" s="11" t="s">
        <v>70</v>
      </c>
      <c r="G103" s="11" t="s">
        <v>188</v>
      </c>
      <c r="H103" s="11" t="s">
        <v>4317</v>
      </c>
      <c r="I103" s="11" t="s">
        <v>1454</v>
      </c>
      <c r="J103" s="11" t="s">
        <v>2712</v>
      </c>
      <c r="K103" s="11" t="s">
        <v>2822</v>
      </c>
      <c r="L103" s="12">
        <v>0</v>
      </c>
      <c r="M103" s="12">
        <v>100</v>
      </c>
      <c r="N103" s="12">
        <v>50</v>
      </c>
      <c r="O103" s="12">
        <v>50</v>
      </c>
      <c r="P103" s="12">
        <v>100</v>
      </c>
      <c r="Q103" s="12">
        <v>100</v>
      </c>
      <c r="R103" s="11" t="s">
        <v>2954</v>
      </c>
      <c r="S103" s="11" t="s">
        <v>2955</v>
      </c>
    </row>
    <row r="104" spans="1:19" ht="60.75" customHeight="1" x14ac:dyDescent="0.25">
      <c r="A104" s="11" t="s">
        <v>1239</v>
      </c>
      <c r="B104" s="11" t="s">
        <v>58</v>
      </c>
      <c r="C104" s="11" t="s">
        <v>2700</v>
      </c>
      <c r="D104" s="11" t="s">
        <v>2701</v>
      </c>
      <c r="E104" s="11" t="s">
        <v>69</v>
      </c>
      <c r="F104" s="11" t="s">
        <v>70</v>
      </c>
      <c r="G104" s="11" t="s">
        <v>188</v>
      </c>
      <c r="H104" s="11" t="s">
        <v>4317</v>
      </c>
      <c r="I104" s="11" t="s">
        <v>1454</v>
      </c>
      <c r="J104" s="11" t="s">
        <v>2756</v>
      </c>
      <c r="K104" s="11" t="s">
        <v>2822</v>
      </c>
      <c r="L104" s="12">
        <v>0</v>
      </c>
      <c r="M104" s="12">
        <v>100</v>
      </c>
      <c r="N104" s="12">
        <v>50</v>
      </c>
      <c r="O104" s="12">
        <v>50</v>
      </c>
      <c r="P104" s="12">
        <v>100</v>
      </c>
      <c r="Q104" s="12">
        <v>100</v>
      </c>
      <c r="R104" s="11" t="s">
        <v>2956</v>
      </c>
      <c r="S104" s="11" t="s">
        <v>2957</v>
      </c>
    </row>
    <row r="105" spans="1:19" ht="60.75" customHeight="1" x14ac:dyDescent="0.25">
      <c r="A105" s="11" t="s">
        <v>1239</v>
      </c>
      <c r="B105" s="11" t="s">
        <v>58</v>
      </c>
      <c r="C105" s="11" t="s">
        <v>2700</v>
      </c>
      <c r="D105" s="11" t="s">
        <v>114</v>
      </c>
      <c r="E105" s="11" t="s">
        <v>50</v>
      </c>
      <c r="F105" s="11" t="s">
        <v>51</v>
      </c>
      <c r="G105" s="11" t="s">
        <v>61</v>
      </c>
      <c r="H105" s="11" t="s">
        <v>4309</v>
      </c>
      <c r="I105" s="11" t="s">
        <v>1320</v>
      </c>
      <c r="J105" s="11"/>
      <c r="K105" s="11"/>
      <c r="L105" s="12"/>
      <c r="M105" s="12"/>
      <c r="N105" s="12"/>
      <c r="O105" s="12"/>
      <c r="P105" s="12"/>
      <c r="Q105" s="12"/>
      <c r="R105" s="11"/>
      <c r="S105" s="11"/>
    </row>
    <row r="106" spans="1:19" ht="60.75" customHeight="1" x14ac:dyDescent="0.25">
      <c r="A106" s="11" t="s">
        <v>519</v>
      </c>
      <c r="B106" s="11" t="s">
        <v>58</v>
      </c>
      <c r="C106" s="11" t="s">
        <v>1486</v>
      </c>
      <c r="D106" s="11" t="s">
        <v>524</v>
      </c>
      <c r="E106" s="11" t="s">
        <v>63</v>
      </c>
      <c r="F106" s="11" t="s">
        <v>64</v>
      </c>
      <c r="G106" s="11" t="s">
        <v>525</v>
      </c>
      <c r="H106" s="11" t="s">
        <v>4309</v>
      </c>
      <c r="I106" s="11" t="s">
        <v>1320</v>
      </c>
      <c r="J106" s="11" t="s">
        <v>1487</v>
      </c>
      <c r="K106" s="11" t="s">
        <v>2821</v>
      </c>
      <c r="L106" s="12">
        <v>250</v>
      </c>
      <c r="M106" s="12">
        <v>464</v>
      </c>
      <c r="N106" s="12">
        <v>336</v>
      </c>
      <c r="O106" s="12">
        <v>395</v>
      </c>
      <c r="P106" s="12">
        <v>464</v>
      </c>
      <c r="Q106" s="12">
        <v>521</v>
      </c>
      <c r="R106" s="11" t="s">
        <v>2890</v>
      </c>
      <c r="S106" s="11" t="s">
        <v>2958</v>
      </c>
    </row>
    <row r="107" spans="1:19" ht="60.75" customHeight="1" x14ac:dyDescent="0.25">
      <c r="A107" s="11" t="s">
        <v>519</v>
      </c>
      <c r="B107" s="11" t="s">
        <v>58</v>
      </c>
      <c r="C107" s="11" t="s">
        <v>1486</v>
      </c>
      <c r="D107" s="11" t="s">
        <v>524</v>
      </c>
      <c r="E107" s="11" t="s">
        <v>63</v>
      </c>
      <c r="F107" s="11" t="s">
        <v>64</v>
      </c>
      <c r="G107" s="11" t="s">
        <v>525</v>
      </c>
      <c r="H107" s="11" t="s">
        <v>4309</v>
      </c>
      <c r="I107" s="11" t="s">
        <v>1320</v>
      </c>
      <c r="J107" s="11" t="s">
        <v>1488</v>
      </c>
      <c r="K107" s="11" t="s">
        <v>2821</v>
      </c>
      <c r="L107" s="12">
        <v>792</v>
      </c>
      <c r="M107" s="12">
        <v>1417</v>
      </c>
      <c r="N107" s="12">
        <v>1042</v>
      </c>
      <c r="O107" s="12">
        <v>1073</v>
      </c>
      <c r="P107" s="12">
        <v>1417</v>
      </c>
      <c r="Q107" s="12">
        <v>1238</v>
      </c>
      <c r="R107" s="11" t="s">
        <v>2890</v>
      </c>
      <c r="S107" s="11" t="s">
        <v>2959</v>
      </c>
    </row>
    <row r="108" spans="1:19" ht="60.75" customHeight="1" x14ac:dyDescent="0.25">
      <c r="A108" s="11" t="s">
        <v>519</v>
      </c>
      <c r="B108" s="11" t="s">
        <v>58</v>
      </c>
      <c r="C108" s="11" t="s">
        <v>1486</v>
      </c>
      <c r="D108" s="11" t="s">
        <v>524</v>
      </c>
      <c r="E108" s="11" t="s">
        <v>63</v>
      </c>
      <c r="F108" s="11" t="s">
        <v>64</v>
      </c>
      <c r="G108" s="11" t="s">
        <v>525</v>
      </c>
      <c r="H108" s="11" t="s">
        <v>4309</v>
      </c>
      <c r="I108" s="11" t="s">
        <v>1320</v>
      </c>
      <c r="J108" s="11" t="s">
        <v>1489</v>
      </c>
      <c r="K108" s="11" t="s">
        <v>2821</v>
      </c>
      <c r="L108" s="12">
        <v>16</v>
      </c>
      <c r="M108" s="12">
        <v>31</v>
      </c>
      <c r="N108" s="12">
        <v>22</v>
      </c>
      <c r="O108" s="12">
        <v>27</v>
      </c>
      <c r="P108" s="12">
        <v>31</v>
      </c>
      <c r="Q108" s="12">
        <v>48</v>
      </c>
      <c r="R108" s="11" t="s">
        <v>2890</v>
      </c>
      <c r="S108" s="11" t="s">
        <v>2960</v>
      </c>
    </row>
    <row r="109" spans="1:19" ht="60.75" customHeight="1" x14ac:dyDescent="0.25">
      <c r="A109" s="11" t="s">
        <v>519</v>
      </c>
      <c r="B109" s="11" t="s">
        <v>58</v>
      </c>
      <c r="C109" s="11" t="s">
        <v>1486</v>
      </c>
      <c r="D109" s="11" t="s">
        <v>526</v>
      </c>
      <c r="E109" s="11" t="s">
        <v>63</v>
      </c>
      <c r="F109" s="11" t="s">
        <v>435</v>
      </c>
      <c r="G109" s="11" t="s">
        <v>523</v>
      </c>
      <c r="H109" s="11" t="s">
        <v>4309</v>
      </c>
      <c r="I109" s="11" t="s">
        <v>1320</v>
      </c>
      <c r="J109" s="11" t="s">
        <v>1490</v>
      </c>
      <c r="K109" s="11" t="s">
        <v>2821</v>
      </c>
      <c r="L109" s="12">
        <v>3</v>
      </c>
      <c r="M109" s="12">
        <v>4</v>
      </c>
      <c r="N109" s="12">
        <v>0</v>
      </c>
      <c r="O109" s="12">
        <v>7</v>
      </c>
      <c r="P109" s="12">
        <v>4</v>
      </c>
      <c r="Q109" s="12">
        <v>11</v>
      </c>
      <c r="R109" s="11" t="s">
        <v>2890</v>
      </c>
      <c r="S109" s="11" t="s">
        <v>2961</v>
      </c>
    </row>
    <row r="110" spans="1:19" ht="60.75" customHeight="1" x14ac:dyDescent="0.25">
      <c r="A110" s="11" t="s">
        <v>519</v>
      </c>
      <c r="B110" s="11" t="s">
        <v>58</v>
      </c>
      <c r="C110" s="11" t="s">
        <v>1486</v>
      </c>
      <c r="D110" s="11" t="s">
        <v>522</v>
      </c>
      <c r="E110" s="11" t="s">
        <v>63</v>
      </c>
      <c r="F110" s="11" t="s">
        <v>435</v>
      </c>
      <c r="G110" s="11" t="s">
        <v>523</v>
      </c>
      <c r="H110" s="11" t="s">
        <v>4309</v>
      </c>
      <c r="I110" s="11" t="s">
        <v>1320</v>
      </c>
      <c r="J110" s="11" t="s">
        <v>1491</v>
      </c>
      <c r="K110" s="11" t="s">
        <v>2821</v>
      </c>
      <c r="L110" s="12">
        <v>80</v>
      </c>
      <c r="M110" s="12">
        <v>147</v>
      </c>
      <c r="N110" s="12">
        <v>106</v>
      </c>
      <c r="O110" s="12">
        <v>121</v>
      </c>
      <c r="P110" s="12">
        <v>147</v>
      </c>
      <c r="Q110" s="12">
        <v>171</v>
      </c>
      <c r="R110" s="11" t="s">
        <v>2890</v>
      </c>
      <c r="S110" s="11" t="s">
        <v>2962</v>
      </c>
    </row>
    <row r="111" spans="1:19" ht="60.75" customHeight="1" x14ac:dyDescent="0.25">
      <c r="A111" s="11" t="s">
        <v>519</v>
      </c>
      <c r="B111" s="11" t="s">
        <v>58</v>
      </c>
      <c r="C111" s="11" t="s">
        <v>1486</v>
      </c>
      <c r="D111" s="11" t="s">
        <v>524</v>
      </c>
      <c r="E111" s="11" t="s">
        <v>63</v>
      </c>
      <c r="F111" s="11" t="s">
        <v>64</v>
      </c>
      <c r="G111" s="11" t="s">
        <v>525</v>
      </c>
      <c r="H111" s="11" t="s">
        <v>4309</v>
      </c>
      <c r="I111" s="11" t="s">
        <v>1320</v>
      </c>
      <c r="J111" s="11" t="s">
        <v>1492</v>
      </c>
      <c r="K111" s="11" t="s">
        <v>2821</v>
      </c>
      <c r="L111" s="12">
        <v>442</v>
      </c>
      <c r="M111" s="12">
        <v>785</v>
      </c>
      <c r="N111" s="12">
        <v>579</v>
      </c>
      <c r="O111" s="12">
        <v>655</v>
      </c>
      <c r="P111" s="12">
        <v>785</v>
      </c>
      <c r="Q111" s="12">
        <v>822</v>
      </c>
      <c r="R111" s="11" t="s">
        <v>2890</v>
      </c>
      <c r="S111" s="11" t="s">
        <v>2963</v>
      </c>
    </row>
    <row r="112" spans="1:19" ht="60.75" customHeight="1" x14ac:dyDescent="0.25">
      <c r="A112" s="11" t="s">
        <v>519</v>
      </c>
      <c r="B112" s="11" t="s">
        <v>58</v>
      </c>
      <c r="C112" s="11" t="s">
        <v>1486</v>
      </c>
      <c r="D112" s="11" t="s">
        <v>522</v>
      </c>
      <c r="E112" s="11" t="s">
        <v>63</v>
      </c>
      <c r="F112" s="11" t="s">
        <v>435</v>
      </c>
      <c r="G112" s="11" t="s">
        <v>523</v>
      </c>
      <c r="H112" s="11" t="s">
        <v>4309</v>
      </c>
      <c r="I112" s="11" t="s">
        <v>1320</v>
      </c>
      <c r="J112" s="11" t="s">
        <v>1493</v>
      </c>
      <c r="K112" s="11" t="s">
        <v>2821</v>
      </c>
      <c r="L112" s="12">
        <v>640</v>
      </c>
      <c r="M112" s="12">
        <v>1147</v>
      </c>
      <c r="N112" s="12">
        <v>842</v>
      </c>
      <c r="O112" s="12">
        <v>1153</v>
      </c>
      <c r="P112" s="12">
        <v>202</v>
      </c>
      <c r="Q112" s="12">
        <v>1489</v>
      </c>
      <c r="R112" s="11" t="s">
        <v>2890</v>
      </c>
      <c r="S112" s="11" t="s">
        <v>2964</v>
      </c>
    </row>
    <row r="113" spans="1:19" ht="60.75" customHeight="1" x14ac:dyDescent="0.25">
      <c r="A113" s="11" t="s">
        <v>519</v>
      </c>
      <c r="B113" s="11" t="s">
        <v>58</v>
      </c>
      <c r="C113" s="11" t="s">
        <v>1486</v>
      </c>
      <c r="D113" s="11" t="s">
        <v>524</v>
      </c>
      <c r="E113" s="11" t="s">
        <v>63</v>
      </c>
      <c r="F113" s="11" t="s">
        <v>64</v>
      </c>
      <c r="G113" s="11" t="s">
        <v>525</v>
      </c>
      <c r="H113" s="11" t="s">
        <v>4309</v>
      </c>
      <c r="I113" s="11" t="s">
        <v>1320</v>
      </c>
      <c r="J113" s="11" t="s">
        <v>1494</v>
      </c>
      <c r="K113" s="11" t="s">
        <v>2821</v>
      </c>
      <c r="L113" s="12">
        <v>300</v>
      </c>
      <c r="M113" s="12">
        <v>558</v>
      </c>
      <c r="N113" s="12">
        <v>403</v>
      </c>
      <c r="O113" s="12">
        <v>376</v>
      </c>
      <c r="P113" s="12">
        <v>558</v>
      </c>
      <c r="Q113" s="12">
        <v>604</v>
      </c>
      <c r="R113" s="11" t="s">
        <v>2890</v>
      </c>
      <c r="S113" s="11" t="s">
        <v>2965</v>
      </c>
    </row>
    <row r="114" spans="1:19" ht="60.75" customHeight="1" x14ac:dyDescent="0.25">
      <c r="A114" s="11" t="s">
        <v>519</v>
      </c>
      <c r="B114" s="11" t="s">
        <v>58</v>
      </c>
      <c r="C114" s="11" t="s">
        <v>1486</v>
      </c>
      <c r="D114" s="11" t="s">
        <v>522</v>
      </c>
      <c r="E114" s="11" t="s">
        <v>63</v>
      </c>
      <c r="F114" s="11" t="s">
        <v>435</v>
      </c>
      <c r="G114" s="11" t="s">
        <v>523</v>
      </c>
      <c r="H114" s="11" t="s">
        <v>4309</v>
      </c>
      <c r="I114" s="11" t="s">
        <v>1320</v>
      </c>
      <c r="J114" s="11" t="s">
        <v>1495</v>
      </c>
      <c r="K114" s="11" t="s">
        <v>2821</v>
      </c>
      <c r="L114" s="12">
        <v>0</v>
      </c>
      <c r="M114" s="12">
        <v>70.25</v>
      </c>
      <c r="N114" s="12">
        <v>0</v>
      </c>
      <c r="O114" s="12" t="s">
        <v>1307</v>
      </c>
      <c r="P114" s="12">
        <v>70.25</v>
      </c>
      <c r="Q114" s="12">
        <v>83.45</v>
      </c>
      <c r="R114" s="11" t="s">
        <v>2890</v>
      </c>
      <c r="S114" s="11" t="s">
        <v>2966</v>
      </c>
    </row>
    <row r="115" spans="1:19" ht="60.75" customHeight="1" x14ac:dyDescent="0.25">
      <c r="A115" s="11" t="s">
        <v>519</v>
      </c>
      <c r="B115" s="11" t="s">
        <v>58</v>
      </c>
      <c r="C115" s="11" t="s">
        <v>1486</v>
      </c>
      <c r="D115" s="11" t="s">
        <v>522</v>
      </c>
      <c r="E115" s="11" t="s">
        <v>63</v>
      </c>
      <c r="F115" s="11" t="s">
        <v>435</v>
      </c>
      <c r="G115" s="11" t="s">
        <v>523</v>
      </c>
      <c r="H115" s="11" t="s">
        <v>4309</v>
      </c>
      <c r="I115" s="11" t="s">
        <v>1320</v>
      </c>
      <c r="J115" s="11" t="s">
        <v>1496</v>
      </c>
      <c r="K115" s="11" t="s">
        <v>2821</v>
      </c>
      <c r="L115" s="12">
        <v>0</v>
      </c>
      <c r="M115" s="12">
        <v>80.25</v>
      </c>
      <c r="N115" s="12">
        <v>0</v>
      </c>
      <c r="O115" s="12" t="s">
        <v>1307</v>
      </c>
      <c r="P115" s="12">
        <v>80.25</v>
      </c>
      <c r="Q115" s="12">
        <v>83.85</v>
      </c>
      <c r="R115" s="11" t="s">
        <v>2890</v>
      </c>
      <c r="S115" s="11" t="s">
        <v>2967</v>
      </c>
    </row>
    <row r="116" spans="1:19" ht="60.75" customHeight="1" x14ac:dyDescent="0.25">
      <c r="A116" s="11" t="s">
        <v>519</v>
      </c>
      <c r="B116" s="11" t="s">
        <v>58</v>
      </c>
      <c r="C116" s="11" t="s">
        <v>1486</v>
      </c>
      <c r="D116" s="11" t="s">
        <v>4323</v>
      </c>
      <c r="E116" s="11" t="s">
        <v>50</v>
      </c>
      <c r="F116" s="11" t="s">
        <v>51</v>
      </c>
      <c r="G116" s="11" t="s">
        <v>61</v>
      </c>
      <c r="H116" s="11" t="s">
        <v>4309</v>
      </c>
      <c r="I116" s="11" t="s">
        <v>1320</v>
      </c>
      <c r="J116" s="11"/>
      <c r="K116" s="11"/>
      <c r="L116" s="12"/>
      <c r="M116" s="12"/>
      <c r="N116" s="12"/>
      <c r="O116" s="12"/>
      <c r="P116" s="12"/>
      <c r="Q116" s="12"/>
      <c r="R116" s="11"/>
      <c r="S116" s="11"/>
    </row>
    <row r="117" spans="1:19" ht="60.75" customHeight="1" x14ac:dyDescent="0.25">
      <c r="A117" s="11" t="s">
        <v>571</v>
      </c>
      <c r="B117" s="11" t="s">
        <v>58</v>
      </c>
      <c r="C117" s="11" t="s">
        <v>572</v>
      </c>
      <c r="D117" s="11" t="s">
        <v>573</v>
      </c>
      <c r="E117" s="11" t="s">
        <v>50</v>
      </c>
      <c r="F117" s="11" t="s">
        <v>199</v>
      </c>
      <c r="G117" s="11" t="s">
        <v>574</v>
      </c>
      <c r="H117" s="11"/>
      <c r="I117" s="11"/>
      <c r="J117" s="11" t="s">
        <v>2618</v>
      </c>
      <c r="K117" s="11" t="s">
        <v>2822</v>
      </c>
      <c r="L117" s="12">
        <v>0</v>
      </c>
      <c r="M117" s="12">
        <v>20.100000000000001</v>
      </c>
      <c r="N117" s="12">
        <v>0</v>
      </c>
      <c r="O117" s="12" t="s">
        <v>1307</v>
      </c>
      <c r="P117" s="12">
        <v>20.100000000000001</v>
      </c>
      <c r="Q117" s="12">
        <v>19.04</v>
      </c>
      <c r="R117" s="11" t="s">
        <v>2968</v>
      </c>
      <c r="S117" s="11" t="s">
        <v>2969</v>
      </c>
    </row>
    <row r="118" spans="1:19" ht="60.75" customHeight="1" x14ac:dyDescent="0.25">
      <c r="A118" s="11" t="s">
        <v>571</v>
      </c>
      <c r="B118" s="11" t="s">
        <v>58</v>
      </c>
      <c r="C118" s="11" t="s">
        <v>572</v>
      </c>
      <c r="D118" s="11" t="s">
        <v>573</v>
      </c>
      <c r="E118" s="11" t="s">
        <v>50</v>
      </c>
      <c r="F118" s="11" t="s">
        <v>199</v>
      </c>
      <c r="G118" s="11" t="s">
        <v>574</v>
      </c>
      <c r="H118" s="11"/>
      <c r="I118" s="11"/>
      <c r="J118" s="11" t="s">
        <v>2793</v>
      </c>
      <c r="K118" s="11" t="s">
        <v>2822</v>
      </c>
      <c r="L118" s="12">
        <v>0</v>
      </c>
      <c r="M118" s="12">
        <v>22</v>
      </c>
      <c r="N118" s="12">
        <v>0</v>
      </c>
      <c r="O118" s="12" t="s">
        <v>1307</v>
      </c>
      <c r="P118" s="12">
        <v>22</v>
      </c>
      <c r="Q118" s="12">
        <v>22.61</v>
      </c>
      <c r="R118" s="11" t="s">
        <v>2970</v>
      </c>
      <c r="S118" s="11" t="s">
        <v>2971</v>
      </c>
    </row>
    <row r="119" spans="1:19" ht="60.75" customHeight="1" x14ac:dyDescent="0.25">
      <c r="A119" s="11" t="s">
        <v>571</v>
      </c>
      <c r="B119" s="11" t="s">
        <v>58</v>
      </c>
      <c r="C119" s="11" t="s">
        <v>572</v>
      </c>
      <c r="D119" s="11" t="s">
        <v>60</v>
      </c>
      <c r="E119" s="11" t="s">
        <v>50</v>
      </c>
      <c r="F119" s="11" t="s">
        <v>234</v>
      </c>
      <c r="G119" s="11" t="s">
        <v>98</v>
      </c>
      <c r="H119" s="11" t="s">
        <v>1311</v>
      </c>
      <c r="I119" s="11" t="s">
        <v>1311</v>
      </c>
      <c r="J119" s="11"/>
      <c r="K119" s="11"/>
      <c r="L119" s="12"/>
      <c r="M119" s="12"/>
      <c r="N119" s="12"/>
      <c r="O119" s="12"/>
      <c r="P119" s="12"/>
      <c r="Q119" s="12"/>
      <c r="R119" s="11"/>
      <c r="S119" s="11"/>
    </row>
    <row r="120" spans="1:19" ht="60.75" customHeight="1" x14ac:dyDescent="0.25">
      <c r="A120" s="11" t="s">
        <v>78</v>
      </c>
      <c r="B120" s="11" t="s">
        <v>58</v>
      </c>
      <c r="C120" s="11" t="s">
        <v>79</v>
      </c>
      <c r="D120" s="11" t="s">
        <v>1497</v>
      </c>
      <c r="E120" s="11" t="s">
        <v>50</v>
      </c>
      <c r="F120" s="11" t="s">
        <v>81</v>
      </c>
      <c r="G120" s="11" t="s">
        <v>1498</v>
      </c>
      <c r="H120" s="11" t="s">
        <v>4309</v>
      </c>
      <c r="I120" s="11" t="s">
        <v>1320</v>
      </c>
      <c r="J120" s="11" t="s">
        <v>1499</v>
      </c>
      <c r="K120" s="11" t="s">
        <v>2821</v>
      </c>
      <c r="L120" s="12">
        <v>595</v>
      </c>
      <c r="M120" s="12">
        <v>545</v>
      </c>
      <c r="N120" s="12">
        <v>595</v>
      </c>
      <c r="O120" s="12" t="s">
        <v>1307</v>
      </c>
      <c r="P120" s="12">
        <v>545</v>
      </c>
      <c r="Q120" s="12">
        <v>595</v>
      </c>
      <c r="R120" s="11" t="s">
        <v>2972</v>
      </c>
      <c r="S120" s="11" t="s">
        <v>2973</v>
      </c>
    </row>
    <row r="121" spans="1:19" ht="60.75" customHeight="1" x14ac:dyDescent="0.25">
      <c r="A121" s="11" t="s">
        <v>78</v>
      </c>
      <c r="B121" s="11" t="s">
        <v>58</v>
      </c>
      <c r="C121" s="11" t="s">
        <v>79</v>
      </c>
      <c r="D121" s="11" t="s">
        <v>1500</v>
      </c>
      <c r="E121" s="11" t="s">
        <v>50</v>
      </c>
      <c r="F121" s="11" t="s">
        <v>81</v>
      </c>
      <c r="G121" s="11" t="s">
        <v>1498</v>
      </c>
      <c r="H121" s="11" t="s">
        <v>4309</v>
      </c>
      <c r="I121" s="11" t="s">
        <v>1320</v>
      </c>
      <c r="J121" s="11" t="s">
        <v>1501</v>
      </c>
      <c r="K121" s="11" t="s">
        <v>2821</v>
      </c>
      <c r="L121" s="12">
        <v>50</v>
      </c>
      <c r="M121" s="12">
        <v>70</v>
      </c>
      <c r="N121" s="12">
        <v>50</v>
      </c>
      <c r="O121" s="12" t="s">
        <v>1307</v>
      </c>
      <c r="P121" s="12">
        <v>70</v>
      </c>
      <c r="Q121" s="12">
        <v>70</v>
      </c>
      <c r="R121" s="11" t="s">
        <v>2974</v>
      </c>
      <c r="S121" s="11" t="s">
        <v>2975</v>
      </c>
    </row>
    <row r="122" spans="1:19" ht="60.75" customHeight="1" x14ac:dyDescent="0.25">
      <c r="A122" s="11" t="s">
        <v>78</v>
      </c>
      <c r="B122" s="11" t="s">
        <v>58</v>
      </c>
      <c r="C122" s="11" t="s">
        <v>79</v>
      </c>
      <c r="D122" s="11" t="s">
        <v>1500</v>
      </c>
      <c r="E122" s="11" t="s">
        <v>50</v>
      </c>
      <c r="F122" s="11" t="s">
        <v>81</v>
      </c>
      <c r="G122" s="11" t="s">
        <v>1498</v>
      </c>
      <c r="H122" s="11" t="s">
        <v>4309</v>
      </c>
      <c r="I122" s="11" t="s">
        <v>1320</v>
      </c>
      <c r="J122" s="11" t="s">
        <v>1502</v>
      </c>
      <c r="K122" s="11" t="s">
        <v>2821</v>
      </c>
      <c r="L122" s="12">
        <v>0</v>
      </c>
      <c r="M122" s="12">
        <v>40</v>
      </c>
      <c r="N122" s="12">
        <v>0</v>
      </c>
      <c r="O122" s="12" t="s">
        <v>1307</v>
      </c>
      <c r="P122" s="12">
        <v>40</v>
      </c>
      <c r="Q122" s="12">
        <v>0</v>
      </c>
      <c r="R122" s="11" t="s">
        <v>2976</v>
      </c>
      <c r="S122" s="11" t="s">
        <v>2826</v>
      </c>
    </row>
    <row r="123" spans="1:19" ht="60.75" customHeight="1" x14ac:dyDescent="0.25">
      <c r="A123" s="11" t="s">
        <v>78</v>
      </c>
      <c r="B123" s="11" t="s">
        <v>58</v>
      </c>
      <c r="C123" s="11" t="s">
        <v>79</v>
      </c>
      <c r="D123" s="11" t="s">
        <v>1497</v>
      </c>
      <c r="E123" s="11" t="s">
        <v>50</v>
      </c>
      <c r="F123" s="11" t="s">
        <v>81</v>
      </c>
      <c r="G123" s="11" t="s">
        <v>1498</v>
      </c>
      <c r="H123" s="11" t="s">
        <v>4309</v>
      </c>
      <c r="I123" s="11" t="s">
        <v>1320</v>
      </c>
      <c r="J123" s="11" t="s">
        <v>1503</v>
      </c>
      <c r="K123" s="11" t="s">
        <v>2821</v>
      </c>
      <c r="L123" s="12">
        <v>4.12</v>
      </c>
      <c r="M123" s="12">
        <v>3.1</v>
      </c>
      <c r="N123" s="12">
        <v>4.12</v>
      </c>
      <c r="O123" s="12" t="s">
        <v>1307</v>
      </c>
      <c r="P123" s="12">
        <v>3.1</v>
      </c>
      <c r="Q123" s="12">
        <v>4.0999999999999996</v>
      </c>
      <c r="R123" s="11" t="s">
        <v>2977</v>
      </c>
      <c r="S123" s="11" t="s">
        <v>2978</v>
      </c>
    </row>
    <row r="124" spans="1:19" ht="60.75" customHeight="1" x14ac:dyDescent="0.25">
      <c r="A124" s="11" t="s">
        <v>78</v>
      </c>
      <c r="B124" s="11" t="s">
        <v>58</v>
      </c>
      <c r="C124" s="11" t="s">
        <v>79</v>
      </c>
      <c r="D124" s="11" t="s">
        <v>1504</v>
      </c>
      <c r="E124" s="11" t="s">
        <v>50</v>
      </c>
      <c r="F124" s="11" t="s">
        <v>81</v>
      </c>
      <c r="G124" s="11" t="s">
        <v>1498</v>
      </c>
      <c r="H124" s="11" t="s">
        <v>4309</v>
      </c>
      <c r="I124" s="11" t="s">
        <v>1320</v>
      </c>
      <c r="J124" s="11" t="s">
        <v>1505</v>
      </c>
      <c r="K124" s="11" t="s">
        <v>2821</v>
      </c>
      <c r="L124" s="12">
        <v>0</v>
      </c>
      <c r="M124" s="12">
        <v>95</v>
      </c>
      <c r="N124" s="12">
        <v>0</v>
      </c>
      <c r="O124" s="12" t="s">
        <v>1307</v>
      </c>
      <c r="P124" s="12">
        <v>95</v>
      </c>
      <c r="Q124" s="12">
        <v>83.33</v>
      </c>
      <c r="R124" s="11" t="s">
        <v>2979</v>
      </c>
      <c r="S124" s="11" t="s">
        <v>2980</v>
      </c>
    </row>
    <row r="125" spans="1:19" ht="60.75" customHeight="1" x14ac:dyDescent="0.25">
      <c r="A125" s="11" t="s">
        <v>78</v>
      </c>
      <c r="B125" s="11" t="s">
        <v>58</v>
      </c>
      <c r="C125" s="11" t="s">
        <v>79</v>
      </c>
      <c r="D125" s="11" t="s">
        <v>1497</v>
      </c>
      <c r="E125" s="11" t="s">
        <v>50</v>
      </c>
      <c r="F125" s="11" t="s">
        <v>81</v>
      </c>
      <c r="G125" s="11" t="s">
        <v>1498</v>
      </c>
      <c r="H125" s="11" t="s">
        <v>4309</v>
      </c>
      <c r="I125" s="11" t="s">
        <v>1320</v>
      </c>
      <c r="J125" s="11" t="s">
        <v>1506</v>
      </c>
      <c r="K125" s="11" t="s">
        <v>2821</v>
      </c>
      <c r="L125" s="12">
        <v>87.67</v>
      </c>
      <c r="M125" s="12">
        <v>95</v>
      </c>
      <c r="N125" s="12">
        <v>87.67</v>
      </c>
      <c r="O125" s="12" t="s">
        <v>1307</v>
      </c>
      <c r="P125" s="12">
        <v>95</v>
      </c>
      <c r="Q125" s="12">
        <v>88.74</v>
      </c>
      <c r="R125" s="11" t="s">
        <v>2981</v>
      </c>
      <c r="S125" s="11" t="s">
        <v>2982</v>
      </c>
    </row>
    <row r="126" spans="1:19" ht="60.75" customHeight="1" x14ac:dyDescent="0.25">
      <c r="A126" s="11" t="s">
        <v>78</v>
      </c>
      <c r="B126" s="11" t="s">
        <v>58</v>
      </c>
      <c r="C126" s="11" t="s">
        <v>79</v>
      </c>
      <c r="D126" s="11" t="s">
        <v>1504</v>
      </c>
      <c r="E126" s="11" t="s">
        <v>50</v>
      </c>
      <c r="F126" s="11" t="s">
        <v>81</v>
      </c>
      <c r="G126" s="11" t="s">
        <v>1498</v>
      </c>
      <c r="H126" s="11" t="s">
        <v>4309</v>
      </c>
      <c r="I126" s="11" t="s">
        <v>1320</v>
      </c>
      <c r="J126" s="11" t="s">
        <v>1507</v>
      </c>
      <c r="K126" s="11" t="s">
        <v>2821</v>
      </c>
      <c r="L126" s="12">
        <v>37.5</v>
      </c>
      <c r="M126" s="12">
        <v>66</v>
      </c>
      <c r="N126" s="12">
        <v>37.5</v>
      </c>
      <c r="O126" s="12" t="s">
        <v>1307</v>
      </c>
      <c r="P126" s="12">
        <v>66</v>
      </c>
      <c r="Q126" s="12">
        <v>75</v>
      </c>
      <c r="R126" s="11" t="s">
        <v>2983</v>
      </c>
      <c r="S126" s="11" t="s">
        <v>2984</v>
      </c>
    </row>
    <row r="127" spans="1:19" ht="60.75" customHeight="1" x14ac:dyDescent="0.25">
      <c r="A127" s="11" t="s">
        <v>78</v>
      </c>
      <c r="B127" s="11" t="s">
        <v>58</v>
      </c>
      <c r="C127" s="11" t="s">
        <v>79</v>
      </c>
      <c r="D127" s="11" t="s">
        <v>1497</v>
      </c>
      <c r="E127" s="11" t="s">
        <v>50</v>
      </c>
      <c r="F127" s="11" t="s">
        <v>81</v>
      </c>
      <c r="G127" s="11" t="s">
        <v>1498</v>
      </c>
      <c r="H127" s="11" t="s">
        <v>4309</v>
      </c>
      <c r="I127" s="11" t="s">
        <v>1320</v>
      </c>
      <c r="J127" s="11" t="s">
        <v>1508</v>
      </c>
      <c r="K127" s="11" t="s">
        <v>2821</v>
      </c>
      <c r="L127" s="12">
        <v>47.66</v>
      </c>
      <c r="M127" s="12">
        <v>70</v>
      </c>
      <c r="N127" s="12">
        <v>47.66</v>
      </c>
      <c r="O127" s="12" t="s">
        <v>1307</v>
      </c>
      <c r="P127" s="12">
        <v>70</v>
      </c>
      <c r="Q127" s="12">
        <v>100</v>
      </c>
      <c r="R127" s="11" t="s">
        <v>2985</v>
      </c>
      <c r="S127" s="11" t="s">
        <v>2986</v>
      </c>
    </row>
    <row r="128" spans="1:19" ht="60.75" customHeight="1" x14ac:dyDescent="0.25">
      <c r="A128" s="11" t="s">
        <v>78</v>
      </c>
      <c r="B128" s="11" t="s">
        <v>58</v>
      </c>
      <c r="C128" s="11" t="s">
        <v>79</v>
      </c>
      <c r="D128" s="11" t="s">
        <v>1504</v>
      </c>
      <c r="E128" s="11" t="s">
        <v>50</v>
      </c>
      <c r="F128" s="11" t="s">
        <v>81</v>
      </c>
      <c r="G128" s="11" t="s">
        <v>1498</v>
      </c>
      <c r="H128" s="11" t="s">
        <v>4309</v>
      </c>
      <c r="I128" s="11" t="s">
        <v>1320</v>
      </c>
      <c r="J128" s="11" t="s">
        <v>1509</v>
      </c>
      <c r="K128" s="11" t="s">
        <v>2821</v>
      </c>
      <c r="L128" s="12">
        <v>0</v>
      </c>
      <c r="M128" s="12">
        <v>65</v>
      </c>
      <c r="N128" s="12">
        <v>0</v>
      </c>
      <c r="O128" s="12" t="s">
        <v>1307</v>
      </c>
      <c r="P128" s="12">
        <v>65</v>
      </c>
      <c r="Q128" s="12">
        <v>0</v>
      </c>
      <c r="R128" s="11" t="s">
        <v>2987</v>
      </c>
      <c r="S128" s="11" t="s">
        <v>2988</v>
      </c>
    </row>
    <row r="129" spans="1:19" ht="60.75" customHeight="1" x14ac:dyDescent="0.25">
      <c r="A129" s="11" t="s">
        <v>78</v>
      </c>
      <c r="B129" s="11" t="s">
        <v>58</v>
      </c>
      <c r="C129" s="11" t="s">
        <v>79</v>
      </c>
      <c r="D129" s="11" t="s">
        <v>1504</v>
      </c>
      <c r="E129" s="11" t="s">
        <v>50</v>
      </c>
      <c r="F129" s="11" t="s">
        <v>81</v>
      </c>
      <c r="G129" s="11" t="s">
        <v>1498</v>
      </c>
      <c r="H129" s="11" t="s">
        <v>4309</v>
      </c>
      <c r="I129" s="11" t="s">
        <v>1320</v>
      </c>
      <c r="J129" s="11" t="s">
        <v>1510</v>
      </c>
      <c r="K129" s="11" t="s">
        <v>2821</v>
      </c>
      <c r="L129" s="12">
        <v>74</v>
      </c>
      <c r="M129" s="12">
        <v>74</v>
      </c>
      <c r="N129" s="12">
        <v>74</v>
      </c>
      <c r="O129" s="12" t="s">
        <v>1307</v>
      </c>
      <c r="P129" s="12">
        <v>74</v>
      </c>
      <c r="Q129" s="12">
        <v>74</v>
      </c>
      <c r="R129" s="11" t="s">
        <v>2989</v>
      </c>
      <c r="S129" s="11" t="s">
        <v>2990</v>
      </c>
    </row>
    <row r="130" spans="1:19" ht="60.75" customHeight="1" x14ac:dyDescent="0.25">
      <c r="A130" s="11" t="s">
        <v>78</v>
      </c>
      <c r="B130" s="11" t="s">
        <v>58</v>
      </c>
      <c r="C130" s="11" t="s">
        <v>79</v>
      </c>
      <c r="D130" s="11" t="s">
        <v>1511</v>
      </c>
      <c r="E130" s="11" t="s">
        <v>50</v>
      </c>
      <c r="F130" s="11" t="s">
        <v>81</v>
      </c>
      <c r="G130" s="11" t="s">
        <v>1512</v>
      </c>
      <c r="H130" s="11" t="s">
        <v>4309</v>
      </c>
      <c r="I130" s="11" t="s">
        <v>1320</v>
      </c>
      <c r="J130" s="11" t="s">
        <v>1513</v>
      </c>
      <c r="K130" s="11" t="s">
        <v>2821</v>
      </c>
      <c r="L130" s="12">
        <v>0.8</v>
      </c>
      <c r="M130" s="12">
        <v>0.85</v>
      </c>
      <c r="N130" s="12">
        <v>0.8</v>
      </c>
      <c r="O130" s="12" t="s">
        <v>1307</v>
      </c>
      <c r="P130" s="12">
        <v>0.85</v>
      </c>
      <c r="Q130" s="12">
        <v>0.9</v>
      </c>
      <c r="R130" s="11" t="s">
        <v>2991</v>
      </c>
      <c r="S130" s="11" t="s">
        <v>2992</v>
      </c>
    </row>
    <row r="131" spans="1:19" ht="60.75" customHeight="1" x14ac:dyDescent="0.25">
      <c r="A131" s="11" t="s">
        <v>78</v>
      </c>
      <c r="B131" s="11" t="s">
        <v>58</v>
      </c>
      <c r="C131" s="11" t="s">
        <v>79</v>
      </c>
      <c r="D131" s="11" t="s">
        <v>1500</v>
      </c>
      <c r="E131" s="11" t="s">
        <v>50</v>
      </c>
      <c r="F131" s="11" t="s">
        <v>81</v>
      </c>
      <c r="G131" s="11" t="s">
        <v>1498</v>
      </c>
      <c r="H131" s="11" t="s">
        <v>4309</v>
      </c>
      <c r="I131" s="11" t="s">
        <v>1320</v>
      </c>
      <c r="J131" s="11" t="s">
        <v>2709</v>
      </c>
      <c r="K131" s="11" t="s">
        <v>2822</v>
      </c>
      <c r="L131" s="12">
        <v>0</v>
      </c>
      <c r="M131" s="12">
        <v>5.9</v>
      </c>
      <c r="N131" s="12">
        <v>0</v>
      </c>
      <c r="O131" s="12" t="s">
        <v>1307</v>
      </c>
      <c r="P131" s="12">
        <v>5.9</v>
      </c>
      <c r="Q131" s="12">
        <v>4.84</v>
      </c>
      <c r="R131" s="11" t="s">
        <v>2993</v>
      </c>
      <c r="S131" s="11" t="s">
        <v>2994</v>
      </c>
    </row>
    <row r="132" spans="1:19" ht="60.75" customHeight="1" x14ac:dyDescent="0.25">
      <c r="A132" s="11" t="s">
        <v>78</v>
      </c>
      <c r="B132" s="11" t="s">
        <v>58</v>
      </c>
      <c r="C132" s="11" t="s">
        <v>79</v>
      </c>
      <c r="D132" s="11" t="s">
        <v>1497</v>
      </c>
      <c r="E132" s="11" t="s">
        <v>50</v>
      </c>
      <c r="F132" s="11" t="s">
        <v>81</v>
      </c>
      <c r="G132" s="11" t="s">
        <v>1498</v>
      </c>
      <c r="H132" s="11" t="s">
        <v>4309</v>
      </c>
      <c r="I132" s="11" t="s">
        <v>1320</v>
      </c>
      <c r="J132" s="11" t="s">
        <v>2766</v>
      </c>
      <c r="K132" s="11" t="s">
        <v>2822</v>
      </c>
      <c r="L132" s="12">
        <v>0</v>
      </c>
      <c r="M132" s="12">
        <v>77</v>
      </c>
      <c r="N132" s="12">
        <v>0</v>
      </c>
      <c r="O132" s="12" t="s">
        <v>1307</v>
      </c>
      <c r="P132" s="12">
        <v>77</v>
      </c>
      <c r="Q132" s="12">
        <v>100</v>
      </c>
      <c r="R132" s="11" t="s">
        <v>2995</v>
      </c>
      <c r="S132" s="11" t="s">
        <v>2996</v>
      </c>
    </row>
    <row r="133" spans="1:19" ht="60.75" customHeight="1" x14ac:dyDescent="0.25">
      <c r="A133" s="11" t="s">
        <v>78</v>
      </c>
      <c r="B133" s="11" t="s">
        <v>58</v>
      </c>
      <c r="C133" s="11" t="s">
        <v>79</v>
      </c>
      <c r="D133" s="11" t="s">
        <v>1504</v>
      </c>
      <c r="E133" s="11" t="s">
        <v>50</v>
      </c>
      <c r="F133" s="11" t="s">
        <v>81</v>
      </c>
      <c r="G133" s="11" t="s">
        <v>1498</v>
      </c>
      <c r="H133" s="11" t="s">
        <v>4309</v>
      </c>
      <c r="I133" s="11" t="s">
        <v>1320</v>
      </c>
      <c r="J133" s="11" t="s">
        <v>2785</v>
      </c>
      <c r="K133" s="11" t="s">
        <v>2822</v>
      </c>
      <c r="L133" s="12">
        <v>0</v>
      </c>
      <c r="M133" s="12">
        <v>51</v>
      </c>
      <c r="N133" s="12">
        <v>0</v>
      </c>
      <c r="O133" s="12" t="s">
        <v>1307</v>
      </c>
      <c r="P133" s="12">
        <v>51</v>
      </c>
      <c r="Q133" s="12">
        <v>0</v>
      </c>
      <c r="R133" s="11" t="s">
        <v>2997</v>
      </c>
      <c r="S133" s="11" t="s">
        <v>2998</v>
      </c>
    </row>
    <row r="134" spans="1:19" ht="60.75" customHeight="1" x14ac:dyDescent="0.25">
      <c r="A134" s="11" t="s">
        <v>78</v>
      </c>
      <c r="B134" s="11" t="s">
        <v>58</v>
      </c>
      <c r="C134" s="11" t="s">
        <v>79</v>
      </c>
      <c r="D134" s="11" t="s">
        <v>1497</v>
      </c>
      <c r="E134" s="11" t="s">
        <v>50</v>
      </c>
      <c r="F134" s="11" t="s">
        <v>81</v>
      </c>
      <c r="G134" s="11" t="s">
        <v>1498</v>
      </c>
      <c r="H134" s="11" t="s">
        <v>4309</v>
      </c>
      <c r="I134" s="11" t="s">
        <v>1320</v>
      </c>
      <c r="J134" s="11" t="s">
        <v>2802</v>
      </c>
      <c r="K134" s="11" t="s">
        <v>2822</v>
      </c>
      <c r="L134" s="12">
        <v>0</v>
      </c>
      <c r="M134" s="12">
        <v>1.9</v>
      </c>
      <c r="N134" s="12">
        <v>0</v>
      </c>
      <c r="O134" s="12" t="s">
        <v>1307</v>
      </c>
      <c r="P134" s="12">
        <v>1.9</v>
      </c>
      <c r="Q134" s="12">
        <v>1.95</v>
      </c>
      <c r="R134" s="11" t="s">
        <v>2999</v>
      </c>
      <c r="S134" s="11" t="s">
        <v>3000</v>
      </c>
    </row>
    <row r="135" spans="1:19" ht="60.75" customHeight="1" x14ac:dyDescent="0.25">
      <c r="A135" s="11" t="s">
        <v>78</v>
      </c>
      <c r="B135" s="11" t="s">
        <v>58</v>
      </c>
      <c r="C135" s="11" t="s">
        <v>79</v>
      </c>
      <c r="D135" s="11" t="s">
        <v>1497</v>
      </c>
      <c r="E135" s="11" t="s">
        <v>50</v>
      </c>
      <c r="F135" s="11" t="s">
        <v>81</v>
      </c>
      <c r="G135" s="11" t="s">
        <v>1498</v>
      </c>
      <c r="H135" s="11" t="s">
        <v>4309</v>
      </c>
      <c r="I135" s="11" t="s">
        <v>1320</v>
      </c>
      <c r="J135" s="11" t="s">
        <v>2808</v>
      </c>
      <c r="K135" s="11" t="s">
        <v>2822</v>
      </c>
      <c r="L135" s="12">
        <v>0</v>
      </c>
      <c r="M135" s="12">
        <v>0.9</v>
      </c>
      <c r="N135" s="12">
        <v>0</v>
      </c>
      <c r="O135" s="12" t="s">
        <v>1307</v>
      </c>
      <c r="P135" s="12">
        <v>0.9</v>
      </c>
      <c r="Q135" s="12">
        <v>0.95</v>
      </c>
      <c r="R135" s="11" t="s">
        <v>2999</v>
      </c>
      <c r="S135" s="11" t="s">
        <v>3001</v>
      </c>
    </row>
    <row r="136" spans="1:19" ht="60.75" customHeight="1" x14ac:dyDescent="0.25">
      <c r="A136" s="11" t="s">
        <v>78</v>
      </c>
      <c r="B136" s="11" t="s">
        <v>58</v>
      </c>
      <c r="C136" s="11" t="s">
        <v>79</v>
      </c>
      <c r="D136" s="11" t="s">
        <v>1497</v>
      </c>
      <c r="E136" s="11" t="s">
        <v>50</v>
      </c>
      <c r="F136" s="11" t="s">
        <v>81</v>
      </c>
      <c r="G136" s="11" t="s">
        <v>1498</v>
      </c>
      <c r="H136" s="11" t="s">
        <v>4309</v>
      </c>
      <c r="I136" s="11" t="s">
        <v>1320</v>
      </c>
      <c r="J136" s="11" t="s">
        <v>2809</v>
      </c>
      <c r="K136" s="11" t="s">
        <v>2822</v>
      </c>
      <c r="L136" s="12">
        <v>0</v>
      </c>
      <c r="M136" s="12">
        <v>0.92</v>
      </c>
      <c r="N136" s="12">
        <v>0</v>
      </c>
      <c r="O136" s="12" t="s">
        <v>1307</v>
      </c>
      <c r="P136" s="12">
        <v>0.92</v>
      </c>
      <c r="Q136" s="12">
        <v>0.96</v>
      </c>
      <c r="R136" s="11" t="s">
        <v>3002</v>
      </c>
      <c r="S136" s="11" t="s">
        <v>3003</v>
      </c>
    </row>
    <row r="137" spans="1:19" ht="60.75" customHeight="1" x14ac:dyDescent="0.25">
      <c r="A137" s="11" t="s">
        <v>78</v>
      </c>
      <c r="B137" s="11" t="s">
        <v>58</v>
      </c>
      <c r="C137" s="11" t="s">
        <v>79</v>
      </c>
      <c r="D137" s="11" t="s">
        <v>1256</v>
      </c>
      <c r="E137" s="11" t="s">
        <v>50</v>
      </c>
      <c r="F137" s="11"/>
      <c r="G137" s="11"/>
      <c r="H137" s="11"/>
      <c r="I137" s="11"/>
      <c r="J137" s="11"/>
      <c r="K137" s="11"/>
      <c r="L137" s="12"/>
      <c r="M137" s="12"/>
      <c r="N137" s="12"/>
      <c r="O137" s="12"/>
      <c r="P137" s="12"/>
      <c r="Q137" s="12"/>
      <c r="R137" s="11"/>
      <c r="S137" s="11"/>
    </row>
    <row r="138" spans="1:19" ht="60.75" customHeight="1" x14ac:dyDescent="0.25">
      <c r="A138" s="11" t="s">
        <v>378</v>
      </c>
      <c r="B138" s="11" t="s">
        <v>58</v>
      </c>
      <c r="C138" s="11" t="s">
        <v>379</v>
      </c>
      <c r="D138" s="11" t="s">
        <v>380</v>
      </c>
      <c r="E138" s="11" t="s">
        <v>356</v>
      </c>
      <c r="F138" s="11" t="s">
        <v>362</v>
      </c>
      <c r="G138" s="11" t="s">
        <v>98</v>
      </c>
      <c r="H138" s="11" t="s">
        <v>1311</v>
      </c>
      <c r="I138" s="11" t="s">
        <v>1311</v>
      </c>
      <c r="J138" s="11" t="s">
        <v>1514</v>
      </c>
      <c r="K138" s="11" t="s">
        <v>2821</v>
      </c>
      <c r="L138" s="12">
        <v>0</v>
      </c>
      <c r="M138" s="12">
        <v>25</v>
      </c>
      <c r="N138" s="12">
        <v>12.5</v>
      </c>
      <c r="O138" s="12">
        <v>9.3800000000000008</v>
      </c>
      <c r="P138" s="12">
        <v>25</v>
      </c>
      <c r="Q138" s="12">
        <v>25</v>
      </c>
      <c r="R138" s="11" t="s">
        <v>3004</v>
      </c>
      <c r="S138" s="11" t="s">
        <v>3005</v>
      </c>
    </row>
    <row r="139" spans="1:19" ht="60.75" customHeight="1" x14ac:dyDescent="0.25">
      <c r="A139" s="11" t="s">
        <v>378</v>
      </c>
      <c r="B139" s="11" t="s">
        <v>58</v>
      </c>
      <c r="C139" s="11" t="s">
        <v>379</v>
      </c>
      <c r="D139" s="11" t="s">
        <v>380</v>
      </c>
      <c r="E139" s="11" t="s">
        <v>356</v>
      </c>
      <c r="F139" s="11" t="s">
        <v>362</v>
      </c>
      <c r="G139" s="11" t="s">
        <v>98</v>
      </c>
      <c r="H139" s="11" t="s">
        <v>1311</v>
      </c>
      <c r="I139" s="11" t="s">
        <v>1311</v>
      </c>
      <c r="J139" s="11" t="s">
        <v>1515</v>
      </c>
      <c r="K139" s="11" t="s">
        <v>2821</v>
      </c>
      <c r="L139" s="12">
        <v>0</v>
      </c>
      <c r="M139" s="12">
        <v>25</v>
      </c>
      <c r="N139" s="12">
        <v>12.5</v>
      </c>
      <c r="O139" s="12">
        <v>9.3800000000000008</v>
      </c>
      <c r="P139" s="12">
        <v>25</v>
      </c>
      <c r="Q139" s="12">
        <v>25</v>
      </c>
      <c r="R139" s="11" t="s">
        <v>3004</v>
      </c>
      <c r="S139" s="11" t="s">
        <v>3006</v>
      </c>
    </row>
    <row r="140" spans="1:19" ht="60.75" customHeight="1" x14ac:dyDescent="0.25">
      <c r="A140" s="11" t="s">
        <v>378</v>
      </c>
      <c r="B140" s="11" t="s">
        <v>58</v>
      </c>
      <c r="C140" s="11" t="s">
        <v>379</v>
      </c>
      <c r="D140" s="11" t="s">
        <v>380</v>
      </c>
      <c r="E140" s="11" t="s">
        <v>356</v>
      </c>
      <c r="F140" s="11" t="s">
        <v>362</v>
      </c>
      <c r="G140" s="11" t="s">
        <v>98</v>
      </c>
      <c r="H140" s="11" t="s">
        <v>1311</v>
      </c>
      <c r="I140" s="11" t="s">
        <v>1311</v>
      </c>
      <c r="J140" s="11" t="s">
        <v>1516</v>
      </c>
      <c r="K140" s="11" t="s">
        <v>2821</v>
      </c>
      <c r="L140" s="12">
        <v>0</v>
      </c>
      <c r="M140" s="12">
        <v>20</v>
      </c>
      <c r="N140" s="12">
        <v>10</v>
      </c>
      <c r="O140" s="12">
        <v>10.71</v>
      </c>
      <c r="P140" s="12">
        <v>20</v>
      </c>
      <c r="Q140" s="12">
        <v>20</v>
      </c>
      <c r="R140" s="11" t="s">
        <v>3007</v>
      </c>
      <c r="S140" s="11" t="s">
        <v>3008</v>
      </c>
    </row>
    <row r="141" spans="1:19" ht="60.75" customHeight="1" x14ac:dyDescent="0.25">
      <c r="A141" s="11" t="s">
        <v>378</v>
      </c>
      <c r="B141" s="11" t="s">
        <v>58</v>
      </c>
      <c r="C141" s="11" t="s">
        <v>379</v>
      </c>
      <c r="D141" s="11" t="s">
        <v>380</v>
      </c>
      <c r="E141" s="11" t="s">
        <v>356</v>
      </c>
      <c r="F141" s="11" t="s">
        <v>362</v>
      </c>
      <c r="G141" s="11" t="s">
        <v>98</v>
      </c>
      <c r="H141" s="11" t="s">
        <v>1311</v>
      </c>
      <c r="I141" s="11" t="s">
        <v>1311</v>
      </c>
      <c r="J141" s="11" t="s">
        <v>1517</v>
      </c>
      <c r="K141" s="11" t="s">
        <v>2821</v>
      </c>
      <c r="L141" s="12">
        <v>0</v>
      </c>
      <c r="M141" s="12">
        <v>25</v>
      </c>
      <c r="N141" s="12">
        <v>12.5</v>
      </c>
      <c r="O141" s="12">
        <v>12.5</v>
      </c>
      <c r="P141" s="12">
        <v>25</v>
      </c>
      <c r="Q141" s="12">
        <v>25</v>
      </c>
      <c r="R141" s="11" t="s">
        <v>3009</v>
      </c>
      <c r="S141" s="11" t="s">
        <v>3010</v>
      </c>
    </row>
    <row r="142" spans="1:19" ht="60.75" customHeight="1" x14ac:dyDescent="0.25">
      <c r="A142" s="11" t="s">
        <v>378</v>
      </c>
      <c r="B142" s="11" t="s">
        <v>58</v>
      </c>
      <c r="C142" s="11" t="s">
        <v>379</v>
      </c>
      <c r="D142" s="11" t="s">
        <v>380</v>
      </c>
      <c r="E142" s="11" t="s">
        <v>356</v>
      </c>
      <c r="F142" s="11" t="s">
        <v>362</v>
      </c>
      <c r="G142" s="11" t="s">
        <v>98</v>
      </c>
      <c r="H142" s="11" t="s">
        <v>1311</v>
      </c>
      <c r="I142" s="11" t="s">
        <v>1311</v>
      </c>
      <c r="J142" s="11" t="s">
        <v>1518</v>
      </c>
      <c r="K142" s="11" t="s">
        <v>2821</v>
      </c>
      <c r="L142" s="12">
        <v>0</v>
      </c>
      <c r="M142" s="12">
        <v>20</v>
      </c>
      <c r="N142" s="12">
        <v>10</v>
      </c>
      <c r="O142" s="12">
        <v>10</v>
      </c>
      <c r="P142" s="12">
        <v>20</v>
      </c>
      <c r="Q142" s="12">
        <v>20</v>
      </c>
      <c r="R142" s="11" t="s">
        <v>3011</v>
      </c>
      <c r="S142" s="11" t="s">
        <v>3012</v>
      </c>
    </row>
    <row r="143" spans="1:19" ht="60.75" customHeight="1" x14ac:dyDescent="0.25">
      <c r="A143" s="11" t="s">
        <v>378</v>
      </c>
      <c r="B143" s="11" t="s">
        <v>58</v>
      </c>
      <c r="C143" s="11" t="s">
        <v>379</v>
      </c>
      <c r="D143" s="11" t="s">
        <v>380</v>
      </c>
      <c r="E143" s="11" t="s">
        <v>356</v>
      </c>
      <c r="F143" s="11" t="s">
        <v>362</v>
      </c>
      <c r="G143" s="11" t="s">
        <v>98</v>
      </c>
      <c r="H143" s="11" t="s">
        <v>1311</v>
      </c>
      <c r="I143" s="11" t="s">
        <v>1311</v>
      </c>
      <c r="J143" s="11" t="s">
        <v>1519</v>
      </c>
      <c r="K143" s="11" t="s">
        <v>2821</v>
      </c>
      <c r="L143" s="12">
        <v>0</v>
      </c>
      <c r="M143" s="12">
        <v>25</v>
      </c>
      <c r="N143" s="12">
        <v>12.5</v>
      </c>
      <c r="O143" s="12">
        <v>1.1200000000000001</v>
      </c>
      <c r="P143" s="12">
        <v>25</v>
      </c>
      <c r="Q143" s="12">
        <v>25</v>
      </c>
      <c r="R143" s="11" t="s">
        <v>3013</v>
      </c>
      <c r="S143" s="11" t="s">
        <v>3014</v>
      </c>
    </row>
    <row r="144" spans="1:19" ht="60.75" customHeight="1" x14ac:dyDescent="0.25">
      <c r="A144" s="11" t="s">
        <v>378</v>
      </c>
      <c r="B144" s="11" t="s">
        <v>58</v>
      </c>
      <c r="C144" s="11" t="s">
        <v>379</v>
      </c>
      <c r="D144" s="11" t="s">
        <v>380</v>
      </c>
      <c r="E144" s="11" t="s">
        <v>356</v>
      </c>
      <c r="F144" s="11" t="s">
        <v>362</v>
      </c>
      <c r="G144" s="11" t="s">
        <v>98</v>
      </c>
      <c r="H144" s="11" t="s">
        <v>1311</v>
      </c>
      <c r="I144" s="11" t="s">
        <v>1311</v>
      </c>
      <c r="J144" s="11" t="s">
        <v>1520</v>
      </c>
      <c r="K144" s="11" t="s">
        <v>2821</v>
      </c>
      <c r="L144" s="12">
        <v>0</v>
      </c>
      <c r="M144" s="12">
        <v>25</v>
      </c>
      <c r="N144" s="12">
        <v>12.5</v>
      </c>
      <c r="O144" s="12">
        <v>12.5</v>
      </c>
      <c r="P144" s="12">
        <v>25</v>
      </c>
      <c r="Q144" s="12">
        <v>25</v>
      </c>
      <c r="R144" s="11" t="s">
        <v>3015</v>
      </c>
      <c r="S144" s="11" t="s">
        <v>3016</v>
      </c>
    </row>
    <row r="145" spans="1:19" ht="60.75" customHeight="1" x14ac:dyDescent="0.25">
      <c r="A145" s="11" t="s">
        <v>378</v>
      </c>
      <c r="B145" s="11" t="s">
        <v>58</v>
      </c>
      <c r="C145" s="11" t="s">
        <v>379</v>
      </c>
      <c r="D145" s="11" t="s">
        <v>380</v>
      </c>
      <c r="E145" s="11" t="s">
        <v>356</v>
      </c>
      <c r="F145" s="11" t="s">
        <v>362</v>
      </c>
      <c r="G145" s="11" t="s">
        <v>98</v>
      </c>
      <c r="H145" s="11" t="s">
        <v>1311</v>
      </c>
      <c r="I145" s="11" t="s">
        <v>1311</v>
      </c>
      <c r="J145" s="11" t="s">
        <v>1521</v>
      </c>
      <c r="K145" s="11" t="s">
        <v>2821</v>
      </c>
      <c r="L145" s="12">
        <v>0</v>
      </c>
      <c r="M145" s="12">
        <v>25</v>
      </c>
      <c r="N145" s="12">
        <v>12.5</v>
      </c>
      <c r="O145" s="12">
        <v>12.5</v>
      </c>
      <c r="P145" s="12">
        <v>25</v>
      </c>
      <c r="Q145" s="12">
        <v>25</v>
      </c>
      <c r="R145" s="11" t="s">
        <v>3017</v>
      </c>
      <c r="S145" s="11" t="s">
        <v>3018</v>
      </c>
    </row>
    <row r="146" spans="1:19" ht="60.75" customHeight="1" x14ac:dyDescent="0.25">
      <c r="A146" s="11" t="s">
        <v>378</v>
      </c>
      <c r="B146" s="11" t="s">
        <v>58</v>
      </c>
      <c r="C146" s="11" t="s">
        <v>379</v>
      </c>
      <c r="D146" s="11" t="s">
        <v>380</v>
      </c>
      <c r="E146" s="11" t="s">
        <v>356</v>
      </c>
      <c r="F146" s="11" t="s">
        <v>362</v>
      </c>
      <c r="G146" s="11" t="s">
        <v>98</v>
      </c>
      <c r="H146" s="11" t="s">
        <v>1311</v>
      </c>
      <c r="I146" s="11" t="s">
        <v>1311</v>
      </c>
      <c r="J146" s="11" t="s">
        <v>1522</v>
      </c>
      <c r="K146" s="11" t="s">
        <v>2821</v>
      </c>
      <c r="L146" s="12">
        <v>0</v>
      </c>
      <c r="M146" s="12">
        <v>21</v>
      </c>
      <c r="N146" s="12">
        <v>10.5</v>
      </c>
      <c r="O146" s="12">
        <v>80.739999999999995</v>
      </c>
      <c r="P146" s="12">
        <v>21</v>
      </c>
      <c r="Q146" s="12">
        <v>21</v>
      </c>
      <c r="R146" s="11" t="s">
        <v>3019</v>
      </c>
      <c r="S146" s="11" t="s">
        <v>3020</v>
      </c>
    </row>
    <row r="147" spans="1:19" ht="60.75" customHeight="1" x14ac:dyDescent="0.25">
      <c r="A147" s="11" t="s">
        <v>378</v>
      </c>
      <c r="B147" s="11" t="s">
        <v>58</v>
      </c>
      <c r="C147" s="11" t="s">
        <v>379</v>
      </c>
      <c r="D147" s="11" t="s">
        <v>380</v>
      </c>
      <c r="E147" s="11" t="s">
        <v>356</v>
      </c>
      <c r="F147" s="11" t="s">
        <v>362</v>
      </c>
      <c r="G147" s="11" t="s">
        <v>98</v>
      </c>
      <c r="H147" s="11" t="s">
        <v>1311</v>
      </c>
      <c r="I147" s="11" t="s">
        <v>1311</v>
      </c>
      <c r="J147" s="11" t="s">
        <v>1523</v>
      </c>
      <c r="K147" s="11" t="s">
        <v>2821</v>
      </c>
      <c r="L147" s="12">
        <v>0</v>
      </c>
      <c r="M147" s="12">
        <v>21</v>
      </c>
      <c r="N147" s="12">
        <v>10.5</v>
      </c>
      <c r="O147" s="12">
        <v>0</v>
      </c>
      <c r="P147" s="12">
        <v>21</v>
      </c>
      <c r="Q147" s="12">
        <v>21</v>
      </c>
      <c r="R147" s="11" t="s">
        <v>3021</v>
      </c>
      <c r="S147" s="11" t="s">
        <v>3022</v>
      </c>
    </row>
    <row r="148" spans="1:19" ht="60.75" customHeight="1" x14ac:dyDescent="0.25">
      <c r="A148" s="11" t="s">
        <v>378</v>
      </c>
      <c r="B148" s="11" t="s">
        <v>58</v>
      </c>
      <c r="C148" s="11" t="s">
        <v>379</v>
      </c>
      <c r="D148" s="11" t="s">
        <v>60</v>
      </c>
      <c r="E148" s="11" t="s">
        <v>50</v>
      </c>
      <c r="F148" s="11" t="s">
        <v>51</v>
      </c>
      <c r="G148" s="11" t="s">
        <v>61</v>
      </c>
      <c r="H148" s="11" t="s">
        <v>4309</v>
      </c>
      <c r="I148" s="11" t="s">
        <v>1320</v>
      </c>
      <c r="J148" s="11"/>
      <c r="K148" s="11"/>
      <c r="L148" s="12"/>
      <c r="M148" s="12"/>
      <c r="N148" s="12"/>
      <c r="O148" s="12"/>
      <c r="P148" s="12"/>
      <c r="Q148" s="12"/>
      <c r="R148" s="11"/>
      <c r="S148" s="11"/>
    </row>
    <row r="149" spans="1:19" ht="60.75" customHeight="1" x14ac:dyDescent="0.25">
      <c r="A149" s="11" t="s">
        <v>432</v>
      </c>
      <c r="B149" s="11" t="s">
        <v>58</v>
      </c>
      <c r="C149" s="11" t="s">
        <v>433</v>
      </c>
      <c r="D149" s="11" t="s">
        <v>438</v>
      </c>
      <c r="E149" s="11" t="s">
        <v>63</v>
      </c>
      <c r="F149" s="11" t="s">
        <v>64</v>
      </c>
      <c r="G149" s="11" t="s">
        <v>98</v>
      </c>
      <c r="H149" s="11" t="s">
        <v>4309</v>
      </c>
      <c r="I149" s="11" t="s">
        <v>1320</v>
      </c>
      <c r="J149" s="11" t="s">
        <v>1524</v>
      </c>
      <c r="K149" s="11" t="s">
        <v>2821</v>
      </c>
      <c r="L149" s="12">
        <v>17</v>
      </c>
      <c r="M149" s="12">
        <v>20</v>
      </c>
      <c r="N149" s="12">
        <v>18.5</v>
      </c>
      <c r="O149" s="12" t="s">
        <v>1307</v>
      </c>
      <c r="P149" s="12">
        <v>20</v>
      </c>
      <c r="Q149" s="12">
        <v>39.54</v>
      </c>
      <c r="R149" s="11" t="s">
        <v>3023</v>
      </c>
      <c r="S149" s="11" t="s">
        <v>3024</v>
      </c>
    </row>
    <row r="150" spans="1:19" ht="60.75" customHeight="1" x14ac:dyDescent="0.25">
      <c r="A150" s="11" t="s">
        <v>432</v>
      </c>
      <c r="B150" s="11" t="s">
        <v>58</v>
      </c>
      <c r="C150" s="11" t="s">
        <v>433</v>
      </c>
      <c r="D150" s="11" t="s">
        <v>436</v>
      </c>
      <c r="E150" s="11" t="s">
        <v>63</v>
      </c>
      <c r="F150" s="11" t="s">
        <v>64</v>
      </c>
      <c r="G150" s="11" t="s">
        <v>98</v>
      </c>
      <c r="H150" s="11" t="s">
        <v>4309</v>
      </c>
      <c r="I150" s="11" t="s">
        <v>1320</v>
      </c>
      <c r="J150" s="11" t="s">
        <v>1525</v>
      </c>
      <c r="K150" s="11" t="s">
        <v>2821</v>
      </c>
      <c r="L150" s="12">
        <v>37</v>
      </c>
      <c r="M150" s="12">
        <v>39</v>
      </c>
      <c r="N150" s="12">
        <v>38</v>
      </c>
      <c r="O150" s="12" t="s">
        <v>1307</v>
      </c>
      <c r="P150" s="12">
        <v>39</v>
      </c>
      <c r="Q150" s="12">
        <v>0</v>
      </c>
      <c r="R150" s="11" t="s">
        <v>3025</v>
      </c>
      <c r="S150" s="11" t="s">
        <v>3025</v>
      </c>
    </row>
    <row r="151" spans="1:19" ht="60.75" customHeight="1" x14ac:dyDescent="0.25">
      <c r="A151" s="11" t="s">
        <v>432</v>
      </c>
      <c r="B151" s="11" t="s">
        <v>58</v>
      </c>
      <c r="C151" s="11" t="s">
        <v>433</v>
      </c>
      <c r="D151" s="11" t="s">
        <v>439</v>
      </c>
      <c r="E151" s="11" t="s">
        <v>63</v>
      </c>
      <c r="F151" s="11" t="s">
        <v>64</v>
      </c>
      <c r="G151" s="11" t="s">
        <v>98</v>
      </c>
      <c r="H151" s="11" t="s">
        <v>4309</v>
      </c>
      <c r="I151" s="11" t="s">
        <v>1320</v>
      </c>
      <c r="J151" s="11" t="s">
        <v>2657</v>
      </c>
      <c r="K151" s="11" t="s">
        <v>2822</v>
      </c>
      <c r="L151" s="12">
        <v>99</v>
      </c>
      <c r="M151" s="12">
        <v>99</v>
      </c>
      <c r="N151" s="12">
        <v>99</v>
      </c>
      <c r="O151" s="12" t="s">
        <v>1307</v>
      </c>
      <c r="P151" s="12">
        <v>99</v>
      </c>
      <c r="Q151" s="12">
        <v>91</v>
      </c>
      <c r="R151" s="11" t="s">
        <v>3026</v>
      </c>
      <c r="S151" s="11" t="s">
        <v>3027</v>
      </c>
    </row>
    <row r="152" spans="1:19" ht="60.75" customHeight="1" x14ac:dyDescent="0.25">
      <c r="A152" s="11" t="s">
        <v>432</v>
      </c>
      <c r="B152" s="11" t="s">
        <v>58</v>
      </c>
      <c r="C152" s="11" t="s">
        <v>433</v>
      </c>
      <c r="D152" s="11" t="s">
        <v>436</v>
      </c>
      <c r="E152" s="11" t="s">
        <v>63</v>
      </c>
      <c r="F152" s="11" t="s">
        <v>64</v>
      </c>
      <c r="G152" s="11" t="s">
        <v>98</v>
      </c>
      <c r="H152" s="11" t="s">
        <v>4309</v>
      </c>
      <c r="I152" s="11" t="s">
        <v>1320</v>
      </c>
      <c r="J152" s="11" t="s">
        <v>2668</v>
      </c>
      <c r="K152" s="11" t="s">
        <v>2822</v>
      </c>
      <c r="L152" s="12">
        <v>16</v>
      </c>
      <c r="M152" s="12">
        <v>0</v>
      </c>
      <c r="N152" s="12">
        <v>0</v>
      </c>
      <c r="O152" s="12" t="s">
        <v>1307</v>
      </c>
      <c r="P152" s="12">
        <v>0</v>
      </c>
      <c r="Q152" s="12">
        <v>0</v>
      </c>
      <c r="R152" s="11" t="s">
        <v>3028</v>
      </c>
      <c r="S152" s="11" t="s">
        <v>3028</v>
      </c>
    </row>
    <row r="153" spans="1:19" ht="60.75" customHeight="1" x14ac:dyDescent="0.25">
      <c r="A153" s="11" t="s">
        <v>432</v>
      </c>
      <c r="B153" s="11" t="s">
        <v>58</v>
      </c>
      <c r="C153" s="11" t="s">
        <v>433</v>
      </c>
      <c r="D153" s="11" t="s">
        <v>436</v>
      </c>
      <c r="E153" s="11" t="s">
        <v>63</v>
      </c>
      <c r="F153" s="11" t="s">
        <v>64</v>
      </c>
      <c r="G153" s="11" t="s">
        <v>98</v>
      </c>
      <c r="H153" s="11" t="s">
        <v>4309</v>
      </c>
      <c r="I153" s="11" t="s">
        <v>1320</v>
      </c>
      <c r="J153" s="11" t="s">
        <v>2697</v>
      </c>
      <c r="K153" s="11" t="s">
        <v>2822</v>
      </c>
      <c r="L153" s="12">
        <v>1.01</v>
      </c>
      <c r="M153" s="12">
        <v>0</v>
      </c>
      <c r="N153" s="12">
        <v>0</v>
      </c>
      <c r="O153" s="12" t="s">
        <v>1307</v>
      </c>
      <c r="P153" s="12">
        <v>0</v>
      </c>
      <c r="Q153" s="12">
        <v>0</v>
      </c>
      <c r="R153" s="11" t="s">
        <v>3029</v>
      </c>
      <c r="S153" s="11" t="s">
        <v>3029</v>
      </c>
    </row>
    <row r="154" spans="1:19" ht="60.75" customHeight="1" x14ac:dyDescent="0.25">
      <c r="A154" s="11" t="s">
        <v>432</v>
      </c>
      <c r="B154" s="11" t="s">
        <v>58</v>
      </c>
      <c r="C154" s="11" t="s">
        <v>433</v>
      </c>
      <c r="D154" s="11" t="s">
        <v>436</v>
      </c>
      <c r="E154" s="11" t="s">
        <v>63</v>
      </c>
      <c r="F154" s="11" t="s">
        <v>64</v>
      </c>
      <c r="G154" s="11" t="s">
        <v>98</v>
      </c>
      <c r="H154" s="11" t="s">
        <v>4309</v>
      </c>
      <c r="I154" s="11" t="s">
        <v>1320</v>
      </c>
      <c r="J154" s="11" t="s">
        <v>2698</v>
      </c>
      <c r="K154" s="11" t="s">
        <v>2822</v>
      </c>
      <c r="L154" s="12">
        <v>7.04</v>
      </c>
      <c r="M154" s="12">
        <v>0</v>
      </c>
      <c r="N154" s="12">
        <v>0</v>
      </c>
      <c r="O154" s="12" t="s">
        <v>1307</v>
      </c>
      <c r="P154" s="12">
        <v>0</v>
      </c>
      <c r="Q154" s="12">
        <v>0</v>
      </c>
      <c r="R154" s="11" t="s">
        <v>3029</v>
      </c>
      <c r="S154" s="11" t="s">
        <v>3029</v>
      </c>
    </row>
    <row r="155" spans="1:19" ht="60.75" customHeight="1" x14ac:dyDescent="0.25">
      <c r="A155" s="11" t="s">
        <v>432</v>
      </c>
      <c r="B155" s="11" t="s">
        <v>58</v>
      </c>
      <c r="C155" s="11" t="s">
        <v>433</v>
      </c>
      <c r="D155" s="11" t="s">
        <v>434</v>
      </c>
      <c r="E155" s="11" t="s">
        <v>63</v>
      </c>
      <c r="F155" s="11" t="s">
        <v>435</v>
      </c>
      <c r="G155" s="11" t="s">
        <v>98</v>
      </c>
      <c r="H155" s="11" t="s">
        <v>4309</v>
      </c>
      <c r="I155" s="11" t="s">
        <v>1320</v>
      </c>
      <c r="J155" s="11" t="s">
        <v>2710</v>
      </c>
      <c r="K155" s="11" t="s">
        <v>2822</v>
      </c>
      <c r="L155" s="12">
        <v>100</v>
      </c>
      <c r="M155" s="12">
        <v>0</v>
      </c>
      <c r="N155" s="12">
        <v>0</v>
      </c>
      <c r="O155" s="12" t="s">
        <v>1307</v>
      </c>
      <c r="P155" s="12">
        <v>0</v>
      </c>
      <c r="Q155" s="12">
        <v>99.61</v>
      </c>
      <c r="R155" s="11" t="s">
        <v>3029</v>
      </c>
      <c r="S155" s="11" t="s">
        <v>3030</v>
      </c>
    </row>
    <row r="156" spans="1:19" ht="60.75" customHeight="1" x14ac:dyDescent="0.25">
      <c r="A156" s="11" t="s">
        <v>432</v>
      </c>
      <c r="B156" s="11" t="s">
        <v>58</v>
      </c>
      <c r="C156" s="11" t="s">
        <v>433</v>
      </c>
      <c r="D156" s="11" t="s">
        <v>439</v>
      </c>
      <c r="E156" s="11" t="s">
        <v>63</v>
      </c>
      <c r="F156" s="11" t="s">
        <v>64</v>
      </c>
      <c r="G156" s="11" t="s">
        <v>98</v>
      </c>
      <c r="H156" s="11" t="s">
        <v>4309</v>
      </c>
      <c r="I156" s="11" t="s">
        <v>1320</v>
      </c>
      <c r="J156" s="11" t="s">
        <v>2721</v>
      </c>
      <c r="K156" s="11" t="s">
        <v>2822</v>
      </c>
      <c r="L156" s="12">
        <v>96</v>
      </c>
      <c r="M156" s="12">
        <v>97</v>
      </c>
      <c r="N156" s="12">
        <v>96.5</v>
      </c>
      <c r="O156" s="12" t="s">
        <v>1307</v>
      </c>
      <c r="P156" s="12">
        <v>97</v>
      </c>
      <c r="Q156" s="12">
        <v>99.77</v>
      </c>
      <c r="R156" s="11" t="s">
        <v>3031</v>
      </c>
      <c r="S156" s="11" t="s">
        <v>3032</v>
      </c>
    </row>
    <row r="157" spans="1:19" ht="60.75" customHeight="1" x14ac:dyDescent="0.25">
      <c r="A157" s="11" t="s">
        <v>432</v>
      </c>
      <c r="B157" s="11" t="s">
        <v>58</v>
      </c>
      <c r="C157" s="11" t="s">
        <v>433</v>
      </c>
      <c r="D157" s="11" t="s">
        <v>436</v>
      </c>
      <c r="E157" s="11" t="s">
        <v>63</v>
      </c>
      <c r="F157" s="11" t="s">
        <v>64</v>
      </c>
      <c r="G157" s="11" t="s">
        <v>98</v>
      </c>
      <c r="H157" s="11" t="s">
        <v>4309</v>
      </c>
      <c r="I157" s="11" t="s">
        <v>1320</v>
      </c>
      <c r="J157" s="11" t="s">
        <v>2754</v>
      </c>
      <c r="K157" s="11" t="s">
        <v>2822</v>
      </c>
      <c r="L157" s="12">
        <v>63.43</v>
      </c>
      <c r="M157" s="12">
        <v>0</v>
      </c>
      <c r="N157" s="12">
        <v>0</v>
      </c>
      <c r="O157" s="12" t="s">
        <v>1307</v>
      </c>
      <c r="P157" s="12">
        <v>0</v>
      </c>
      <c r="Q157" s="12">
        <v>0</v>
      </c>
      <c r="R157" s="11" t="s">
        <v>3029</v>
      </c>
      <c r="S157" s="11" t="s">
        <v>3029</v>
      </c>
    </row>
    <row r="158" spans="1:19" ht="60.75" customHeight="1" x14ac:dyDescent="0.25">
      <c r="A158" s="11" t="s">
        <v>432</v>
      </c>
      <c r="B158" s="11" t="s">
        <v>58</v>
      </c>
      <c r="C158" s="11" t="s">
        <v>433</v>
      </c>
      <c r="D158" s="11" t="s">
        <v>436</v>
      </c>
      <c r="E158" s="11" t="s">
        <v>63</v>
      </c>
      <c r="F158" s="11" t="s">
        <v>64</v>
      </c>
      <c r="G158" s="11" t="s">
        <v>98</v>
      </c>
      <c r="H158" s="11" t="s">
        <v>4309</v>
      </c>
      <c r="I158" s="11" t="s">
        <v>1320</v>
      </c>
      <c r="J158" s="11" t="s">
        <v>2759</v>
      </c>
      <c r="K158" s="11" t="s">
        <v>2822</v>
      </c>
      <c r="L158" s="12">
        <v>32</v>
      </c>
      <c r="M158" s="12">
        <v>0</v>
      </c>
      <c r="N158" s="12">
        <v>0</v>
      </c>
      <c r="O158" s="12" t="s">
        <v>1307</v>
      </c>
      <c r="P158" s="12">
        <v>0</v>
      </c>
      <c r="Q158" s="12">
        <v>0</v>
      </c>
      <c r="R158" s="11" t="s">
        <v>3029</v>
      </c>
      <c r="S158" s="11" t="s">
        <v>3029</v>
      </c>
    </row>
    <row r="159" spans="1:19" ht="60.75" customHeight="1" x14ac:dyDescent="0.25">
      <c r="A159" s="11" t="s">
        <v>432</v>
      </c>
      <c r="B159" s="11" t="s">
        <v>58</v>
      </c>
      <c r="C159" s="11" t="s">
        <v>433</v>
      </c>
      <c r="D159" s="11" t="s">
        <v>436</v>
      </c>
      <c r="E159" s="11" t="s">
        <v>63</v>
      </c>
      <c r="F159" s="11" t="s">
        <v>64</v>
      </c>
      <c r="G159" s="11" t="s">
        <v>98</v>
      </c>
      <c r="H159" s="11" t="s">
        <v>4309</v>
      </c>
      <c r="I159" s="11" t="s">
        <v>1320</v>
      </c>
      <c r="J159" s="11" t="s">
        <v>2760</v>
      </c>
      <c r="K159" s="11" t="s">
        <v>2822</v>
      </c>
      <c r="L159" s="12">
        <v>82.63</v>
      </c>
      <c r="M159" s="12">
        <v>0</v>
      </c>
      <c r="N159" s="12">
        <v>0</v>
      </c>
      <c r="O159" s="12" t="s">
        <v>1307</v>
      </c>
      <c r="P159" s="12">
        <v>0</v>
      </c>
      <c r="Q159" s="12">
        <v>0</v>
      </c>
      <c r="R159" s="11" t="s">
        <v>3029</v>
      </c>
      <c r="S159" s="11" t="s">
        <v>3029</v>
      </c>
    </row>
    <row r="160" spans="1:19" ht="60.75" customHeight="1" x14ac:dyDescent="0.25">
      <c r="A160" s="11" t="s">
        <v>432</v>
      </c>
      <c r="B160" s="11" t="s">
        <v>58</v>
      </c>
      <c r="C160" s="11" t="s">
        <v>433</v>
      </c>
      <c r="D160" s="11" t="s">
        <v>436</v>
      </c>
      <c r="E160" s="11" t="s">
        <v>63</v>
      </c>
      <c r="F160" s="11" t="s">
        <v>64</v>
      </c>
      <c r="G160" s="11" t="s">
        <v>98</v>
      </c>
      <c r="H160" s="11" t="s">
        <v>4309</v>
      </c>
      <c r="I160" s="11" t="s">
        <v>1320</v>
      </c>
      <c r="J160" s="11" t="s">
        <v>2761</v>
      </c>
      <c r="K160" s="11" t="s">
        <v>2822</v>
      </c>
      <c r="L160" s="12">
        <v>39.64</v>
      </c>
      <c r="M160" s="12">
        <v>0</v>
      </c>
      <c r="N160" s="12">
        <v>0</v>
      </c>
      <c r="O160" s="12" t="s">
        <v>1307</v>
      </c>
      <c r="P160" s="12">
        <v>0</v>
      </c>
      <c r="Q160" s="12">
        <v>0</v>
      </c>
      <c r="R160" s="11" t="s">
        <v>3029</v>
      </c>
      <c r="S160" s="11" t="s">
        <v>3029</v>
      </c>
    </row>
    <row r="161" spans="1:19" ht="60.75" customHeight="1" x14ac:dyDescent="0.25">
      <c r="A161" s="11" t="s">
        <v>432</v>
      </c>
      <c r="B161" s="11" t="s">
        <v>58</v>
      </c>
      <c r="C161" s="11" t="s">
        <v>433</v>
      </c>
      <c r="D161" s="11" t="s">
        <v>436</v>
      </c>
      <c r="E161" s="11" t="s">
        <v>63</v>
      </c>
      <c r="F161" s="11" t="s">
        <v>64</v>
      </c>
      <c r="G161" s="11" t="s">
        <v>98</v>
      </c>
      <c r="H161" s="11" t="s">
        <v>4309</v>
      </c>
      <c r="I161" s="11" t="s">
        <v>1320</v>
      </c>
      <c r="J161" s="11" t="s">
        <v>2762</v>
      </c>
      <c r="K161" s="11" t="s">
        <v>2822</v>
      </c>
      <c r="L161" s="12">
        <v>30.9</v>
      </c>
      <c r="M161" s="12">
        <v>0</v>
      </c>
      <c r="N161" s="12">
        <v>0</v>
      </c>
      <c r="O161" s="12" t="s">
        <v>1307</v>
      </c>
      <c r="P161" s="12">
        <v>0</v>
      </c>
      <c r="Q161" s="12">
        <v>0</v>
      </c>
      <c r="R161" s="11" t="s">
        <v>3029</v>
      </c>
      <c r="S161" s="11" t="s">
        <v>3029</v>
      </c>
    </row>
    <row r="162" spans="1:19" ht="60.75" customHeight="1" x14ac:dyDescent="0.25">
      <c r="A162" s="11" t="s">
        <v>432</v>
      </c>
      <c r="B162" s="11" t="s">
        <v>58</v>
      </c>
      <c r="C162" s="11" t="s">
        <v>433</v>
      </c>
      <c r="D162" s="11" t="s">
        <v>60</v>
      </c>
      <c r="E162" s="11" t="s">
        <v>50</v>
      </c>
      <c r="F162" s="11" t="s">
        <v>51</v>
      </c>
      <c r="G162" s="11" t="s">
        <v>61</v>
      </c>
      <c r="H162" s="11" t="s">
        <v>4309</v>
      </c>
      <c r="I162" s="11" t="s">
        <v>1320</v>
      </c>
      <c r="J162" s="11"/>
      <c r="K162" s="11"/>
      <c r="L162" s="12"/>
      <c r="M162" s="12"/>
      <c r="N162" s="12"/>
      <c r="O162" s="12"/>
      <c r="P162" s="12"/>
      <c r="Q162" s="12"/>
      <c r="R162" s="11"/>
      <c r="S162" s="11"/>
    </row>
    <row r="163" spans="1:19" ht="60.75" customHeight="1" x14ac:dyDescent="0.25">
      <c r="A163" s="11" t="s">
        <v>640</v>
      </c>
      <c r="B163" s="11" t="s">
        <v>58</v>
      </c>
      <c r="C163" s="11" t="s">
        <v>2646</v>
      </c>
      <c r="D163" s="11" t="s">
        <v>2647</v>
      </c>
      <c r="E163" s="11" t="s">
        <v>96</v>
      </c>
      <c r="F163" s="11" t="s">
        <v>234</v>
      </c>
      <c r="G163" s="11" t="s">
        <v>98</v>
      </c>
      <c r="H163" s="11" t="s">
        <v>1311</v>
      </c>
      <c r="I163" s="11" t="s">
        <v>1311</v>
      </c>
      <c r="J163" s="11" t="s">
        <v>2656</v>
      </c>
      <c r="K163" s="11" t="s">
        <v>2822</v>
      </c>
      <c r="L163" s="12">
        <v>0</v>
      </c>
      <c r="M163" s="12">
        <v>4</v>
      </c>
      <c r="N163" s="12">
        <v>2</v>
      </c>
      <c r="O163" s="12">
        <v>2</v>
      </c>
      <c r="P163" s="12">
        <v>2</v>
      </c>
      <c r="Q163" s="12">
        <v>2</v>
      </c>
      <c r="R163" s="11" t="s">
        <v>3033</v>
      </c>
      <c r="S163" s="11" t="s">
        <v>3034</v>
      </c>
    </row>
    <row r="164" spans="1:19" ht="60.75" customHeight="1" x14ac:dyDescent="0.25">
      <c r="A164" s="11" t="s">
        <v>640</v>
      </c>
      <c r="B164" s="11" t="s">
        <v>58</v>
      </c>
      <c r="C164" s="11" t="s">
        <v>2646</v>
      </c>
      <c r="D164" s="11" t="s">
        <v>2730</v>
      </c>
      <c r="E164" s="11" t="s">
        <v>96</v>
      </c>
      <c r="F164" s="11" t="s">
        <v>234</v>
      </c>
      <c r="G164" s="11" t="s">
        <v>98</v>
      </c>
      <c r="H164" s="11" t="s">
        <v>1311</v>
      </c>
      <c r="I164" s="11" t="s">
        <v>1311</v>
      </c>
      <c r="J164" s="11" t="s">
        <v>2731</v>
      </c>
      <c r="K164" s="11" t="s">
        <v>2822</v>
      </c>
      <c r="L164" s="12">
        <v>0</v>
      </c>
      <c r="M164" s="12">
        <v>80</v>
      </c>
      <c r="N164" s="12">
        <v>40</v>
      </c>
      <c r="O164" s="12">
        <v>0</v>
      </c>
      <c r="P164" s="12">
        <v>40</v>
      </c>
      <c r="Q164" s="12">
        <v>40</v>
      </c>
      <c r="R164" s="11" t="s">
        <v>3035</v>
      </c>
      <c r="S164" s="11" t="s">
        <v>3036</v>
      </c>
    </row>
    <row r="165" spans="1:19" ht="60.75" customHeight="1" x14ac:dyDescent="0.25">
      <c r="A165" s="11" t="s">
        <v>640</v>
      </c>
      <c r="B165" s="11" t="s">
        <v>58</v>
      </c>
      <c r="C165" s="11" t="s">
        <v>2646</v>
      </c>
      <c r="D165" s="11" t="s">
        <v>2772</v>
      </c>
      <c r="E165" s="11" t="s">
        <v>96</v>
      </c>
      <c r="F165" s="11" t="s">
        <v>234</v>
      </c>
      <c r="G165" s="11" t="s">
        <v>98</v>
      </c>
      <c r="H165" s="11" t="s">
        <v>1311</v>
      </c>
      <c r="I165" s="11" t="s">
        <v>1311</v>
      </c>
      <c r="J165" s="11" t="s">
        <v>2773</v>
      </c>
      <c r="K165" s="11" t="s">
        <v>2822</v>
      </c>
      <c r="L165" s="12">
        <v>0</v>
      </c>
      <c r="M165" s="12">
        <v>80</v>
      </c>
      <c r="N165" s="12">
        <v>40</v>
      </c>
      <c r="O165" s="12">
        <v>40</v>
      </c>
      <c r="P165" s="12">
        <v>40</v>
      </c>
      <c r="Q165" s="12">
        <v>40</v>
      </c>
      <c r="R165" s="11" t="s">
        <v>3964</v>
      </c>
      <c r="S165" s="11" t="s">
        <v>3965</v>
      </c>
    </row>
    <row r="166" spans="1:19" ht="60.75" customHeight="1" x14ac:dyDescent="0.25">
      <c r="A166" s="11" t="s">
        <v>640</v>
      </c>
      <c r="B166" s="11" t="s">
        <v>58</v>
      </c>
      <c r="C166" s="11" t="s">
        <v>2646</v>
      </c>
      <c r="D166" s="11" t="s">
        <v>642</v>
      </c>
      <c r="E166" s="11" t="s">
        <v>50</v>
      </c>
      <c r="F166" s="11" t="s">
        <v>51</v>
      </c>
      <c r="G166" s="11" t="s">
        <v>61</v>
      </c>
      <c r="H166" s="11" t="s">
        <v>4309</v>
      </c>
      <c r="I166" s="11" t="s">
        <v>1320</v>
      </c>
      <c r="J166" s="11"/>
      <c r="K166" s="11"/>
      <c r="L166" s="12"/>
      <c r="M166" s="12"/>
      <c r="N166" s="12"/>
      <c r="O166" s="12"/>
      <c r="P166" s="12"/>
      <c r="Q166" s="12"/>
      <c r="R166" s="11"/>
      <c r="S166" s="11"/>
    </row>
    <row r="167" spans="1:19" ht="60.75" customHeight="1" x14ac:dyDescent="0.25">
      <c r="A167" s="11" t="s">
        <v>611</v>
      </c>
      <c r="B167" s="11" t="s">
        <v>58</v>
      </c>
      <c r="C167" s="11" t="s">
        <v>612</v>
      </c>
      <c r="D167" s="11" t="s">
        <v>615</v>
      </c>
      <c r="E167" s="11" t="s">
        <v>50</v>
      </c>
      <c r="F167" s="11" t="s">
        <v>199</v>
      </c>
      <c r="G167" s="11" t="s">
        <v>98</v>
      </c>
      <c r="H167" s="11" t="s">
        <v>1311</v>
      </c>
      <c r="I167" s="11" t="s">
        <v>1311</v>
      </c>
      <c r="J167" s="11" t="s">
        <v>2707</v>
      </c>
      <c r="K167" s="11" t="s">
        <v>2822</v>
      </c>
      <c r="L167" s="12">
        <v>0</v>
      </c>
      <c r="M167" s="12">
        <v>100</v>
      </c>
      <c r="N167" s="12">
        <v>100</v>
      </c>
      <c r="O167" s="12" t="s">
        <v>1307</v>
      </c>
      <c r="P167" s="12">
        <v>100</v>
      </c>
      <c r="Q167" s="12">
        <v>100</v>
      </c>
      <c r="R167" s="11" t="s">
        <v>3037</v>
      </c>
      <c r="S167" s="11" t="s">
        <v>3038</v>
      </c>
    </row>
    <row r="168" spans="1:19" ht="60.75" customHeight="1" x14ac:dyDescent="0.25">
      <c r="A168" s="11" t="s">
        <v>611</v>
      </c>
      <c r="B168" s="11" t="s">
        <v>58</v>
      </c>
      <c r="C168" s="11" t="s">
        <v>612</v>
      </c>
      <c r="D168" s="11" t="s">
        <v>614</v>
      </c>
      <c r="E168" s="11" t="s">
        <v>50</v>
      </c>
      <c r="F168" s="11" t="s">
        <v>81</v>
      </c>
      <c r="G168" s="11" t="s">
        <v>98</v>
      </c>
      <c r="H168" s="11" t="s">
        <v>4309</v>
      </c>
      <c r="I168" s="11" t="s">
        <v>1320</v>
      </c>
      <c r="J168" s="11" t="s">
        <v>2725</v>
      </c>
      <c r="K168" s="11" t="s">
        <v>2822</v>
      </c>
      <c r="L168" s="12">
        <v>0</v>
      </c>
      <c r="M168" s="12">
        <v>100</v>
      </c>
      <c r="N168" s="12">
        <v>100</v>
      </c>
      <c r="O168" s="12" t="s">
        <v>1307</v>
      </c>
      <c r="P168" s="12">
        <v>100</v>
      </c>
      <c r="Q168" s="12">
        <v>100</v>
      </c>
      <c r="R168" s="11" t="s">
        <v>3039</v>
      </c>
      <c r="S168" s="11" t="s">
        <v>3040</v>
      </c>
    </row>
    <row r="169" spans="1:19" ht="60.75" customHeight="1" x14ac:dyDescent="0.25">
      <c r="A169" s="11" t="s">
        <v>611</v>
      </c>
      <c r="B169" s="11" t="s">
        <v>58</v>
      </c>
      <c r="C169" s="11" t="s">
        <v>612</v>
      </c>
      <c r="D169" s="11" t="s">
        <v>614</v>
      </c>
      <c r="E169" s="11" t="s">
        <v>50</v>
      </c>
      <c r="F169" s="11" t="s">
        <v>81</v>
      </c>
      <c r="G169" s="11" t="s">
        <v>98</v>
      </c>
      <c r="H169" s="11" t="s">
        <v>4309</v>
      </c>
      <c r="I169" s="11" t="s">
        <v>1320</v>
      </c>
      <c r="J169" s="11" t="s">
        <v>2726</v>
      </c>
      <c r="K169" s="11" t="s">
        <v>2822</v>
      </c>
      <c r="L169" s="12">
        <v>0</v>
      </c>
      <c r="M169" s="12">
        <v>100</v>
      </c>
      <c r="N169" s="12">
        <v>100</v>
      </c>
      <c r="O169" s="12" t="s">
        <v>1307</v>
      </c>
      <c r="P169" s="12">
        <v>100</v>
      </c>
      <c r="Q169" s="12">
        <v>100</v>
      </c>
      <c r="R169" s="11" t="s">
        <v>3041</v>
      </c>
      <c r="S169" s="11" t="s">
        <v>3042</v>
      </c>
    </row>
    <row r="170" spans="1:19" ht="60.75" customHeight="1" x14ac:dyDescent="0.25">
      <c r="A170" s="11" t="s">
        <v>611</v>
      </c>
      <c r="B170" s="11" t="s">
        <v>58</v>
      </c>
      <c r="C170" s="11" t="s">
        <v>612</v>
      </c>
      <c r="D170" s="11" t="s">
        <v>615</v>
      </c>
      <c r="E170" s="11" t="s">
        <v>50</v>
      </c>
      <c r="F170" s="11" t="s">
        <v>199</v>
      </c>
      <c r="G170" s="11" t="s">
        <v>98</v>
      </c>
      <c r="H170" s="11" t="s">
        <v>1311</v>
      </c>
      <c r="I170" s="11" t="s">
        <v>1311</v>
      </c>
      <c r="J170" s="11" t="s">
        <v>2732</v>
      </c>
      <c r="K170" s="11" t="s">
        <v>2822</v>
      </c>
      <c r="L170" s="12">
        <v>0</v>
      </c>
      <c r="M170" s="12">
        <v>100</v>
      </c>
      <c r="N170" s="12">
        <v>100</v>
      </c>
      <c r="O170" s="12" t="s">
        <v>1307</v>
      </c>
      <c r="P170" s="12">
        <v>100</v>
      </c>
      <c r="Q170" s="12">
        <v>100</v>
      </c>
      <c r="R170" s="11" t="s">
        <v>3043</v>
      </c>
      <c r="S170" s="11" t="s">
        <v>3044</v>
      </c>
    </row>
    <row r="171" spans="1:19" ht="60.75" customHeight="1" x14ac:dyDescent="0.25">
      <c r="A171" s="11" t="s">
        <v>611</v>
      </c>
      <c r="B171" s="11" t="s">
        <v>58</v>
      </c>
      <c r="C171" s="11" t="s">
        <v>612</v>
      </c>
      <c r="D171" s="11" t="s">
        <v>615</v>
      </c>
      <c r="E171" s="11" t="s">
        <v>50</v>
      </c>
      <c r="F171" s="11" t="s">
        <v>199</v>
      </c>
      <c r="G171" s="11" t="s">
        <v>98</v>
      </c>
      <c r="H171" s="11" t="s">
        <v>1311</v>
      </c>
      <c r="I171" s="11" t="s">
        <v>1311</v>
      </c>
      <c r="J171" s="11" t="s">
        <v>2733</v>
      </c>
      <c r="K171" s="11" t="s">
        <v>2822</v>
      </c>
      <c r="L171" s="12">
        <v>0</v>
      </c>
      <c r="M171" s="12">
        <v>100</v>
      </c>
      <c r="N171" s="12">
        <v>100</v>
      </c>
      <c r="O171" s="12" t="s">
        <v>1307</v>
      </c>
      <c r="P171" s="12">
        <v>100</v>
      </c>
      <c r="Q171" s="12">
        <v>100</v>
      </c>
      <c r="R171" s="11" t="s">
        <v>3045</v>
      </c>
      <c r="S171" s="11" t="s">
        <v>3046</v>
      </c>
    </row>
    <row r="172" spans="1:19" ht="60.75" customHeight="1" x14ac:dyDescent="0.25">
      <c r="A172" s="11" t="s">
        <v>611</v>
      </c>
      <c r="B172" s="11" t="s">
        <v>58</v>
      </c>
      <c r="C172" s="11" t="s">
        <v>612</v>
      </c>
      <c r="D172" s="11" t="s">
        <v>613</v>
      </c>
      <c r="E172" s="11" t="s">
        <v>116</v>
      </c>
      <c r="F172" s="11" t="s">
        <v>117</v>
      </c>
      <c r="G172" s="11" t="s">
        <v>98</v>
      </c>
      <c r="H172" s="11" t="s">
        <v>4316</v>
      </c>
      <c r="I172" s="11" t="s">
        <v>1575</v>
      </c>
      <c r="J172" s="11" t="s">
        <v>2748</v>
      </c>
      <c r="K172" s="11" t="s">
        <v>2822</v>
      </c>
      <c r="L172" s="12">
        <v>0</v>
      </c>
      <c r="M172" s="12">
        <v>100</v>
      </c>
      <c r="N172" s="12">
        <v>100</v>
      </c>
      <c r="O172" s="12" t="s">
        <v>1307</v>
      </c>
      <c r="P172" s="12">
        <v>100</v>
      </c>
      <c r="Q172" s="12">
        <v>100</v>
      </c>
      <c r="R172" s="11" t="s">
        <v>3047</v>
      </c>
      <c r="S172" s="11" t="s">
        <v>3048</v>
      </c>
    </row>
    <row r="173" spans="1:19" ht="60.75" customHeight="1" x14ac:dyDescent="0.25">
      <c r="A173" s="11" t="s">
        <v>611</v>
      </c>
      <c r="B173" s="11" t="s">
        <v>58</v>
      </c>
      <c r="C173" s="11" t="s">
        <v>612</v>
      </c>
      <c r="D173" s="11" t="s">
        <v>613</v>
      </c>
      <c r="E173" s="11" t="s">
        <v>116</v>
      </c>
      <c r="F173" s="11" t="s">
        <v>117</v>
      </c>
      <c r="G173" s="11" t="s">
        <v>98</v>
      </c>
      <c r="H173" s="11" t="s">
        <v>4316</v>
      </c>
      <c r="I173" s="11" t="s">
        <v>1575</v>
      </c>
      <c r="J173" s="11" t="s">
        <v>2749</v>
      </c>
      <c r="K173" s="11" t="s">
        <v>2822</v>
      </c>
      <c r="L173" s="12">
        <v>0</v>
      </c>
      <c r="M173" s="12">
        <v>100</v>
      </c>
      <c r="N173" s="12">
        <v>100</v>
      </c>
      <c r="O173" s="12" t="s">
        <v>1307</v>
      </c>
      <c r="P173" s="12">
        <v>100</v>
      </c>
      <c r="Q173" s="12">
        <v>100</v>
      </c>
      <c r="R173" s="11" t="s">
        <v>3049</v>
      </c>
      <c r="S173" s="11" t="s">
        <v>3050</v>
      </c>
    </row>
    <row r="174" spans="1:19" ht="60.75" customHeight="1" x14ac:dyDescent="0.25">
      <c r="A174" s="11" t="s">
        <v>611</v>
      </c>
      <c r="B174" s="11" t="s">
        <v>58</v>
      </c>
      <c r="C174" s="11" t="s">
        <v>612</v>
      </c>
      <c r="D174" s="11" t="s">
        <v>614</v>
      </c>
      <c r="E174" s="11" t="s">
        <v>50</v>
      </c>
      <c r="F174" s="11" t="s">
        <v>81</v>
      </c>
      <c r="G174" s="11" t="s">
        <v>98</v>
      </c>
      <c r="H174" s="11" t="s">
        <v>4309</v>
      </c>
      <c r="I174" s="11" t="s">
        <v>1320</v>
      </c>
      <c r="J174" s="11" t="s">
        <v>2768</v>
      </c>
      <c r="K174" s="11" t="s">
        <v>2822</v>
      </c>
      <c r="L174" s="12">
        <v>0</v>
      </c>
      <c r="M174" s="12">
        <v>100</v>
      </c>
      <c r="N174" s="12">
        <v>100</v>
      </c>
      <c r="O174" s="12" t="s">
        <v>1307</v>
      </c>
      <c r="P174" s="12">
        <v>100</v>
      </c>
      <c r="Q174" s="12">
        <v>100</v>
      </c>
      <c r="R174" s="11" t="s">
        <v>3051</v>
      </c>
      <c r="S174" s="11" t="s">
        <v>3052</v>
      </c>
    </row>
    <row r="175" spans="1:19" ht="60.75" customHeight="1" x14ac:dyDescent="0.25">
      <c r="A175" s="11" t="s">
        <v>611</v>
      </c>
      <c r="B175" s="11" t="s">
        <v>58</v>
      </c>
      <c r="C175" s="11" t="s">
        <v>612</v>
      </c>
      <c r="D175" s="11" t="s">
        <v>4329</v>
      </c>
      <c r="E175" s="11" t="s">
        <v>50</v>
      </c>
      <c r="F175" s="11" t="s">
        <v>51</v>
      </c>
      <c r="G175" s="11" t="s">
        <v>61</v>
      </c>
      <c r="H175" s="11" t="s">
        <v>4309</v>
      </c>
      <c r="I175" s="11" t="s">
        <v>1320</v>
      </c>
      <c r="J175" s="11"/>
      <c r="K175" s="11"/>
      <c r="L175" s="12"/>
      <c r="M175" s="12"/>
      <c r="N175" s="12"/>
      <c r="O175" s="12"/>
      <c r="P175" s="12"/>
      <c r="Q175" s="12"/>
      <c r="R175" s="11"/>
      <c r="S175" s="11"/>
    </row>
    <row r="176" spans="1:19" ht="60.75" customHeight="1" x14ac:dyDescent="0.25">
      <c r="A176" s="11" t="s">
        <v>637</v>
      </c>
      <c r="B176" s="11" t="s">
        <v>58</v>
      </c>
      <c r="C176" s="11" t="s">
        <v>638</v>
      </c>
      <c r="D176" s="11" t="s">
        <v>639</v>
      </c>
      <c r="E176" s="11" t="s">
        <v>116</v>
      </c>
      <c r="F176" s="11" t="s">
        <v>117</v>
      </c>
      <c r="G176" s="11" t="s">
        <v>98</v>
      </c>
      <c r="H176" s="11" t="s">
        <v>1311</v>
      </c>
      <c r="I176" s="11" t="s">
        <v>1311</v>
      </c>
      <c r="J176" s="11" t="s">
        <v>1548</v>
      </c>
      <c r="K176" s="11" t="s">
        <v>2821</v>
      </c>
      <c r="L176" s="12">
        <v>8.33</v>
      </c>
      <c r="M176" s="12">
        <v>25</v>
      </c>
      <c r="N176" s="12">
        <v>16.670000000000002</v>
      </c>
      <c r="O176" s="12">
        <v>16</v>
      </c>
      <c r="P176" s="12">
        <v>25</v>
      </c>
      <c r="Q176" s="12">
        <v>24.25</v>
      </c>
      <c r="R176" s="11" t="s">
        <v>3053</v>
      </c>
      <c r="S176" s="11" t="s">
        <v>3054</v>
      </c>
    </row>
    <row r="177" spans="1:19" ht="60.75" customHeight="1" x14ac:dyDescent="0.25">
      <c r="A177" s="11" t="s">
        <v>637</v>
      </c>
      <c r="B177" s="11" t="s">
        <v>58</v>
      </c>
      <c r="C177" s="11" t="s">
        <v>638</v>
      </c>
      <c r="D177" s="11" t="s">
        <v>639</v>
      </c>
      <c r="E177" s="11" t="s">
        <v>116</v>
      </c>
      <c r="F177" s="11" t="s">
        <v>117</v>
      </c>
      <c r="G177" s="11" t="s">
        <v>98</v>
      </c>
      <c r="H177" s="11" t="s">
        <v>1311</v>
      </c>
      <c r="I177" s="11" t="s">
        <v>1311</v>
      </c>
      <c r="J177" s="11" t="s">
        <v>1549</v>
      </c>
      <c r="K177" s="11" t="s">
        <v>2821</v>
      </c>
      <c r="L177" s="12">
        <v>6.66</v>
      </c>
      <c r="M177" s="12">
        <v>25</v>
      </c>
      <c r="N177" s="12">
        <v>16.670000000000002</v>
      </c>
      <c r="O177" s="12">
        <v>15.67</v>
      </c>
      <c r="P177" s="12">
        <v>25</v>
      </c>
      <c r="Q177" s="12">
        <v>23.25</v>
      </c>
      <c r="R177" s="11" t="s">
        <v>3055</v>
      </c>
      <c r="S177" s="11" t="s">
        <v>3056</v>
      </c>
    </row>
    <row r="178" spans="1:19" ht="60.75" customHeight="1" x14ac:dyDescent="0.25">
      <c r="A178" s="11" t="s">
        <v>637</v>
      </c>
      <c r="B178" s="11" t="s">
        <v>58</v>
      </c>
      <c r="C178" s="11" t="s">
        <v>638</v>
      </c>
      <c r="D178" s="11" t="s">
        <v>639</v>
      </c>
      <c r="E178" s="11" t="s">
        <v>116</v>
      </c>
      <c r="F178" s="11" t="s">
        <v>117</v>
      </c>
      <c r="G178" s="11" t="s">
        <v>98</v>
      </c>
      <c r="H178" s="11" t="s">
        <v>1311</v>
      </c>
      <c r="I178" s="11" t="s">
        <v>1311</v>
      </c>
      <c r="J178" s="11" t="s">
        <v>1550</v>
      </c>
      <c r="K178" s="11" t="s">
        <v>2821</v>
      </c>
      <c r="L178" s="12">
        <v>7.49</v>
      </c>
      <c r="M178" s="12">
        <v>25</v>
      </c>
      <c r="N178" s="12">
        <v>16.670000000000002</v>
      </c>
      <c r="O178" s="12">
        <v>15.67</v>
      </c>
      <c r="P178" s="12">
        <v>25</v>
      </c>
      <c r="Q178" s="12">
        <v>24.5</v>
      </c>
      <c r="R178" s="11" t="s">
        <v>3057</v>
      </c>
      <c r="S178" s="11" t="s">
        <v>3058</v>
      </c>
    </row>
    <row r="179" spans="1:19" ht="60.75" customHeight="1" x14ac:dyDescent="0.25">
      <c r="A179" s="11" t="s">
        <v>637</v>
      </c>
      <c r="B179" s="11" t="s">
        <v>58</v>
      </c>
      <c r="C179" s="11" t="s">
        <v>638</v>
      </c>
      <c r="D179" s="11" t="s">
        <v>639</v>
      </c>
      <c r="E179" s="11" t="s">
        <v>116</v>
      </c>
      <c r="F179" s="11" t="s">
        <v>117</v>
      </c>
      <c r="G179" s="11" t="s">
        <v>98</v>
      </c>
      <c r="H179" s="11" t="s">
        <v>1311</v>
      </c>
      <c r="I179" s="11" t="s">
        <v>1311</v>
      </c>
      <c r="J179" s="11" t="s">
        <v>1551</v>
      </c>
      <c r="K179" s="11" t="s">
        <v>2821</v>
      </c>
      <c r="L179" s="12">
        <v>7.24</v>
      </c>
      <c r="M179" s="12">
        <v>25</v>
      </c>
      <c r="N179" s="12">
        <v>16.670000000000002</v>
      </c>
      <c r="O179" s="12">
        <v>12.57</v>
      </c>
      <c r="P179" s="12">
        <v>25</v>
      </c>
      <c r="Q179" s="12">
        <v>22.3</v>
      </c>
      <c r="R179" s="11" t="s">
        <v>3059</v>
      </c>
      <c r="S179" s="11" t="s">
        <v>3060</v>
      </c>
    </row>
    <row r="180" spans="1:19" ht="60.75" customHeight="1" x14ac:dyDescent="0.25">
      <c r="A180" s="11" t="s">
        <v>637</v>
      </c>
      <c r="B180" s="11" t="s">
        <v>58</v>
      </c>
      <c r="C180" s="11" t="s">
        <v>638</v>
      </c>
      <c r="D180" s="11" t="s">
        <v>87</v>
      </c>
      <c r="E180" s="11" t="s">
        <v>50</v>
      </c>
      <c r="F180" s="11" t="s">
        <v>51</v>
      </c>
      <c r="G180" s="11" t="s">
        <v>52</v>
      </c>
      <c r="H180" s="11" t="s">
        <v>4309</v>
      </c>
      <c r="I180" s="11" t="s">
        <v>1320</v>
      </c>
      <c r="J180" s="11"/>
      <c r="K180" s="11"/>
      <c r="L180" s="12"/>
      <c r="M180" s="12"/>
      <c r="N180" s="12"/>
      <c r="O180" s="12"/>
      <c r="P180" s="12"/>
      <c r="Q180" s="12"/>
      <c r="R180" s="11"/>
      <c r="S180" s="11"/>
    </row>
    <row r="181" spans="1:19" ht="60.75" customHeight="1" x14ac:dyDescent="0.25">
      <c r="A181" s="11" t="s">
        <v>453</v>
      </c>
      <c r="B181" s="11" t="s">
        <v>58</v>
      </c>
      <c r="C181" s="11" t="s">
        <v>1557</v>
      </c>
      <c r="D181" s="11" t="s">
        <v>455</v>
      </c>
      <c r="E181" s="11" t="s">
        <v>63</v>
      </c>
      <c r="F181" s="11" t="s">
        <v>435</v>
      </c>
      <c r="G181" s="11" t="s">
        <v>456</v>
      </c>
      <c r="H181" s="11" t="s">
        <v>4309</v>
      </c>
      <c r="I181" s="11" t="s">
        <v>1558</v>
      </c>
      <c r="J181" s="11" t="s">
        <v>1559</v>
      </c>
      <c r="K181" s="11" t="s">
        <v>2821</v>
      </c>
      <c r="L181" s="12">
        <v>20</v>
      </c>
      <c r="M181" s="12">
        <v>30</v>
      </c>
      <c r="N181" s="12">
        <v>20</v>
      </c>
      <c r="O181" s="12" t="s">
        <v>1307</v>
      </c>
      <c r="P181" s="12">
        <v>30</v>
      </c>
      <c r="Q181" s="12">
        <v>30</v>
      </c>
      <c r="R181" s="11" t="s">
        <v>3061</v>
      </c>
      <c r="S181" s="11" t="s">
        <v>3062</v>
      </c>
    </row>
    <row r="182" spans="1:19" ht="60.75" customHeight="1" x14ac:dyDescent="0.25">
      <c r="A182" s="11" t="s">
        <v>453</v>
      </c>
      <c r="B182" s="11" t="s">
        <v>58</v>
      </c>
      <c r="C182" s="11" t="s">
        <v>1557</v>
      </c>
      <c r="D182" s="11" t="s">
        <v>455</v>
      </c>
      <c r="E182" s="11" t="s">
        <v>63</v>
      </c>
      <c r="F182" s="11" t="s">
        <v>435</v>
      </c>
      <c r="G182" s="11" t="s">
        <v>456</v>
      </c>
      <c r="H182" s="11" t="s">
        <v>4309</v>
      </c>
      <c r="I182" s="11" t="s">
        <v>1558</v>
      </c>
      <c r="J182" s="11" t="s">
        <v>2628</v>
      </c>
      <c r="K182" s="11" t="s">
        <v>2822</v>
      </c>
      <c r="L182" s="12">
        <v>0</v>
      </c>
      <c r="M182" s="12">
        <v>550</v>
      </c>
      <c r="N182" s="12">
        <v>163</v>
      </c>
      <c r="O182" s="12">
        <v>199</v>
      </c>
      <c r="P182" s="12">
        <v>550</v>
      </c>
      <c r="Q182" s="12">
        <v>322</v>
      </c>
      <c r="R182" s="11" t="s">
        <v>3061</v>
      </c>
      <c r="S182" s="11" t="s">
        <v>3063</v>
      </c>
    </row>
    <row r="183" spans="1:19" ht="60.75" customHeight="1" x14ac:dyDescent="0.25">
      <c r="A183" s="11" t="s">
        <v>453</v>
      </c>
      <c r="B183" s="11" t="s">
        <v>58</v>
      </c>
      <c r="C183" s="11" t="s">
        <v>1557</v>
      </c>
      <c r="D183" s="11" t="s">
        <v>455</v>
      </c>
      <c r="E183" s="11" t="s">
        <v>63</v>
      </c>
      <c r="F183" s="11" t="s">
        <v>435</v>
      </c>
      <c r="G183" s="11" t="s">
        <v>456</v>
      </c>
      <c r="H183" s="11" t="s">
        <v>4309</v>
      </c>
      <c r="I183" s="11" t="s">
        <v>1558</v>
      </c>
      <c r="J183" s="11" t="s">
        <v>2629</v>
      </c>
      <c r="K183" s="11" t="s">
        <v>2822</v>
      </c>
      <c r="L183" s="12">
        <v>0</v>
      </c>
      <c r="M183" s="12">
        <v>3500</v>
      </c>
      <c r="N183" s="12">
        <v>1920</v>
      </c>
      <c r="O183" s="12">
        <v>1920</v>
      </c>
      <c r="P183" s="12">
        <v>3500</v>
      </c>
      <c r="Q183" s="12">
        <v>3951</v>
      </c>
      <c r="R183" s="11" t="s">
        <v>3064</v>
      </c>
      <c r="S183" s="11" t="s">
        <v>3065</v>
      </c>
    </row>
    <row r="184" spans="1:19" ht="60.75" customHeight="1" x14ac:dyDescent="0.25">
      <c r="A184" s="11" t="s">
        <v>453</v>
      </c>
      <c r="B184" s="11" t="s">
        <v>58</v>
      </c>
      <c r="C184" s="11" t="s">
        <v>1557</v>
      </c>
      <c r="D184" s="11" t="s">
        <v>458</v>
      </c>
      <c r="E184" s="11" t="s">
        <v>63</v>
      </c>
      <c r="F184" s="11" t="s">
        <v>435</v>
      </c>
      <c r="G184" s="11" t="s">
        <v>456</v>
      </c>
      <c r="H184" s="11" t="s">
        <v>4309</v>
      </c>
      <c r="I184" s="11" t="s">
        <v>1558</v>
      </c>
      <c r="J184" s="11" t="s">
        <v>2757</v>
      </c>
      <c r="K184" s="11" t="s">
        <v>2822</v>
      </c>
      <c r="L184" s="12">
        <v>0</v>
      </c>
      <c r="M184" s="12">
        <v>70</v>
      </c>
      <c r="N184" s="12">
        <v>0</v>
      </c>
      <c r="O184" s="12" t="s">
        <v>1307</v>
      </c>
      <c r="P184" s="12">
        <v>70</v>
      </c>
      <c r="Q184" s="12">
        <v>70</v>
      </c>
      <c r="R184" s="11" t="s">
        <v>3066</v>
      </c>
      <c r="S184" s="11" t="s">
        <v>3067</v>
      </c>
    </row>
    <row r="185" spans="1:19" ht="60.75" customHeight="1" x14ac:dyDescent="0.25">
      <c r="A185" s="11" t="s">
        <v>453</v>
      </c>
      <c r="B185" s="11" t="s">
        <v>58</v>
      </c>
      <c r="C185" s="11" t="s">
        <v>1557</v>
      </c>
      <c r="D185" s="11" t="s">
        <v>458</v>
      </c>
      <c r="E185" s="11" t="s">
        <v>63</v>
      </c>
      <c r="F185" s="11" t="s">
        <v>435</v>
      </c>
      <c r="G185" s="11" t="s">
        <v>456</v>
      </c>
      <c r="H185" s="11" t="s">
        <v>4309</v>
      </c>
      <c r="I185" s="11" t="s">
        <v>1558</v>
      </c>
      <c r="J185" s="11" t="s">
        <v>2758</v>
      </c>
      <c r="K185" s="11" t="s">
        <v>2822</v>
      </c>
      <c r="L185" s="12">
        <v>0</v>
      </c>
      <c r="M185" s="12">
        <v>95</v>
      </c>
      <c r="N185" s="12">
        <v>0</v>
      </c>
      <c r="O185" s="12" t="s">
        <v>1307</v>
      </c>
      <c r="P185" s="12">
        <v>95</v>
      </c>
      <c r="Q185" s="12">
        <v>95</v>
      </c>
      <c r="R185" s="11" t="s">
        <v>3068</v>
      </c>
      <c r="S185" s="11" t="s">
        <v>3067</v>
      </c>
    </row>
    <row r="186" spans="1:19" ht="60.75" customHeight="1" x14ac:dyDescent="0.25">
      <c r="A186" s="11" t="s">
        <v>453</v>
      </c>
      <c r="B186" s="11" t="s">
        <v>58</v>
      </c>
      <c r="C186" s="11" t="s">
        <v>1557</v>
      </c>
      <c r="D186" s="11" t="s">
        <v>458</v>
      </c>
      <c r="E186" s="11" t="s">
        <v>63</v>
      </c>
      <c r="F186" s="11" t="s">
        <v>435</v>
      </c>
      <c r="G186" s="11" t="s">
        <v>456</v>
      </c>
      <c r="H186" s="11" t="s">
        <v>4309</v>
      </c>
      <c r="I186" s="11" t="s">
        <v>1558</v>
      </c>
      <c r="J186" s="11" t="s">
        <v>2765</v>
      </c>
      <c r="K186" s="11" t="s">
        <v>2822</v>
      </c>
      <c r="L186" s="12">
        <v>0</v>
      </c>
      <c r="M186" s="12">
        <v>80</v>
      </c>
      <c r="N186" s="12">
        <v>0</v>
      </c>
      <c r="O186" s="12" t="s">
        <v>1307</v>
      </c>
      <c r="P186" s="12">
        <v>80</v>
      </c>
      <c r="Q186" s="12">
        <v>80</v>
      </c>
      <c r="R186" s="11" t="s">
        <v>3069</v>
      </c>
      <c r="S186" s="11" t="s">
        <v>3067</v>
      </c>
    </row>
    <row r="187" spans="1:19" ht="60.75" customHeight="1" x14ac:dyDescent="0.25">
      <c r="A187" s="11" t="s">
        <v>453</v>
      </c>
      <c r="B187" s="11" t="s">
        <v>58</v>
      </c>
      <c r="C187" s="11" t="s">
        <v>1557</v>
      </c>
      <c r="D187" s="11" t="s">
        <v>245</v>
      </c>
      <c r="E187" s="11" t="s">
        <v>50</v>
      </c>
      <c r="F187" s="11" t="s">
        <v>51</v>
      </c>
      <c r="G187" s="11" t="s">
        <v>52</v>
      </c>
      <c r="H187" s="11" t="s">
        <v>4309</v>
      </c>
      <c r="I187" s="11" t="s">
        <v>1320</v>
      </c>
      <c r="J187" s="11"/>
      <c r="K187" s="11"/>
      <c r="L187" s="12"/>
      <c r="M187" s="12"/>
      <c r="N187" s="12"/>
      <c r="O187" s="12"/>
      <c r="P187" s="12"/>
      <c r="Q187" s="12"/>
      <c r="R187" s="11"/>
      <c r="S187" s="11"/>
    </row>
    <row r="188" spans="1:19" ht="60.75" customHeight="1" x14ac:dyDescent="0.25">
      <c r="A188" s="11" t="s">
        <v>440</v>
      </c>
      <c r="B188" s="11" t="s">
        <v>58</v>
      </c>
      <c r="C188" s="11" t="s">
        <v>441</v>
      </c>
      <c r="D188" s="11" t="s">
        <v>443</v>
      </c>
      <c r="E188" s="11" t="s">
        <v>50</v>
      </c>
      <c r="F188" s="11" t="s">
        <v>81</v>
      </c>
      <c r="G188" s="11" t="s">
        <v>98</v>
      </c>
      <c r="H188" s="11"/>
      <c r="I188" s="11"/>
      <c r="J188" s="11" t="s">
        <v>1568</v>
      </c>
      <c r="K188" s="11" t="s">
        <v>2821</v>
      </c>
      <c r="L188" s="12">
        <v>0</v>
      </c>
      <c r="M188" s="12">
        <v>85</v>
      </c>
      <c r="N188" s="12">
        <v>40</v>
      </c>
      <c r="O188" s="12" t="s">
        <v>1307</v>
      </c>
      <c r="P188" s="12">
        <v>45</v>
      </c>
      <c r="Q188" s="12">
        <v>68</v>
      </c>
      <c r="R188" s="11" t="s">
        <v>3070</v>
      </c>
      <c r="S188" s="11" t="s">
        <v>3071</v>
      </c>
    </row>
    <row r="189" spans="1:19" ht="60.75" customHeight="1" x14ac:dyDescent="0.25">
      <c r="A189" s="11" t="s">
        <v>440</v>
      </c>
      <c r="B189" s="11" t="s">
        <v>58</v>
      </c>
      <c r="C189" s="11" t="s">
        <v>441</v>
      </c>
      <c r="D189" s="11" t="s">
        <v>443</v>
      </c>
      <c r="E189" s="11" t="s">
        <v>50</v>
      </c>
      <c r="F189" s="11" t="s">
        <v>81</v>
      </c>
      <c r="G189" s="11" t="s">
        <v>98</v>
      </c>
      <c r="H189" s="11"/>
      <c r="I189" s="11"/>
      <c r="J189" s="11" t="s">
        <v>1569</v>
      </c>
      <c r="K189" s="11" t="s">
        <v>2821</v>
      </c>
      <c r="L189" s="12">
        <v>0</v>
      </c>
      <c r="M189" s="12">
        <v>100</v>
      </c>
      <c r="N189" s="12">
        <v>50</v>
      </c>
      <c r="O189" s="12" t="s">
        <v>1307</v>
      </c>
      <c r="P189" s="12">
        <v>50</v>
      </c>
      <c r="Q189" s="12">
        <v>83</v>
      </c>
      <c r="R189" s="11" t="s">
        <v>3072</v>
      </c>
      <c r="S189" s="11" t="s">
        <v>3073</v>
      </c>
    </row>
    <row r="190" spans="1:19" ht="60.75" customHeight="1" x14ac:dyDescent="0.25">
      <c r="A190" s="11" t="s">
        <v>440</v>
      </c>
      <c r="B190" s="11" t="s">
        <v>58</v>
      </c>
      <c r="C190" s="11" t="s">
        <v>441</v>
      </c>
      <c r="D190" s="11" t="s">
        <v>443</v>
      </c>
      <c r="E190" s="11" t="s">
        <v>50</v>
      </c>
      <c r="F190" s="11" t="s">
        <v>81</v>
      </c>
      <c r="G190" s="11" t="s">
        <v>98</v>
      </c>
      <c r="H190" s="11"/>
      <c r="I190" s="11"/>
      <c r="J190" s="11" t="s">
        <v>1570</v>
      </c>
      <c r="K190" s="11" t="s">
        <v>2821</v>
      </c>
      <c r="L190" s="12">
        <v>0</v>
      </c>
      <c r="M190" s="12">
        <v>85</v>
      </c>
      <c r="N190" s="12">
        <v>40</v>
      </c>
      <c r="O190" s="12" t="s">
        <v>1307</v>
      </c>
      <c r="P190" s="12">
        <v>45</v>
      </c>
      <c r="Q190" s="12">
        <v>136</v>
      </c>
      <c r="R190" s="11" t="s">
        <v>3074</v>
      </c>
      <c r="S190" s="11" t="s">
        <v>3075</v>
      </c>
    </row>
    <row r="191" spans="1:19" ht="60.75" customHeight="1" x14ac:dyDescent="0.25">
      <c r="A191" s="11" t="s">
        <v>440</v>
      </c>
      <c r="B191" s="11" t="s">
        <v>58</v>
      </c>
      <c r="C191" s="11" t="s">
        <v>441</v>
      </c>
      <c r="D191" s="11" t="s">
        <v>443</v>
      </c>
      <c r="E191" s="11" t="s">
        <v>50</v>
      </c>
      <c r="F191" s="11" t="s">
        <v>81</v>
      </c>
      <c r="G191" s="11" t="s">
        <v>98</v>
      </c>
      <c r="H191" s="11"/>
      <c r="I191" s="11"/>
      <c r="J191" s="11" t="s">
        <v>1571</v>
      </c>
      <c r="K191" s="11" t="s">
        <v>2821</v>
      </c>
      <c r="L191" s="12">
        <v>0</v>
      </c>
      <c r="M191" s="12">
        <v>85</v>
      </c>
      <c r="N191" s="12">
        <v>40</v>
      </c>
      <c r="O191" s="12" t="s">
        <v>1307</v>
      </c>
      <c r="P191" s="12">
        <v>45</v>
      </c>
      <c r="Q191" s="12">
        <v>72</v>
      </c>
      <c r="R191" s="11" t="s">
        <v>3070</v>
      </c>
      <c r="S191" s="11" t="s">
        <v>3076</v>
      </c>
    </row>
    <row r="192" spans="1:19" ht="60.75" customHeight="1" x14ac:dyDescent="0.25">
      <c r="A192" s="11" t="s">
        <v>440</v>
      </c>
      <c r="B192" s="11" t="s">
        <v>58</v>
      </c>
      <c r="C192" s="11" t="s">
        <v>441</v>
      </c>
      <c r="D192" s="11" t="s">
        <v>442</v>
      </c>
      <c r="E192" s="11" t="s">
        <v>50</v>
      </c>
      <c r="F192" s="11" t="s">
        <v>51</v>
      </c>
      <c r="G192" s="11" t="s">
        <v>61</v>
      </c>
      <c r="H192" s="11" t="s">
        <v>4309</v>
      </c>
      <c r="I192" s="11" t="s">
        <v>1320</v>
      </c>
      <c r="J192" s="11"/>
      <c r="K192" s="11"/>
      <c r="L192" s="12"/>
      <c r="M192" s="12"/>
      <c r="N192" s="12"/>
      <c r="O192" s="12"/>
      <c r="P192" s="12"/>
      <c r="Q192" s="12"/>
      <c r="R192" s="11"/>
      <c r="S192" s="11"/>
    </row>
    <row r="193" spans="1:19" ht="60.75" customHeight="1" x14ac:dyDescent="0.25">
      <c r="A193" s="11" t="s">
        <v>465</v>
      </c>
      <c r="B193" s="11" t="s">
        <v>58</v>
      </c>
      <c r="C193" s="11" t="s">
        <v>1572</v>
      </c>
      <c r="D193" s="11" t="s">
        <v>467</v>
      </c>
      <c r="E193" s="11" t="s">
        <v>50</v>
      </c>
      <c r="F193" s="11" t="s">
        <v>51</v>
      </c>
      <c r="G193" s="11" t="s">
        <v>61</v>
      </c>
      <c r="H193" s="11" t="s">
        <v>4309</v>
      </c>
      <c r="I193" s="11" t="s">
        <v>1320</v>
      </c>
      <c r="J193" s="11" t="s">
        <v>1573</v>
      </c>
      <c r="K193" s="11" t="s">
        <v>2821</v>
      </c>
      <c r="L193" s="12">
        <v>0</v>
      </c>
      <c r="M193" s="12">
        <v>68</v>
      </c>
      <c r="N193" s="12">
        <v>33</v>
      </c>
      <c r="O193" s="12">
        <v>68.39</v>
      </c>
      <c r="P193" s="12">
        <v>68</v>
      </c>
      <c r="Q193" s="12">
        <v>87.74</v>
      </c>
      <c r="R193" s="11" t="s">
        <v>2890</v>
      </c>
      <c r="S193" s="11" t="s">
        <v>3966</v>
      </c>
    </row>
    <row r="194" spans="1:19" ht="60.75" customHeight="1" x14ac:dyDescent="0.25">
      <c r="A194" s="11" t="s">
        <v>465</v>
      </c>
      <c r="B194" s="11" t="s">
        <v>58</v>
      </c>
      <c r="C194" s="11" t="s">
        <v>1572</v>
      </c>
      <c r="D194" s="11" t="s">
        <v>467</v>
      </c>
      <c r="E194" s="11" t="s">
        <v>50</v>
      </c>
      <c r="F194" s="11" t="s">
        <v>51</v>
      </c>
      <c r="G194" s="11" t="s">
        <v>61</v>
      </c>
      <c r="H194" s="11" t="s">
        <v>4309</v>
      </c>
      <c r="I194" s="11" t="s">
        <v>1320</v>
      </c>
      <c r="J194" s="11" t="s">
        <v>1574</v>
      </c>
      <c r="K194" s="11" t="s">
        <v>2821</v>
      </c>
      <c r="L194" s="12">
        <v>73</v>
      </c>
      <c r="M194" s="12">
        <v>80</v>
      </c>
      <c r="N194" s="12">
        <v>76</v>
      </c>
      <c r="O194" s="12">
        <v>73.760000000000005</v>
      </c>
      <c r="P194" s="12">
        <v>80</v>
      </c>
      <c r="Q194" s="12">
        <v>73.88</v>
      </c>
      <c r="R194" s="11" t="s">
        <v>3077</v>
      </c>
      <c r="S194" s="11" t="s">
        <v>3078</v>
      </c>
    </row>
    <row r="195" spans="1:19" ht="60.75" customHeight="1" x14ac:dyDescent="0.25">
      <c r="A195" s="11" t="s">
        <v>465</v>
      </c>
      <c r="B195" s="11" t="s">
        <v>58</v>
      </c>
      <c r="C195" s="11" t="s">
        <v>1572</v>
      </c>
      <c r="D195" s="11" t="s">
        <v>470</v>
      </c>
      <c r="E195" s="11" t="s">
        <v>116</v>
      </c>
      <c r="F195" s="11" t="s">
        <v>117</v>
      </c>
      <c r="G195" s="11" t="s">
        <v>98</v>
      </c>
      <c r="H195" s="11" t="s">
        <v>4316</v>
      </c>
      <c r="I195" s="11" t="s">
        <v>1575</v>
      </c>
      <c r="J195" s="11" t="s">
        <v>1576</v>
      </c>
      <c r="K195" s="11" t="s">
        <v>2821</v>
      </c>
      <c r="L195" s="12">
        <v>18</v>
      </c>
      <c r="M195" s="12">
        <v>60</v>
      </c>
      <c r="N195" s="12">
        <v>48</v>
      </c>
      <c r="O195" s="12">
        <v>48.97</v>
      </c>
      <c r="P195" s="12">
        <v>60</v>
      </c>
      <c r="Q195" s="12">
        <v>58.86</v>
      </c>
      <c r="R195" s="11" t="s">
        <v>2890</v>
      </c>
      <c r="S195" s="11" t="s">
        <v>3079</v>
      </c>
    </row>
    <row r="196" spans="1:19" ht="60.75" customHeight="1" x14ac:dyDescent="0.25">
      <c r="A196" s="11" t="s">
        <v>465</v>
      </c>
      <c r="B196" s="11" t="s">
        <v>58</v>
      </c>
      <c r="C196" s="11" t="s">
        <v>1572</v>
      </c>
      <c r="D196" s="11" t="s">
        <v>467</v>
      </c>
      <c r="E196" s="11" t="s">
        <v>50</v>
      </c>
      <c r="F196" s="11" t="s">
        <v>51</v>
      </c>
      <c r="G196" s="11" t="s">
        <v>61</v>
      </c>
      <c r="H196" s="11" t="s">
        <v>4309</v>
      </c>
      <c r="I196" s="11" t="s">
        <v>1320</v>
      </c>
      <c r="J196" s="11" t="s">
        <v>1577</v>
      </c>
      <c r="K196" s="11" t="s">
        <v>2821</v>
      </c>
      <c r="L196" s="12">
        <v>33</v>
      </c>
      <c r="M196" s="12">
        <v>65</v>
      </c>
      <c r="N196" s="12">
        <v>49</v>
      </c>
      <c r="O196" s="12">
        <v>27.77</v>
      </c>
      <c r="P196" s="12">
        <v>65</v>
      </c>
      <c r="Q196" s="12">
        <v>38.54</v>
      </c>
      <c r="R196" s="11" t="s">
        <v>3080</v>
      </c>
      <c r="S196" s="11" t="s">
        <v>3081</v>
      </c>
    </row>
    <row r="197" spans="1:19" ht="60.75" customHeight="1" x14ac:dyDescent="0.25">
      <c r="A197" s="11" t="s">
        <v>465</v>
      </c>
      <c r="B197" s="11" t="s">
        <v>58</v>
      </c>
      <c r="C197" s="11" t="s">
        <v>1572</v>
      </c>
      <c r="D197" s="11" t="s">
        <v>467</v>
      </c>
      <c r="E197" s="11" t="s">
        <v>50</v>
      </c>
      <c r="F197" s="11" t="s">
        <v>51</v>
      </c>
      <c r="G197" s="11" t="s">
        <v>61</v>
      </c>
      <c r="H197" s="11" t="s">
        <v>4309</v>
      </c>
      <c r="I197" s="11" t="s">
        <v>1320</v>
      </c>
      <c r="J197" s="11" t="s">
        <v>1578</v>
      </c>
      <c r="K197" s="11" t="s">
        <v>2821</v>
      </c>
      <c r="L197" s="12">
        <v>89</v>
      </c>
      <c r="M197" s="12">
        <v>90.5</v>
      </c>
      <c r="N197" s="12">
        <v>89.7</v>
      </c>
      <c r="O197" s="12">
        <v>102.8</v>
      </c>
      <c r="P197" s="12">
        <v>90.5</v>
      </c>
      <c r="Q197" s="12">
        <v>102.8</v>
      </c>
      <c r="R197" s="11" t="s">
        <v>2890</v>
      </c>
      <c r="S197" s="11" t="s">
        <v>3082</v>
      </c>
    </row>
    <row r="198" spans="1:19" ht="60.75" customHeight="1" x14ac:dyDescent="0.25">
      <c r="A198" s="11" t="s">
        <v>465</v>
      </c>
      <c r="B198" s="11" t="s">
        <v>58</v>
      </c>
      <c r="C198" s="11" t="s">
        <v>1572</v>
      </c>
      <c r="D198" s="11" t="s">
        <v>469</v>
      </c>
      <c r="E198" s="11" t="s">
        <v>63</v>
      </c>
      <c r="F198" s="11" t="s">
        <v>435</v>
      </c>
      <c r="G198" s="11" t="s">
        <v>98</v>
      </c>
      <c r="H198" s="11" t="s">
        <v>4309</v>
      </c>
      <c r="I198" s="11" t="s">
        <v>1320</v>
      </c>
      <c r="J198" s="11" t="s">
        <v>1579</v>
      </c>
      <c r="K198" s="11" t="s">
        <v>2821</v>
      </c>
      <c r="L198" s="12">
        <v>55</v>
      </c>
      <c r="M198" s="12">
        <v>70</v>
      </c>
      <c r="N198" s="12">
        <v>62</v>
      </c>
      <c r="O198" s="12">
        <v>67</v>
      </c>
      <c r="P198" s="12">
        <v>70</v>
      </c>
      <c r="Q198" s="12">
        <v>100</v>
      </c>
      <c r="R198" s="11" t="s">
        <v>3083</v>
      </c>
      <c r="S198" s="11" t="s">
        <v>3084</v>
      </c>
    </row>
    <row r="199" spans="1:19" ht="60.75" customHeight="1" x14ac:dyDescent="0.25">
      <c r="A199" s="11" t="s">
        <v>465</v>
      </c>
      <c r="B199" s="11" t="s">
        <v>58</v>
      </c>
      <c r="C199" s="11" t="s">
        <v>1572</v>
      </c>
      <c r="D199" s="11" t="s">
        <v>469</v>
      </c>
      <c r="E199" s="11" t="s">
        <v>63</v>
      </c>
      <c r="F199" s="11" t="s">
        <v>435</v>
      </c>
      <c r="G199" s="11" t="s">
        <v>98</v>
      </c>
      <c r="H199" s="11" t="s">
        <v>4309</v>
      </c>
      <c r="I199" s="11" t="s">
        <v>1320</v>
      </c>
      <c r="J199" s="11" t="s">
        <v>1580</v>
      </c>
      <c r="K199" s="11" t="s">
        <v>2821</v>
      </c>
      <c r="L199" s="12">
        <v>0</v>
      </c>
      <c r="M199" s="12">
        <v>88</v>
      </c>
      <c r="N199" s="12">
        <v>85</v>
      </c>
      <c r="O199" s="12">
        <v>100</v>
      </c>
      <c r="P199" s="12">
        <v>88</v>
      </c>
      <c r="Q199" s="12">
        <v>100</v>
      </c>
      <c r="R199" s="11" t="s">
        <v>2890</v>
      </c>
      <c r="S199" s="11" t="s">
        <v>3085</v>
      </c>
    </row>
    <row r="200" spans="1:19" ht="60.75" customHeight="1" x14ac:dyDescent="0.25">
      <c r="A200" s="11" t="s">
        <v>465</v>
      </c>
      <c r="B200" s="11" t="s">
        <v>58</v>
      </c>
      <c r="C200" s="11" t="s">
        <v>1572</v>
      </c>
      <c r="D200" s="11" t="s">
        <v>469</v>
      </c>
      <c r="E200" s="11" t="s">
        <v>63</v>
      </c>
      <c r="F200" s="11" t="s">
        <v>435</v>
      </c>
      <c r="G200" s="11" t="s">
        <v>98</v>
      </c>
      <c r="H200" s="11" t="s">
        <v>4309</v>
      </c>
      <c r="I200" s="11" t="s">
        <v>1320</v>
      </c>
      <c r="J200" s="11" t="s">
        <v>1581</v>
      </c>
      <c r="K200" s="11" t="s">
        <v>2821</v>
      </c>
      <c r="L200" s="12">
        <v>5</v>
      </c>
      <c r="M200" s="12">
        <v>15</v>
      </c>
      <c r="N200" s="12">
        <v>12</v>
      </c>
      <c r="O200" s="12">
        <v>12</v>
      </c>
      <c r="P200" s="12">
        <v>15</v>
      </c>
      <c r="Q200" s="12">
        <v>15</v>
      </c>
      <c r="R200" s="11" t="s">
        <v>3083</v>
      </c>
      <c r="S200" s="11" t="s">
        <v>3086</v>
      </c>
    </row>
    <row r="201" spans="1:19" ht="60.75" customHeight="1" x14ac:dyDescent="0.25">
      <c r="A201" s="11" t="s">
        <v>465</v>
      </c>
      <c r="B201" s="11" t="s">
        <v>58</v>
      </c>
      <c r="C201" s="11" t="s">
        <v>1572</v>
      </c>
      <c r="D201" s="11" t="s">
        <v>470</v>
      </c>
      <c r="E201" s="11" t="s">
        <v>116</v>
      </c>
      <c r="F201" s="11" t="s">
        <v>117</v>
      </c>
      <c r="G201" s="11" t="s">
        <v>98</v>
      </c>
      <c r="H201" s="11" t="s">
        <v>4316</v>
      </c>
      <c r="I201" s="11" t="s">
        <v>1575</v>
      </c>
      <c r="J201" s="11" t="s">
        <v>2745</v>
      </c>
      <c r="K201" s="11" t="s">
        <v>2822</v>
      </c>
      <c r="L201" s="12">
        <v>0</v>
      </c>
      <c r="M201" s="12">
        <v>94</v>
      </c>
      <c r="N201" s="12">
        <v>94</v>
      </c>
      <c r="O201" s="12">
        <v>100</v>
      </c>
      <c r="P201" s="12">
        <v>94</v>
      </c>
      <c r="Q201" s="12">
        <v>100</v>
      </c>
      <c r="R201" s="11" t="s">
        <v>2890</v>
      </c>
      <c r="S201" s="11" t="s">
        <v>3087</v>
      </c>
    </row>
    <row r="202" spans="1:19" ht="60.75" customHeight="1" x14ac:dyDescent="0.25">
      <c r="A202" s="11" t="s">
        <v>465</v>
      </c>
      <c r="B202" s="11" t="s">
        <v>58</v>
      </c>
      <c r="C202" s="11" t="s">
        <v>1572</v>
      </c>
      <c r="D202" s="11" t="s">
        <v>469</v>
      </c>
      <c r="E202" s="11" t="s">
        <v>63</v>
      </c>
      <c r="F202" s="11" t="s">
        <v>435</v>
      </c>
      <c r="G202" s="11" t="s">
        <v>98</v>
      </c>
      <c r="H202" s="11" t="s">
        <v>4309</v>
      </c>
      <c r="I202" s="11" t="s">
        <v>1320</v>
      </c>
      <c r="J202" s="11" t="s">
        <v>2769</v>
      </c>
      <c r="K202" s="11" t="s">
        <v>2822</v>
      </c>
      <c r="L202" s="12">
        <v>0</v>
      </c>
      <c r="M202" s="12">
        <v>60</v>
      </c>
      <c r="N202" s="12">
        <v>0</v>
      </c>
      <c r="O202" s="12" t="s">
        <v>1307</v>
      </c>
      <c r="P202" s="12">
        <v>60</v>
      </c>
      <c r="Q202" s="12">
        <v>25</v>
      </c>
      <c r="R202" s="11" t="s">
        <v>2890</v>
      </c>
      <c r="S202" s="11" t="s">
        <v>3088</v>
      </c>
    </row>
    <row r="203" spans="1:19" ht="60.75" customHeight="1" x14ac:dyDescent="0.25">
      <c r="A203" s="11" t="s">
        <v>465</v>
      </c>
      <c r="B203" s="11" t="s">
        <v>58</v>
      </c>
      <c r="C203" s="11" t="s">
        <v>1572</v>
      </c>
      <c r="D203" s="11" t="s">
        <v>87</v>
      </c>
      <c r="E203" s="11" t="s">
        <v>50</v>
      </c>
      <c r="F203" s="11" t="s">
        <v>51</v>
      </c>
      <c r="G203" s="11" t="s">
        <v>61</v>
      </c>
      <c r="H203" s="11" t="s">
        <v>4309</v>
      </c>
      <c r="I203" s="11" t="s">
        <v>1320</v>
      </c>
      <c r="J203" s="11"/>
      <c r="K203" s="11"/>
      <c r="L203" s="12"/>
      <c r="M203" s="12"/>
      <c r="N203" s="12"/>
      <c r="O203" s="12"/>
      <c r="P203" s="12"/>
      <c r="Q203" s="12"/>
      <c r="R203" s="11"/>
      <c r="S203" s="11"/>
    </row>
    <row r="204" spans="1:19" ht="60.75" customHeight="1" x14ac:dyDescent="0.25">
      <c r="A204" s="11" t="s">
        <v>533</v>
      </c>
      <c r="B204" s="11" t="s">
        <v>58</v>
      </c>
      <c r="C204" s="11" t="s">
        <v>1582</v>
      </c>
      <c r="D204" s="11" t="s">
        <v>544</v>
      </c>
      <c r="E204" s="11" t="s">
        <v>50</v>
      </c>
      <c r="F204" s="11" t="s">
        <v>81</v>
      </c>
      <c r="G204" s="11" t="s">
        <v>98</v>
      </c>
      <c r="H204" s="11"/>
      <c r="I204" s="11"/>
      <c r="J204" s="11" t="s">
        <v>1583</v>
      </c>
      <c r="K204" s="11" t="s">
        <v>2821</v>
      </c>
      <c r="L204" s="12">
        <v>0</v>
      </c>
      <c r="M204" s="12">
        <v>1280</v>
      </c>
      <c r="N204" s="12">
        <v>640</v>
      </c>
      <c r="O204" s="12" t="s">
        <v>1307</v>
      </c>
      <c r="P204" s="12">
        <v>640</v>
      </c>
      <c r="Q204" s="12">
        <v>2639</v>
      </c>
      <c r="R204" s="11" t="s">
        <v>3089</v>
      </c>
      <c r="S204" s="11" t="s">
        <v>3090</v>
      </c>
    </row>
    <row r="205" spans="1:19" ht="60.75" customHeight="1" x14ac:dyDescent="0.25">
      <c r="A205" s="11" t="s">
        <v>533</v>
      </c>
      <c r="B205" s="11" t="s">
        <v>58</v>
      </c>
      <c r="C205" s="11" t="s">
        <v>1582</v>
      </c>
      <c r="D205" s="11" t="s">
        <v>539</v>
      </c>
      <c r="E205" s="11" t="s">
        <v>50</v>
      </c>
      <c r="F205" s="11" t="s">
        <v>81</v>
      </c>
      <c r="G205" s="11" t="s">
        <v>98</v>
      </c>
      <c r="H205" s="11"/>
      <c r="I205" s="11"/>
      <c r="J205" s="11" t="s">
        <v>1584</v>
      </c>
      <c r="K205" s="11" t="s">
        <v>2821</v>
      </c>
      <c r="L205" s="12">
        <v>0</v>
      </c>
      <c r="M205" s="12">
        <v>50</v>
      </c>
      <c r="N205" s="12">
        <v>25</v>
      </c>
      <c r="O205" s="12" t="s">
        <v>1307</v>
      </c>
      <c r="P205" s="12">
        <v>25</v>
      </c>
      <c r="Q205" s="12">
        <v>54</v>
      </c>
      <c r="R205" s="11" t="s">
        <v>3091</v>
      </c>
      <c r="S205" s="11" t="s">
        <v>3092</v>
      </c>
    </row>
    <row r="206" spans="1:19" ht="60.75" customHeight="1" x14ac:dyDescent="0.25">
      <c r="A206" s="11" t="s">
        <v>533</v>
      </c>
      <c r="B206" s="11" t="s">
        <v>58</v>
      </c>
      <c r="C206" s="11" t="s">
        <v>1582</v>
      </c>
      <c r="D206" s="11" t="s">
        <v>538</v>
      </c>
      <c r="E206" s="11" t="s">
        <v>50</v>
      </c>
      <c r="F206" s="11" t="s">
        <v>81</v>
      </c>
      <c r="G206" s="11" t="s">
        <v>98</v>
      </c>
      <c r="H206" s="11"/>
      <c r="I206" s="11"/>
      <c r="J206" s="11" t="s">
        <v>1585</v>
      </c>
      <c r="K206" s="11" t="s">
        <v>2821</v>
      </c>
      <c r="L206" s="12">
        <v>0</v>
      </c>
      <c r="M206" s="12">
        <v>75</v>
      </c>
      <c r="N206" s="12">
        <v>38</v>
      </c>
      <c r="O206" s="12" t="s">
        <v>1307</v>
      </c>
      <c r="P206" s="12">
        <v>38</v>
      </c>
      <c r="Q206" s="12">
        <v>104</v>
      </c>
      <c r="R206" s="11" t="s">
        <v>3089</v>
      </c>
      <c r="S206" s="11" t="s">
        <v>3093</v>
      </c>
    </row>
    <row r="207" spans="1:19" ht="60.75" customHeight="1" x14ac:dyDescent="0.25">
      <c r="A207" s="11" t="s">
        <v>533</v>
      </c>
      <c r="B207" s="11" t="s">
        <v>58</v>
      </c>
      <c r="C207" s="11" t="s">
        <v>1582</v>
      </c>
      <c r="D207" s="11" t="s">
        <v>544</v>
      </c>
      <c r="E207" s="11" t="s">
        <v>50</v>
      </c>
      <c r="F207" s="11" t="s">
        <v>81</v>
      </c>
      <c r="G207" s="11" t="s">
        <v>98</v>
      </c>
      <c r="H207" s="11"/>
      <c r="I207" s="11"/>
      <c r="J207" s="11" t="s">
        <v>2640</v>
      </c>
      <c r="K207" s="11" t="s">
        <v>2822</v>
      </c>
      <c r="L207" s="12">
        <v>0</v>
      </c>
      <c r="M207" s="12">
        <v>3500</v>
      </c>
      <c r="N207" s="12">
        <v>1750</v>
      </c>
      <c r="O207" s="12">
        <v>1394</v>
      </c>
      <c r="P207" s="12">
        <v>1750</v>
      </c>
      <c r="Q207" s="12">
        <v>1548</v>
      </c>
      <c r="R207" s="11" t="s">
        <v>3094</v>
      </c>
      <c r="S207" s="11" t="s">
        <v>3095</v>
      </c>
    </row>
    <row r="208" spans="1:19" ht="60.75" customHeight="1" x14ac:dyDescent="0.25">
      <c r="A208" s="11" t="s">
        <v>533</v>
      </c>
      <c r="B208" s="11" t="s">
        <v>58</v>
      </c>
      <c r="C208" s="11" t="s">
        <v>1582</v>
      </c>
      <c r="D208" s="11" t="s">
        <v>541</v>
      </c>
      <c r="E208" s="11" t="s">
        <v>50</v>
      </c>
      <c r="F208" s="11" t="s">
        <v>81</v>
      </c>
      <c r="G208" s="11" t="s">
        <v>542</v>
      </c>
      <c r="H208" s="11"/>
      <c r="I208" s="11"/>
      <c r="J208" s="11" t="s">
        <v>2671</v>
      </c>
      <c r="K208" s="11" t="s">
        <v>2822</v>
      </c>
      <c r="L208" s="12">
        <v>0</v>
      </c>
      <c r="M208" s="12">
        <v>250000</v>
      </c>
      <c r="N208" s="12">
        <v>125000</v>
      </c>
      <c r="O208" s="12" t="s">
        <v>1307</v>
      </c>
      <c r="P208" s="12">
        <v>125000</v>
      </c>
      <c r="Q208" s="12">
        <v>251490</v>
      </c>
      <c r="R208" s="11" t="s">
        <v>3089</v>
      </c>
      <c r="S208" s="11" t="s">
        <v>3096</v>
      </c>
    </row>
    <row r="209" spans="1:19" ht="60.75" customHeight="1" x14ac:dyDescent="0.25">
      <c r="A209" s="11" t="s">
        <v>533</v>
      </c>
      <c r="B209" s="11" t="s">
        <v>58</v>
      </c>
      <c r="C209" s="11" t="s">
        <v>1582</v>
      </c>
      <c r="D209" s="11" t="s">
        <v>537</v>
      </c>
      <c r="E209" s="11" t="s">
        <v>50</v>
      </c>
      <c r="F209" s="11" t="s">
        <v>81</v>
      </c>
      <c r="G209" s="11" t="s">
        <v>98</v>
      </c>
      <c r="H209" s="11"/>
      <c r="I209" s="11"/>
      <c r="J209" s="11" t="s">
        <v>2715</v>
      </c>
      <c r="K209" s="11" t="s">
        <v>2822</v>
      </c>
      <c r="L209" s="12">
        <v>0</v>
      </c>
      <c r="M209" s="12">
        <v>70</v>
      </c>
      <c r="N209" s="12">
        <v>0</v>
      </c>
      <c r="O209" s="12" t="s">
        <v>1307</v>
      </c>
      <c r="P209" s="12">
        <v>70</v>
      </c>
      <c r="Q209" s="12">
        <v>90.74</v>
      </c>
      <c r="R209" s="11" t="s">
        <v>3089</v>
      </c>
      <c r="S209" s="11" t="s">
        <v>3097</v>
      </c>
    </row>
    <row r="210" spans="1:19" ht="60.75" customHeight="1" x14ac:dyDescent="0.25">
      <c r="A210" s="11" t="s">
        <v>533</v>
      </c>
      <c r="B210" s="11" t="s">
        <v>58</v>
      </c>
      <c r="C210" s="11" t="s">
        <v>1582</v>
      </c>
      <c r="D210" s="11" t="s">
        <v>536</v>
      </c>
      <c r="E210" s="11" t="s">
        <v>50</v>
      </c>
      <c r="F210" s="11" t="s">
        <v>81</v>
      </c>
      <c r="G210" s="11" t="s">
        <v>98</v>
      </c>
      <c r="H210" s="11"/>
      <c r="I210" s="11"/>
      <c r="J210" s="11" t="s">
        <v>2737</v>
      </c>
      <c r="K210" s="11" t="s">
        <v>2822</v>
      </c>
      <c r="L210" s="12">
        <v>0</v>
      </c>
      <c r="M210" s="12">
        <v>100</v>
      </c>
      <c r="N210" s="12">
        <v>50</v>
      </c>
      <c r="O210" s="12" t="s">
        <v>1307</v>
      </c>
      <c r="P210" s="12">
        <v>50</v>
      </c>
      <c r="Q210" s="12">
        <v>140</v>
      </c>
      <c r="R210" s="11" t="s">
        <v>3089</v>
      </c>
      <c r="S210" s="11" t="s">
        <v>3098</v>
      </c>
    </row>
    <row r="211" spans="1:19" ht="60.75" customHeight="1" x14ac:dyDescent="0.25">
      <c r="A211" s="11" t="s">
        <v>533</v>
      </c>
      <c r="B211" s="11" t="s">
        <v>58</v>
      </c>
      <c r="C211" s="11" t="s">
        <v>1582</v>
      </c>
      <c r="D211" s="11" t="s">
        <v>535</v>
      </c>
      <c r="E211" s="11" t="s">
        <v>50</v>
      </c>
      <c r="F211" s="11" t="s">
        <v>81</v>
      </c>
      <c r="G211" s="11" t="s">
        <v>98</v>
      </c>
      <c r="H211" s="11"/>
      <c r="I211" s="11"/>
      <c r="J211" s="11" t="s">
        <v>2753</v>
      </c>
      <c r="K211" s="11" t="s">
        <v>2822</v>
      </c>
      <c r="L211" s="12">
        <v>0</v>
      </c>
      <c r="M211" s="12">
        <v>100</v>
      </c>
      <c r="N211" s="12">
        <v>50</v>
      </c>
      <c r="O211" s="12" t="s">
        <v>1307</v>
      </c>
      <c r="P211" s="12">
        <v>50</v>
      </c>
      <c r="Q211" s="12">
        <v>185.24</v>
      </c>
      <c r="R211" s="11" t="s">
        <v>3099</v>
      </c>
      <c r="S211" s="11" t="s">
        <v>3100</v>
      </c>
    </row>
    <row r="212" spans="1:19" ht="60.75" customHeight="1" x14ac:dyDescent="0.25">
      <c r="A212" s="11" t="s">
        <v>533</v>
      </c>
      <c r="B212" s="11" t="s">
        <v>58</v>
      </c>
      <c r="C212" s="11" t="s">
        <v>1582</v>
      </c>
      <c r="D212" s="11" t="s">
        <v>541</v>
      </c>
      <c r="E212" s="11" t="s">
        <v>50</v>
      </c>
      <c r="F212" s="11" t="s">
        <v>81</v>
      </c>
      <c r="G212" s="11" t="s">
        <v>542</v>
      </c>
      <c r="H212" s="11"/>
      <c r="I212" s="11"/>
      <c r="J212" s="11" t="s">
        <v>2763</v>
      </c>
      <c r="K212" s="11" t="s">
        <v>2822</v>
      </c>
      <c r="L212" s="12">
        <v>0</v>
      </c>
      <c r="M212" s="12">
        <v>5.62</v>
      </c>
      <c r="N212" s="12">
        <v>0</v>
      </c>
      <c r="O212" s="12" t="s">
        <v>1307</v>
      </c>
      <c r="P212" s="12">
        <v>5.62</v>
      </c>
      <c r="Q212" s="12">
        <v>5.73</v>
      </c>
      <c r="R212" s="11" t="s">
        <v>3101</v>
      </c>
      <c r="S212" s="11" t="s">
        <v>3102</v>
      </c>
    </row>
    <row r="213" spans="1:19" ht="60.75" customHeight="1" x14ac:dyDescent="0.25">
      <c r="A213" s="11" t="s">
        <v>533</v>
      </c>
      <c r="B213" s="11" t="s">
        <v>58</v>
      </c>
      <c r="C213" s="11" t="s">
        <v>1582</v>
      </c>
      <c r="D213" s="11" t="s">
        <v>541</v>
      </c>
      <c r="E213" s="11" t="s">
        <v>50</v>
      </c>
      <c r="F213" s="11" t="s">
        <v>81</v>
      </c>
      <c r="G213" s="11" t="s">
        <v>542</v>
      </c>
      <c r="H213" s="11"/>
      <c r="I213" s="11"/>
      <c r="J213" s="11" t="s">
        <v>2764</v>
      </c>
      <c r="K213" s="11" t="s">
        <v>2822</v>
      </c>
      <c r="L213" s="12">
        <v>0</v>
      </c>
      <c r="M213" s="12">
        <v>85</v>
      </c>
      <c r="N213" s="12">
        <v>0</v>
      </c>
      <c r="O213" s="12">
        <v>81.17</v>
      </c>
      <c r="P213" s="12">
        <v>85</v>
      </c>
      <c r="Q213" s="12">
        <v>76.98</v>
      </c>
      <c r="R213" s="11" t="s">
        <v>3103</v>
      </c>
      <c r="S213" s="11" t="s">
        <v>3104</v>
      </c>
    </row>
    <row r="214" spans="1:19" ht="60.75" customHeight="1" x14ac:dyDescent="0.25">
      <c r="A214" s="11" t="s">
        <v>533</v>
      </c>
      <c r="B214" s="11" t="s">
        <v>58</v>
      </c>
      <c r="C214" s="11" t="s">
        <v>1582</v>
      </c>
      <c r="D214" s="11" t="s">
        <v>540</v>
      </c>
      <c r="E214" s="11" t="s">
        <v>50</v>
      </c>
      <c r="F214" s="11" t="s">
        <v>81</v>
      </c>
      <c r="G214" s="11" t="s">
        <v>98</v>
      </c>
      <c r="H214" s="11"/>
      <c r="I214" s="11"/>
      <c r="J214" s="11" t="s">
        <v>2783</v>
      </c>
      <c r="K214" s="11" t="s">
        <v>2822</v>
      </c>
      <c r="L214" s="12">
        <v>0</v>
      </c>
      <c r="M214" s="12">
        <v>85</v>
      </c>
      <c r="N214" s="12">
        <v>0</v>
      </c>
      <c r="O214" s="12" t="s">
        <v>1307</v>
      </c>
      <c r="P214" s="12">
        <v>85</v>
      </c>
      <c r="Q214" s="12">
        <v>91</v>
      </c>
      <c r="R214" s="11" t="s">
        <v>3105</v>
      </c>
      <c r="S214" s="11" t="s">
        <v>3106</v>
      </c>
    </row>
    <row r="215" spans="1:19" ht="60.75" customHeight="1" x14ac:dyDescent="0.25">
      <c r="A215" s="11" t="s">
        <v>533</v>
      </c>
      <c r="B215" s="11" t="s">
        <v>58</v>
      </c>
      <c r="C215" s="11" t="s">
        <v>1582</v>
      </c>
      <c r="D215" s="11" t="s">
        <v>539</v>
      </c>
      <c r="E215" s="11" t="s">
        <v>50</v>
      </c>
      <c r="F215" s="11" t="s">
        <v>81</v>
      </c>
      <c r="G215" s="11" t="s">
        <v>98</v>
      </c>
      <c r="H215" s="11"/>
      <c r="I215" s="11"/>
      <c r="J215" s="11" t="s">
        <v>2786</v>
      </c>
      <c r="K215" s="11" t="s">
        <v>2822</v>
      </c>
      <c r="L215" s="12">
        <v>0</v>
      </c>
      <c r="M215" s="12">
        <v>49.1</v>
      </c>
      <c r="N215" s="12">
        <v>0</v>
      </c>
      <c r="O215" s="12" t="s">
        <v>1307</v>
      </c>
      <c r="P215" s="12">
        <v>49.1</v>
      </c>
      <c r="Q215" s="12">
        <v>42.46</v>
      </c>
      <c r="R215" s="11" t="s">
        <v>3107</v>
      </c>
      <c r="S215" s="11" t="s">
        <v>3108</v>
      </c>
    </row>
    <row r="216" spans="1:19" ht="60.75" customHeight="1" x14ac:dyDescent="0.25">
      <c r="A216" s="11" t="s">
        <v>533</v>
      </c>
      <c r="B216" s="11" t="s">
        <v>58</v>
      </c>
      <c r="C216" s="11" t="s">
        <v>1582</v>
      </c>
      <c r="D216" s="11" t="s">
        <v>541</v>
      </c>
      <c r="E216" s="11" t="s">
        <v>50</v>
      </c>
      <c r="F216" s="11" t="s">
        <v>81</v>
      </c>
      <c r="G216" s="11" t="s">
        <v>542</v>
      </c>
      <c r="H216" s="11"/>
      <c r="I216" s="11"/>
      <c r="J216" s="11" t="s">
        <v>2803</v>
      </c>
      <c r="K216" s="11" t="s">
        <v>2822</v>
      </c>
      <c r="L216" s="12">
        <v>0</v>
      </c>
      <c r="M216" s="12">
        <v>5</v>
      </c>
      <c r="N216" s="12">
        <v>0</v>
      </c>
      <c r="O216" s="12" t="s">
        <v>1307</v>
      </c>
      <c r="P216" s="12">
        <v>5</v>
      </c>
      <c r="Q216" s="12">
        <v>3.94</v>
      </c>
      <c r="R216" s="11" t="s">
        <v>3109</v>
      </c>
      <c r="S216" s="11" t="s">
        <v>3110</v>
      </c>
    </row>
    <row r="217" spans="1:19" ht="60.75" customHeight="1" x14ac:dyDescent="0.25">
      <c r="A217" s="11" t="s">
        <v>533</v>
      </c>
      <c r="B217" s="11" t="s">
        <v>58</v>
      </c>
      <c r="C217" s="11" t="s">
        <v>1582</v>
      </c>
      <c r="D217" s="11" t="s">
        <v>297</v>
      </c>
      <c r="E217" s="11" t="s">
        <v>50</v>
      </c>
      <c r="F217" s="11" t="s">
        <v>81</v>
      </c>
      <c r="G217" s="11" t="s">
        <v>98</v>
      </c>
      <c r="H217" s="11"/>
      <c r="I217" s="11"/>
      <c r="J217" s="11"/>
      <c r="K217" s="11"/>
      <c r="L217" s="12"/>
      <c r="M217" s="12"/>
      <c r="N217" s="12"/>
      <c r="O217" s="12"/>
      <c r="P217" s="12"/>
      <c r="Q217" s="12"/>
      <c r="R217" s="11"/>
      <c r="S217" s="11"/>
    </row>
    <row r="218" spans="1:19" ht="60.75" customHeight="1" x14ac:dyDescent="0.25">
      <c r="A218" s="11" t="s">
        <v>259</v>
      </c>
      <c r="B218" s="11" t="s">
        <v>58</v>
      </c>
      <c r="C218" s="11" t="s">
        <v>1605</v>
      </c>
      <c r="D218" s="11" t="s">
        <v>261</v>
      </c>
      <c r="E218" s="11" t="s">
        <v>69</v>
      </c>
      <c r="F218" s="11" t="s">
        <v>70</v>
      </c>
      <c r="G218" s="11" t="s">
        <v>159</v>
      </c>
      <c r="H218" s="11" t="s">
        <v>4317</v>
      </c>
      <c r="I218" s="11" t="s">
        <v>1454</v>
      </c>
      <c r="J218" s="11" t="s">
        <v>1606</v>
      </c>
      <c r="K218" s="11" t="s">
        <v>2821</v>
      </c>
      <c r="L218" s="12">
        <v>0</v>
      </c>
      <c r="M218" s="12">
        <v>620</v>
      </c>
      <c r="N218" s="12">
        <v>310</v>
      </c>
      <c r="O218" s="12" t="s">
        <v>1307</v>
      </c>
      <c r="P218" s="12">
        <v>620</v>
      </c>
      <c r="Q218" s="12">
        <v>1779</v>
      </c>
      <c r="R218" s="11" t="s">
        <v>3111</v>
      </c>
      <c r="S218" s="11" t="s">
        <v>3112</v>
      </c>
    </row>
    <row r="219" spans="1:19" ht="60.75" customHeight="1" x14ac:dyDescent="0.25">
      <c r="A219" s="11" t="s">
        <v>259</v>
      </c>
      <c r="B219" s="11" t="s">
        <v>58</v>
      </c>
      <c r="C219" s="11" t="s">
        <v>1605</v>
      </c>
      <c r="D219" s="11" t="s">
        <v>263</v>
      </c>
      <c r="E219" s="11" t="s">
        <v>69</v>
      </c>
      <c r="F219" s="11" t="s">
        <v>70</v>
      </c>
      <c r="G219" s="11" t="s">
        <v>163</v>
      </c>
      <c r="H219" s="11" t="s">
        <v>4313</v>
      </c>
      <c r="I219" s="11" t="s">
        <v>1607</v>
      </c>
      <c r="J219" s="11" t="s">
        <v>1608</v>
      </c>
      <c r="K219" s="11" t="s">
        <v>2821</v>
      </c>
      <c r="L219" s="12">
        <v>0</v>
      </c>
      <c r="M219" s="12">
        <v>4.5</v>
      </c>
      <c r="N219" s="12">
        <v>3</v>
      </c>
      <c r="O219" s="12" t="s">
        <v>1307</v>
      </c>
      <c r="P219" s="12">
        <v>4.5</v>
      </c>
      <c r="Q219" s="12">
        <v>8.57</v>
      </c>
      <c r="R219" s="11" t="s">
        <v>3113</v>
      </c>
      <c r="S219" s="11" t="s">
        <v>3114</v>
      </c>
    </row>
    <row r="220" spans="1:19" ht="60.75" customHeight="1" x14ac:dyDescent="0.25">
      <c r="A220" s="11" t="s">
        <v>259</v>
      </c>
      <c r="B220" s="11" t="s">
        <v>58</v>
      </c>
      <c r="C220" s="11" t="s">
        <v>1605</v>
      </c>
      <c r="D220" s="11" t="s">
        <v>262</v>
      </c>
      <c r="E220" s="11" t="s">
        <v>69</v>
      </c>
      <c r="F220" s="11" t="s">
        <v>70</v>
      </c>
      <c r="G220" s="11" t="s">
        <v>159</v>
      </c>
      <c r="H220" s="11" t="s">
        <v>4317</v>
      </c>
      <c r="I220" s="11" t="s">
        <v>1454</v>
      </c>
      <c r="J220" s="11" t="s">
        <v>1609</v>
      </c>
      <c r="K220" s="11" t="s">
        <v>2821</v>
      </c>
      <c r="L220" s="12">
        <v>0.86499999999999999</v>
      </c>
      <c r="M220" s="12">
        <v>0.9</v>
      </c>
      <c r="N220" s="12">
        <v>0.45</v>
      </c>
      <c r="O220" s="12" t="s">
        <v>1307</v>
      </c>
      <c r="P220" s="12">
        <v>1</v>
      </c>
      <c r="Q220" s="12">
        <v>0</v>
      </c>
      <c r="R220" s="11" t="s">
        <v>2890</v>
      </c>
      <c r="S220" s="11" t="s">
        <v>3115</v>
      </c>
    </row>
    <row r="221" spans="1:19" ht="60.75" customHeight="1" x14ac:dyDescent="0.25">
      <c r="A221" s="11" t="s">
        <v>259</v>
      </c>
      <c r="B221" s="11" t="s">
        <v>58</v>
      </c>
      <c r="C221" s="11" t="s">
        <v>1605</v>
      </c>
      <c r="D221" s="11" t="s">
        <v>264</v>
      </c>
      <c r="E221" s="11" t="s">
        <v>69</v>
      </c>
      <c r="F221" s="11" t="s">
        <v>70</v>
      </c>
      <c r="G221" s="11" t="s">
        <v>163</v>
      </c>
      <c r="H221" s="11" t="s">
        <v>4313</v>
      </c>
      <c r="I221" s="11" t="s">
        <v>1607</v>
      </c>
      <c r="J221" s="11" t="s">
        <v>1610</v>
      </c>
      <c r="K221" s="11" t="s">
        <v>2821</v>
      </c>
      <c r="L221" s="12">
        <v>12</v>
      </c>
      <c r="M221" s="12">
        <v>24</v>
      </c>
      <c r="N221" s="12">
        <v>12</v>
      </c>
      <c r="O221" s="12" t="s">
        <v>1307</v>
      </c>
      <c r="P221" s="12">
        <v>24</v>
      </c>
      <c r="Q221" s="12">
        <v>15</v>
      </c>
      <c r="R221" s="11" t="s">
        <v>3116</v>
      </c>
      <c r="S221" s="11" t="s">
        <v>3117</v>
      </c>
    </row>
    <row r="222" spans="1:19" ht="60.75" customHeight="1" x14ac:dyDescent="0.25">
      <c r="A222" s="11" t="s">
        <v>295</v>
      </c>
      <c r="B222" s="11" t="s">
        <v>58</v>
      </c>
      <c r="C222" s="11" t="s">
        <v>1611</v>
      </c>
      <c r="D222" s="11" t="s">
        <v>298</v>
      </c>
      <c r="E222" s="11" t="s">
        <v>69</v>
      </c>
      <c r="F222" s="11" t="s">
        <v>70</v>
      </c>
      <c r="G222" s="11" t="s">
        <v>150</v>
      </c>
      <c r="H222" s="11" t="s">
        <v>4313</v>
      </c>
      <c r="I222" s="11" t="s">
        <v>1607</v>
      </c>
      <c r="J222" s="11" t="s">
        <v>1612</v>
      </c>
      <c r="K222" s="11" t="s">
        <v>2821</v>
      </c>
      <c r="L222" s="12">
        <v>80</v>
      </c>
      <c r="M222" s="12">
        <v>192</v>
      </c>
      <c r="N222" s="12">
        <v>0</v>
      </c>
      <c r="O222" s="12" t="s">
        <v>1307</v>
      </c>
      <c r="P222" s="12">
        <v>192</v>
      </c>
      <c r="Q222" s="12">
        <v>162</v>
      </c>
      <c r="R222" s="11" t="s">
        <v>3118</v>
      </c>
      <c r="S222" s="11" t="s">
        <v>3118</v>
      </c>
    </row>
    <row r="223" spans="1:19" ht="60.75" customHeight="1" x14ac:dyDescent="0.25">
      <c r="A223" s="11" t="s">
        <v>295</v>
      </c>
      <c r="B223" s="11" t="s">
        <v>58</v>
      </c>
      <c r="C223" s="11" t="s">
        <v>1611</v>
      </c>
      <c r="D223" s="11" t="s">
        <v>1613</v>
      </c>
      <c r="E223" s="11" t="s">
        <v>69</v>
      </c>
      <c r="F223" s="11" t="s">
        <v>1215</v>
      </c>
      <c r="G223" s="11" t="s">
        <v>201</v>
      </c>
      <c r="H223" s="11"/>
      <c r="I223" s="11" t="s">
        <v>1311</v>
      </c>
      <c r="J223" s="11" t="s">
        <v>1614</v>
      </c>
      <c r="K223" s="11" t="s">
        <v>2821</v>
      </c>
      <c r="L223" s="12">
        <v>1000</v>
      </c>
      <c r="M223" s="12">
        <v>1050</v>
      </c>
      <c r="N223" s="12">
        <v>1025</v>
      </c>
      <c r="O223" s="12" t="s">
        <v>1307</v>
      </c>
      <c r="P223" s="12">
        <v>1050</v>
      </c>
      <c r="Q223" s="12">
        <v>1600</v>
      </c>
      <c r="R223" s="11" t="s">
        <v>3119</v>
      </c>
      <c r="S223" s="11" t="s">
        <v>3119</v>
      </c>
    </row>
    <row r="224" spans="1:19" ht="60.75" customHeight="1" x14ac:dyDescent="0.25">
      <c r="A224" s="11" t="s">
        <v>295</v>
      </c>
      <c r="B224" s="11" t="s">
        <v>58</v>
      </c>
      <c r="C224" s="11" t="s">
        <v>1611</v>
      </c>
      <c r="D224" s="11" t="s">
        <v>299</v>
      </c>
      <c r="E224" s="11" t="s">
        <v>69</v>
      </c>
      <c r="F224" s="11" t="s">
        <v>1215</v>
      </c>
      <c r="G224" s="11" t="s">
        <v>150</v>
      </c>
      <c r="H224" s="11" t="s">
        <v>4313</v>
      </c>
      <c r="I224" s="11" t="s">
        <v>1607</v>
      </c>
      <c r="J224" s="11" t="s">
        <v>1615</v>
      </c>
      <c r="K224" s="11" t="s">
        <v>2821</v>
      </c>
      <c r="L224" s="12">
        <v>0</v>
      </c>
      <c r="M224" s="12">
        <v>0</v>
      </c>
      <c r="N224" s="12">
        <v>0</v>
      </c>
      <c r="O224" s="12" t="s">
        <v>1307</v>
      </c>
      <c r="P224" s="12">
        <v>0</v>
      </c>
      <c r="Q224" s="12">
        <v>0</v>
      </c>
      <c r="R224" s="11" t="s">
        <v>3120</v>
      </c>
      <c r="S224" s="11" t="s">
        <v>3120</v>
      </c>
    </row>
    <row r="225" spans="1:19" ht="60.75" customHeight="1" x14ac:dyDescent="0.25">
      <c r="A225" s="11" t="s">
        <v>295</v>
      </c>
      <c r="B225" s="11" t="s">
        <v>58</v>
      </c>
      <c r="C225" s="11" t="s">
        <v>1611</v>
      </c>
      <c r="D225" s="11" t="s">
        <v>299</v>
      </c>
      <c r="E225" s="11" t="s">
        <v>69</v>
      </c>
      <c r="F225" s="11" t="s">
        <v>1215</v>
      </c>
      <c r="G225" s="11" t="s">
        <v>150</v>
      </c>
      <c r="H225" s="11" t="s">
        <v>4313</v>
      </c>
      <c r="I225" s="11" t="s">
        <v>1607</v>
      </c>
      <c r="J225" s="11" t="s">
        <v>1616</v>
      </c>
      <c r="K225" s="11" t="s">
        <v>2821</v>
      </c>
      <c r="L225" s="12">
        <v>1</v>
      </c>
      <c r="M225" s="12">
        <v>2</v>
      </c>
      <c r="N225" s="12">
        <v>0</v>
      </c>
      <c r="O225" s="12" t="s">
        <v>1307</v>
      </c>
      <c r="P225" s="12">
        <v>2</v>
      </c>
      <c r="Q225" s="12">
        <v>2</v>
      </c>
      <c r="R225" s="11" t="s">
        <v>3121</v>
      </c>
      <c r="S225" s="11" t="s">
        <v>3121</v>
      </c>
    </row>
    <row r="226" spans="1:19" ht="60.75" customHeight="1" x14ac:dyDescent="0.25">
      <c r="A226" s="11" t="s">
        <v>295</v>
      </c>
      <c r="B226" s="11" t="s">
        <v>58</v>
      </c>
      <c r="C226" s="11" t="s">
        <v>1611</v>
      </c>
      <c r="D226" s="11" t="s">
        <v>298</v>
      </c>
      <c r="E226" s="11" t="s">
        <v>69</v>
      </c>
      <c r="F226" s="11" t="s">
        <v>70</v>
      </c>
      <c r="G226" s="11" t="s">
        <v>150</v>
      </c>
      <c r="H226" s="11" t="s">
        <v>4313</v>
      </c>
      <c r="I226" s="11" t="s">
        <v>1607</v>
      </c>
      <c r="J226" s="11" t="s">
        <v>1617</v>
      </c>
      <c r="K226" s="11" t="s">
        <v>2821</v>
      </c>
      <c r="L226" s="12">
        <v>5</v>
      </c>
      <c r="M226" s="12">
        <v>14</v>
      </c>
      <c r="N226" s="12">
        <v>0</v>
      </c>
      <c r="O226" s="12" t="s">
        <v>1307</v>
      </c>
      <c r="P226" s="12">
        <v>14</v>
      </c>
      <c r="Q226" s="12">
        <v>14</v>
      </c>
      <c r="R226" s="11" t="s">
        <v>3122</v>
      </c>
      <c r="S226" s="11" t="s">
        <v>3122</v>
      </c>
    </row>
    <row r="227" spans="1:19" ht="60.75" customHeight="1" x14ac:dyDescent="0.25">
      <c r="A227" s="11" t="s">
        <v>295</v>
      </c>
      <c r="B227" s="11" t="s">
        <v>58</v>
      </c>
      <c r="C227" s="11" t="s">
        <v>1611</v>
      </c>
      <c r="D227" s="11" t="s">
        <v>1613</v>
      </c>
      <c r="E227" s="11" t="s">
        <v>69</v>
      </c>
      <c r="F227" s="11" t="s">
        <v>1215</v>
      </c>
      <c r="G227" s="11" t="s">
        <v>201</v>
      </c>
      <c r="H227" s="11" t="s">
        <v>1311</v>
      </c>
      <c r="I227" s="11" t="s">
        <v>1311</v>
      </c>
      <c r="J227" s="11" t="s">
        <v>1618</v>
      </c>
      <c r="K227" s="11" t="s">
        <v>2821</v>
      </c>
      <c r="L227" s="12">
        <v>9848</v>
      </c>
      <c r="M227" s="12">
        <v>10048</v>
      </c>
      <c r="N227" s="12">
        <v>0</v>
      </c>
      <c r="O227" s="12" t="s">
        <v>1307</v>
      </c>
      <c r="P227" s="12">
        <v>10048</v>
      </c>
      <c r="Q227" s="12">
        <v>9992</v>
      </c>
      <c r="R227" s="11" t="s">
        <v>3123</v>
      </c>
      <c r="S227" s="11" t="s">
        <v>3123</v>
      </c>
    </row>
    <row r="228" spans="1:19" ht="60.75" customHeight="1" x14ac:dyDescent="0.25">
      <c r="A228" s="11" t="s">
        <v>295</v>
      </c>
      <c r="B228" s="11" t="s">
        <v>58</v>
      </c>
      <c r="C228" s="11" t="s">
        <v>1611</v>
      </c>
      <c r="D228" s="11" t="s">
        <v>298</v>
      </c>
      <c r="E228" s="11" t="s">
        <v>69</v>
      </c>
      <c r="F228" s="11" t="s">
        <v>70</v>
      </c>
      <c r="G228" s="11" t="s">
        <v>150</v>
      </c>
      <c r="H228" s="11" t="s">
        <v>4313</v>
      </c>
      <c r="I228" s="11" t="s">
        <v>1607</v>
      </c>
      <c r="J228" s="11" t="s">
        <v>1619</v>
      </c>
      <c r="K228" s="11" t="s">
        <v>2821</v>
      </c>
      <c r="L228" s="12">
        <v>0</v>
      </c>
      <c r="M228" s="12">
        <v>1</v>
      </c>
      <c r="N228" s="12">
        <v>0</v>
      </c>
      <c r="O228" s="12" t="s">
        <v>1307</v>
      </c>
      <c r="P228" s="12">
        <v>1</v>
      </c>
      <c r="Q228" s="12">
        <v>10</v>
      </c>
      <c r="R228" s="11" t="s">
        <v>3124</v>
      </c>
      <c r="S228" s="11" t="s">
        <v>3125</v>
      </c>
    </row>
    <row r="229" spans="1:19" ht="60.75" customHeight="1" x14ac:dyDescent="0.25">
      <c r="A229" s="11" t="s">
        <v>295</v>
      </c>
      <c r="B229" s="11" t="s">
        <v>58</v>
      </c>
      <c r="C229" s="11" t="s">
        <v>1611</v>
      </c>
      <c r="D229" s="11" t="s">
        <v>298</v>
      </c>
      <c r="E229" s="11" t="s">
        <v>69</v>
      </c>
      <c r="F229" s="11" t="s">
        <v>70</v>
      </c>
      <c r="G229" s="11" t="s">
        <v>150</v>
      </c>
      <c r="H229" s="11" t="s">
        <v>4313</v>
      </c>
      <c r="I229" s="11" t="s">
        <v>1607</v>
      </c>
      <c r="J229" s="11" t="s">
        <v>1620</v>
      </c>
      <c r="K229" s="11" t="s">
        <v>2821</v>
      </c>
      <c r="L229" s="12">
        <v>0</v>
      </c>
      <c r="M229" s="12">
        <v>0</v>
      </c>
      <c r="N229" s="12">
        <v>0</v>
      </c>
      <c r="O229" s="12" t="s">
        <v>1307</v>
      </c>
      <c r="P229" s="12">
        <v>0</v>
      </c>
      <c r="Q229" s="12">
        <v>0</v>
      </c>
      <c r="R229" s="11" t="s">
        <v>3126</v>
      </c>
      <c r="S229" s="11" t="s">
        <v>3126</v>
      </c>
    </row>
    <row r="230" spans="1:19" ht="60.75" customHeight="1" x14ac:dyDescent="0.25">
      <c r="A230" s="11" t="s">
        <v>295</v>
      </c>
      <c r="B230" s="11" t="s">
        <v>58</v>
      </c>
      <c r="C230" s="11" t="s">
        <v>1611</v>
      </c>
      <c r="D230" s="11" t="s">
        <v>299</v>
      </c>
      <c r="E230" s="11" t="s">
        <v>69</v>
      </c>
      <c r="F230" s="11" t="s">
        <v>1215</v>
      </c>
      <c r="G230" s="11" t="s">
        <v>150</v>
      </c>
      <c r="H230" s="11" t="s">
        <v>4313</v>
      </c>
      <c r="I230" s="11" t="s">
        <v>1607</v>
      </c>
      <c r="J230" s="11" t="s">
        <v>1621</v>
      </c>
      <c r="K230" s="11" t="s">
        <v>2821</v>
      </c>
      <c r="L230" s="12">
        <v>0</v>
      </c>
      <c r="M230" s="12">
        <v>1</v>
      </c>
      <c r="N230" s="12">
        <v>0</v>
      </c>
      <c r="O230" s="12" t="s">
        <v>1307</v>
      </c>
      <c r="P230" s="12">
        <v>1</v>
      </c>
      <c r="Q230" s="12">
        <v>1</v>
      </c>
      <c r="R230" s="11" t="s">
        <v>3127</v>
      </c>
      <c r="S230" s="11" t="s">
        <v>3127</v>
      </c>
    </row>
    <row r="231" spans="1:19" ht="60.75" customHeight="1" x14ac:dyDescent="0.25">
      <c r="A231" s="11" t="s">
        <v>295</v>
      </c>
      <c r="B231" s="11" t="s">
        <v>58</v>
      </c>
      <c r="C231" s="11" t="s">
        <v>1611</v>
      </c>
      <c r="D231" s="11" t="s">
        <v>1613</v>
      </c>
      <c r="E231" s="11" t="s">
        <v>69</v>
      </c>
      <c r="F231" s="11" t="s">
        <v>1215</v>
      </c>
      <c r="G231" s="11" t="s">
        <v>201</v>
      </c>
      <c r="H231" s="11" t="s">
        <v>1311</v>
      </c>
      <c r="I231" s="11" t="s">
        <v>1311</v>
      </c>
      <c r="J231" s="11" t="s">
        <v>1622</v>
      </c>
      <c r="K231" s="11" t="s">
        <v>2821</v>
      </c>
      <c r="L231" s="12">
        <v>51</v>
      </c>
      <c r="M231" s="12">
        <v>53.5</v>
      </c>
      <c r="N231" s="12">
        <v>0</v>
      </c>
      <c r="O231" s="12" t="s">
        <v>1307</v>
      </c>
      <c r="P231" s="12">
        <v>53.5</v>
      </c>
      <c r="Q231" s="12">
        <v>51</v>
      </c>
      <c r="R231" s="11" t="s">
        <v>3128</v>
      </c>
      <c r="S231" s="11" t="s">
        <v>3128</v>
      </c>
    </row>
    <row r="232" spans="1:19" ht="60.75" customHeight="1" x14ac:dyDescent="0.25">
      <c r="A232" s="11" t="s">
        <v>295</v>
      </c>
      <c r="B232" s="11" t="s">
        <v>58</v>
      </c>
      <c r="C232" s="11" t="s">
        <v>1611</v>
      </c>
      <c r="D232" s="11" t="s">
        <v>299</v>
      </c>
      <c r="E232" s="11" t="s">
        <v>69</v>
      </c>
      <c r="F232" s="11" t="s">
        <v>1215</v>
      </c>
      <c r="G232" s="11" t="s">
        <v>150</v>
      </c>
      <c r="H232" s="11" t="s">
        <v>4313</v>
      </c>
      <c r="I232" s="11" t="s">
        <v>1607</v>
      </c>
      <c r="J232" s="11" t="s">
        <v>1623</v>
      </c>
      <c r="K232" s="11" t="s">
        <v>2821</v>
      </c>
      <c r="L232" s="12">
        <v>9</v>
      </c>
      <c r="M232" s="12">
        <v>19</v>
      </c>
      <c r="N232" s="12">
        <v>14</v>
      </c>
      <c r="O232" s="12" t="s">
        <v>1307</v>
      </c>
      <c r="P232" s="12">
        <v>19</v>
      </c>
      <c r="Q232" s="12">
        <v>19</v>
      </c>
      <c r="R232" s="11" t="s">
        <v>3129</v>
      </c>
      <c r="S232" s="11" t="s">
        <v>3129</v>
      </c>
    </row>
    <row r="233" spans="1:19" ht="60.75" customHeight="1" x14ac:dyDescent="0.25">
      <c r="A233" s="11" t="s">
        <v>295</v>
      </c>
      <c r="B233" s="11" t="s">
        <v>58</v>
      </c>
      <c r="C233" s="11" t="s">
        <v>1611</v>
      </c>
      <c r="D233" s="11" t="s">
        <v>298</v>
      </c>
      <c r="E233" s="11" t="s">
        <v>69</v>
      </c>
      <c r="F233" s="11" t="s">
        <v>70</v>
      </c>
      <c r="G233" s="11" t="s">
        <v>150</v>
      </c>
      <c r="H233" s="11" t="s">
        <v>4313</v>
      </c>
      <c r="I233" s="11" t="s">
        <v>1607</v>
      </c>
      <c r="J233" s="11" t="s">
        <v>1624</v>
      </c>
      <c r="K233" s="11" t="s">
        <v>2821</v>
      </c>
      <c r="L233" s="12">
        <v>2</v>
      </c>
      <c r="M233" s="12">
        <v>2.1</v>
      </c>
      <c r="N233" s="12">
        <v>2.0499999999999998</v>
      </c>
      <c r="O233" s="12">
        <v>3.53</v>
      </c>
      <c r="P233" s="12">
        <v>2.1</v>
      </c>
      <c r="Q233" s="12">
        <v>2.27</v>
      </c>
      <c r="R233" s="11" t="s">
        <v>3130</v>
      </c>
      <c r="S233" s="11" t="s">
        <v>3130</v>
      </c>
    </row>
    <row r="234" spans="1:19" ht="60.75" customHeight="1" x14ac:dyDescent="0.25">
      <c r="A234" s="11" t="s">
        <v>295</v>
      </c>
      <c r="B234" s="11" t="s">
        <v>58</v>
      </c>
      <c r="C234" s="11" t="s">
        <v>1611</v>
      </c>
      <c r="D234" s="11" t="s">
        <v>1613</v>
      </c>
      <c r="E234" s="11" t="s">
        <v>69</v>
      </c>
      <c r="F234" s="11" t="s">
        <v>1215</v>
      </c>
      <c r="G234" s="11" t="s">
        <v>201</v>
      </c>
      <c r="H234" s="11" t="s">
        <v>1311</v>
      </c>
      <c r="I234" s="11" t="s">
        <v>1311</v>
      </c>
      <c r="J234" s="11" t="s">
        <v>1625</v>
      </c>
      <c r="K234" s="11" t="s">
        <v>2821</v>
      </c>
      <c r="L234" s="12">
        <v>2</v>
      </c>
      <c r="M234" s="12">
        <v>2.1</v>
      </c>
      <c r="N234" s="12">
        <v>2.0499999999999998</v>
      </c>
      <c r="O234" s="12" t="s">
        <v>1307</v>
      </c>
      <c r="P234" s="12">
        <v>2.1</v>
      </c>
      <c r="Q234" s="12">
        <v>2.27</v>
      </c>
      <c r="R234" s="11" t="s">
        <v>3131</v>
      </c>
      <c r="S234" s="11" t="s">
        <v>3131</v>
      </c>
    </row>
    <row r="235" spans="1:19" ht="60.75" customHeight="1" x14ac:dyDescent="0.25">
      <c r="A235" s="11" t="s">
        <v>295</v>
      </c>
      <c r="B235" s="11" t="s">
        <v>58</v>
      </c>
      <c r="C235" s="11" t="s">
        <v>1611</v>
      </c>
      <c r="D235" s="11" t="s">
        <v>1613</v>
      </c>
      <c r="E235" s="11" t="s">
        <v>69</v>
      </c>
      <c r="F235" s="11" t="s">
        <v>1215</v>
      </c>
      <c r="G235" s="11" t="s">
        <v>201</v>
      </c>
      <c r="H235" s="11" t="s">
        <v>1311</v>
      </c>
      <c r="I235" s="11" t="s">
        <v>1311</v>
      </c>
      <c r="J235" s="11" t="s">
        <v>1626</v>
      </c>
      <c r="K235" s="11" t="s">
        <v>2821</v>
      </c>
      <c r="L235" s="12">
        <v>15.3</v>
      </c>
      <c r="M235" s="12">
        <v>36.47</v>
      </c>
      <c r="N235" s="12">
        <v>25.88</v>
      </c>
      <c r="O235" s="12" t="s">
        <v>1307</v>
      </c>
      <c r="P235" s="12">
        <v>36.47</v>
      </c>
      <c r="Q235" s="12">
        <v>40.299999999999997</v>
      </c>
      <c r="R235" s="11" t="s">
        <v>3132</v>
      </c>
      <c r="S235" s="11" t="s">
        <v>3132</v>
      </c>
    </row>
    <row r="236" spans="1:19" ht="60.75" customHeight="1" x14ac:dyDescent="0.25">
      <c r="A236" s="11" t="s">
        <v>295</v>
      </c>
      <c r="B236" s="11" t="s">
        <v>58</v>
      </c>
      <c r="C236" s="11" t="s">
        <v>1611</v>
      </c>
      <c r="D236" s="11" t="s">
        <v>298</v>
      </c>
      <c r="E236" s="11" t="s">
        <v>69</v>
      </c>
      <c r="F236" s="11" t="s">
        <v>70</v>
      </c>
      <c r="G236" s="11" t="s">
        <v>150</v>
      </c>
      <c r="H236" s="11" t="s">
        <v>4313</v>
      </c>
      <c r="I236" s="11" t="s">
        <v>1607</v>
      </c>
      <c r="J236" s="11" t="s">
        <v>1627</v>
      </c>
      <c r="K236" s="11" t="s">
        <v>2821</v>
      </c>
      <c r="L236" s="12">
        <v>7.6</v>
      </c>
      <c r="M236" s="12">
        <v>7.98</v>
      </c>
      <c r="N236" s="12">
        <v>0</v>
      </c>
      <c r="O236" s="12" t="s">
        <v>1307</v>
      </c>
      <c r="P236" s="12">
        <v>7.98</v>
      </c>
      <c r="Q236" s="12">
        <v>8.02</v>
      </c>
      <c r="R236" s="11" t="s">
        <v>3133</v>
      </c>
      <c r="S236" s="11" t="s">
        <v>3133</v>
      </c>
    </row>
    <row r="237" spans="1:19" ht="60.75" customHeight="1" x14ac:dyDescent="0.25">
      <c r="A237" s="11" t="s">
        <v>295</v>
      </c>
      <c r="B237" s="11" t="s">
        <v>58</v>
      </c>
      <c r="C237" s="11" t="s">
        <v>1611</v>
      </c>
      <c r="D237" s="11" t="s">
        <v>1613</v>
      </c>
      <c r="E237" s="11" t="s">
        <v>69</v>
      </c>
      <c r="F237" s="11" t="s">
        <v>1215</v>
      </c>
      <c r="G237" s="11" t="s">
        <v>201</v>
      </c>
      <c r="H237" s="11" t="s">
        <v>1311</v>
      </c>
      <c r="I237" s="11" t="s">
        <v>1311</v>
      </c>
      <c r="J237" s="11" t="s">
        <v>1628</v>
      </c>
      <c r="K237" s="11" t="s">
        <v>2821</v>
      </c>
      <c r="L237" s="12">
        <v>69</v>
      </c>
      <c r="M237" s="12">
        <v>74</v>
      </c>
      <c r="N237" s="12">
        <v>0</v>
      </c>
      <c r="O237" s="12" t="s">
        <v>1307</v>
      </c>
      <c r="P237" s="12">
        <v>74</v>
      </c>
      <c r="Q237" s="12">
        <v>74</v>
      </c>
      <c r="R237" s="11" t="s">
        <v>3134</v>
      </c>
      <c r="S237" s="11" t="s">
        <v>3134</v>
      </c>
    </row>
    <row r="238" spans="1:19" ht="60.75" customHeight="1" x14ac:dyDescent="0.25">
      <c r="A238" s="11" t="s">
        <v>295</v>
      </c>
      <c r="B238" s="11" t="s">
        <v>58</v>
      </c>
      <c r="C238" s="11" t="s">
        <v>1611</v>
      </c>
      <c r="D238" s="11" t="s">
        <v>1613</v>
      </c>
      <c r="E238" s="11" t="s">
        <v>69</v>
      </c>
      <c r="F238" s="11" t="s">
        <v>1215</v>
      </c>
      <c r="G238" s="11" t="s">
        <v>201</v>
      </c>
      <c r="H238" s="11" t="s">
        <v>1311</v>
      </c>
      <c r="I238" s="11" t="s">
        <v>1311</v>
      </c>
      <c r="J238" s="11" t="s">
        <v>1629</v>
      </c>
      <c r="K238" s="11" t="s">
        <v>2821</v>
      </c>
      <c r="L238" s="12">
        <v>7.6</v>
      </c>
      <c r="M238" s="12">
        <v>7.98</v>
      </c>
      <c r="N238" s="12">
        <v>0</v>
      </c>
      <c r="O238" s="12" t="s">
        <v>1307</v>
      </c>
      <c r="P238" s="12">
        <v>7.98</v>
      </c>
      <c r="Q238" s="12">
        <v>8.02</v>
      </c>
      <c r="R238" s="11" t="s">
        <v>3135</v>
      </c>
      <c r="S238" s="11" t="s">
        <v>3135</v>
      </c>
    </row>
    <row r="239" spans="1:19" ht="60.75" customHeight="1" x14ac:dyDescent="0.25">
      <c r="A239" s="11" t="s">
        <v>295</v>
      </c>
      <c r="B239" s="11" t="s">
        <v>58</v>
      </c>
      <c r="C239" s="11" t="s">
        <v>1611</v>
      </c>
      <c r="D239" s="11" t="s">
        <v>1613</v>
      </c>
      <c r="E239" s="11" t="s">
        <v>69</v>
      </c>
      <c r="F239" s="11" t="s">
        <v>1215</v>
      </c>
      <c r="G239" s="11" t="s">
        <v>201</v>
      </c>
      <c r="H239" s="11" t="s">
        <v>1311</v>
      </c>
      <c r="I239" s="11" t="s">
        <v>1311</v>
      </c>
      <c r="J239" s="11" t="s">
        <v>1630</v>
      </c>
      <c r="K239" s="11" t="s">
        <v>2821</v>
      </c>
      <c r="L239" s="12">
        <v>74.11</v>
      </c>
      <c r="M239" s="12">
        <v>75.11</v>
      </c>
      <c r="N239" s="12">
        <v>0</v>
      </c>
      <c r="O239" s="12" t="s">
        <v>1307</v>
      </c>
      <c r="P239" s="12">
        <v>75.11</v>
      </c>
      <c r="Q239" s="12">
        <v>75.11</v>
      </c>
      <c r="R239" s="11" t="s">
        <v>3136</v>
      </c>
      <c r="S239" s="11" t="s">
        <v>3136</v>
      </c>
    </row>
    <row r="240" spans="1:19" ht="60.75" customHeight="1" x14ac:dyDescent="0.25">
      <c r="A240" s="11" t="s">
        <v>295</v>
      </c>
      <c r="B240" s="11" t="s">
        <v>58</v>
      </c>
      <c r="C240" s="11" t="s">
        <v>1611</v>
      </c>
      <c r="D240" s="11" t="s">
        <v>299</v>
      </c>
      <c r="E240" s="11" t="s">
        <v>69</v>
      </c>
      <c r="F240" s="11" t="s">
        <v>1215</v>
      </c>
      <c r="G240" s="11" t="s">
        <v>150</v>
      </c>
      <c r="H240" s="11" t="s">
        <v>4313</v>
      </c>
      <c r="I240" s="11" t="s">
        <v>1607</v>
      </c>
      <c r="J240" s="11" t="s">
        <v>1631</v>
      </c>
      <c r="K240" s="11" t="s">
        <v>2821</v>
      </c>
      <c r="L240" s="12">
        <v>60</v>
      </c>
      <c r="M240" s="12">
        <v>63</v>
      </c>
      <c r="N240" s="12">
        <v>61</v>
      </c>
      <c r="O240" s="12" t="s">
        <v>1307</v>
      </c>
      <c r="P240" s="12">
        <v>63</v>
      </c>
      <c r="Q240" s="12">
        <v>63</v>
      </c>
      <c r="R240" s="11" t="s">
        <v>3137</v>
      </c>
      <c r="S240" s="11" t="s">
        <v>3137</v>
      </c>
    </row>
    <row r="241" spans="1:19" ht="60.75" customHeight="1" x14ac:dyDescent="0.25">
      <c r="A241" s="11" t="s">
        <v>295</v>
      </c>
      <c r="B241" s="11" t="s">
        <v>58</v>
      </c>
      <c r="C241" s="11" t="s">
        <v>1611</v>
      </c>
      <c r="D241" s="11" t="s">
        <v>298</v>
      </c>
      <c r="E241" s="11" t="s">
        <v>69</v>
      </c>
      <c r="F241" s="11" t="s">
        <v>70</v>
      </c>
      <c r="G241" s="11" t="s">
        <v>150</v>
      </c>
      <c r="H241" s="11" t="s">
        <v>4313</v>
      </c>
      <c r="I241" s="11" t="s">
        <v>1607</v>
      </c>
      <c r="J241" s="11" t="s">
        <v>1632</v>
      </c>
      <c r="K241" s="11" t="s">
        <v>2821</v>
      </c>
      <c r="L241" s="12">
        <v>2</v>
      </c>
      <c r="M241" s="12">
        <v>4.5</v>
      </c>
      <c r="N241" s="12">
        <v>0</v>
      </c>
      <c r="O241" s="12" t="s">
        <v>1307</v>
      </c>
      <c r="P241" s="12">
        <v>4.5</v>
      </c>
      <c r="Q241" s="12">
        <v>4.5</v>
      </c>
      <c r="R241" s="11" t="s">
        <v>3138</v>
      </c>
      <c r="S241" s="11" t="s">
        <v>3138</v>
      </c>
    </row>
    <row r="242" spans="1:19" ht="60.75" customHeight="1" x14ac:dyDescent="0.25">
      <c r="A242" s="11" t="s">
        <v>295</v>
      </c>
      <c r="B242" s="11" t="s">
        <v>58</v>
      </c>
      <c r="C242" s="11" t="s">
        <v>1611</v>
      </c>
      <c r="D242" s="11" t="s">
        <v>298</v>
      </c>
      <c r="E242" s="11" t="s">
        <v>69</v>
      </c>
      <c r="F242" s="11" t="s">
        <v>70</v>
      </c>
      <c r="G242" s="11" t="s">
        <v>150</v>
      </c>
      <c r="H242" s="11" t="s">
        <v>4313</v>
      </c>
      <c r="I242" s="11" t="s">
        <v>1607</v>
      </c>
      <c r="J242" s="11" t="s">
        <v>1633</v>
      </c>
      <c r="K242" s="11" t="s">
        <v>2821</v>
      </c>
      <c r="L242" s="12">
        <v>0</v>
      </c>
      <c r="M242" s="12">
        <v>25</v>
      </c>
      <c r="N242" s="12">
        <v>0</v>
      </c>
      <c r="O242" s="12" t="s">
        <v>1307</v>
      </c>
      <c r="P242" s="12">
        <v>25</v>
      </c>
      <c r="Q242" s="12">
        <v>25</v>
      </c>
      <c r="R242" s="11" t="s">
        <v>3139</v>
      </c>
      <c r="S242" s="11" t="s">
        <v>3140</v>
      </c>
    </row>
    <row r="243" spans="1:19" ht="60.75" customHeight="1" x14ac:dyDescent="0.25">
      <c r="A243" s="11" t="s">
        <v>295</v>
      </c>
      <c r="B243" s="11" t="s">
        <v>58</v>
      </c>
      <c r="C243" s="11" t="s">
        <v>1611</v>
      </c>
      <c r="D243" s="11" t="s">
        <v>299</v>
      </c>
      <c r="E243" s="11" t="s">
        <v>69</v>
      </c>
      <c r="F243" s="11" t="s">
        <v>1215</v>
      </c>
      <c r="G243" s="11" t="s">
        <v>150</v>
      </c>
      <c r="H243" s="11" t="s">
        <v>4313</v>
      </c>
      <c r="I243" s="11" t="s">
        <v>1607</v>
      </c>
      <c r="J243" s="11" t="s">
        <v>1634</v>
      </c>
      <c r="K243" s="11" t="s">
        <v>2821</v>
      </c>
      <c r="L243" s="12">
        <v>0</v>
      </c>
      <c r="M243" s="12">
        <v>1</v>
      </c>
      <c r="N243" s="12">
        <v>0</v>
      </c>
      <c r="O243" s="12" t="s">
        <v>1307</v>
      </c>
      <c r="P243" s="12">
        <v>1</v>
      </c>
      <c r="Q243" s="12">
        <v>0</v>
      </c>
      <c r="R243" s="11" t="s">
        <v>3141</v>
      </c>
      <c r="S243" s="11" t="s">
        <v>3141</v>
      </c>
    </row>
    <row r="244" spans="1:19" ht="60.75" customHeight="1" x14ac:dyDescent="0.25">
      <c r="A244" s="11" t="s">
        <v>295</v>
      </c>
      <c r="B244" s="11" t="s">
        <v>58</v>
      </c>
      <c r="C244" s="11" t="s">
        <v>1611</v>
      </c>
      <c r="D244" s="11" t="s">
        <v>298</v>
      </c>
      <c r="E244" s="11" t="s">
        <v>69</v>
      </c>
      <c r="F244" s="11" t="s">
        <v>70</v>
      </c>
      <c r="G244" s="11" t="s">
        <v>150</v>
      </c>
      <c r="H244" s="11" t="s">
        <v>4313</v>
      </c>
      <c r="I244" s="11" t="s">
        <v>1607</v>
      </c>
      <c r="J244" s="11" t="s">
        <v>1635</v>
      </c>
      <c r="K244" s="11" t="s">
        <v>2821</v>
      </c>
      <c r="L244" s="12">
        <v>0</v>
      </c>
      <c r="M244" s="12">
        <v>2</v>
      </c>
      <c r="N244" s="12">
        <v>0</v>
      </c>
      <c r="O244" s="12" t="s">
        <v>1307</v>
      </c>
      <c r="P244" s="12">
        <v>2</v>
      </c>
      <c r="Q244" s="12">
        <v>1</v>
      </c>
      <c r="R244" s="11" t="s">
        <v>3142</v>
      </c>
      <c r="S244" s="11" t="s">
        <v>3142</v>
      </c>
    </row>
    <row r="245" spans="1:19" ht="60.75" customHeight="1" x14ac:dyDescent="0.25">
      <c r="A245" s="11" t="s">
        <v>295</v>
      </c>
      <c r="B245" s="11" t="s">
        <v>58</v>
      </c>
      <c r="C245" s="11" t="s">
        <v>1611</v>
      </c>
      <c r="D245" s="11" t="s">
        <v>299</v>
      </c>
      <c r="E245" s="11" t="s">
        <v>69</v>
      </c>
      <c r="F245" s="11" t="s">
        <v>1215</v>
      </c>
      <c r="G245" s="11" t="s">
        <v>150</v>
      </c>
      <c r="H245" s="11" t="s">
        <v>4313</v>
      </c>
      <c r="I245" s="11" t="s">
        <v>1607</v>
      </c>
      <c r="J245" s="11" t="s">
        <v>1636</v>
      </c>
      <c r="K245" s="11" t="s">
        <v>2821</v>
      </c>
      <c r="L245" s="12">
        <v>10</v>
      </c>
      <c r="M245" s="12">
        <v>20</v>
      </c>
      <c r="N245" s="12">
        <v>0</v>
      </c>
      <c r="O245" s="12" t="s">
        <v>1307</v>
      </c>
      <c r="P245" s="12">
        <v>20</v>
      </c>
      <c r="Q245" s="12">
        <v>0</v>
      </c>
      <c r="R245" s="11" t="s">
        <v>3143</v>
      </c>
      <c r="S245" s="11" t="s">
        <v>3143</v>
      </c>
    </row>
    <row r="246" spans="1:19" ht="60.75" customHeight="1" x14ac:dyDescent="0.25">
      <c r="A246" s="11" t="s">
        <v>295</v>
      </c>
      <c r="B246" s="11" t="s">
        <v>58</v>
      </c>
      <c r="C246" s="11" t="s">
        <v>1611</v>
      </c>
      <c r="D246" s="11" t="s">
        <v>1613</v>
      </c>
      <c r="E246" s="11" t="s">
        <v>69</v>
      </c>
      <c r="F246" s="11" t="s">
        <v>1215</v>
      </c>
      <c r="G246" s="11" t="s">
        <v>201</v>
      </c>
      <c r="H246" s="11" t="s">
        <v>1311</v>
      </c>
      <c r="I246" s="11" t="s">
        <v>1311</v>
      </c>
      <c r="J246" s="11" t="s">
        <v>1637</v>
      </c>
      <c r="K246" s="11" t="s">
        <v>2821</v>
      </c>
      <c r="L246" s="12">
        <v>29</v>
      </c>
      <c r="M246" s="12">
        <v>39</v>
      </c>
      <c r="N246" s="12">
        <v>0</v>
      </c>
      <c r="O246" s="12" t="s">
        <v>1307</v>
      </c>
      <c r="P246" s="12">
        <v>39</v>
      </c>
      <c r="Q246" s="12">
        <v>59.88</v>
      </c>
      <c r="R246" s="11" t="s">
        <v>3144</v>
      </c>
      <c r="S246" s="11" t="s">
        <v>3144</v>
      </c>
    </row>
    <row r="247" spans="1:19" ht="60.75" customHeight="1" x14ac:dyDescent="0.25">
      <c r="A247" s="11" t="s">
        <v>295</v>
      </c>
      <c r="B247" s="11" t="s">
        <v>58</v>
      </c>
      <c r="C247" s="11" t="s">
        <v>1611</v>
      </c>
      <c r="D247" s="11" t="s">
        <v>1613</v>
      </c>
      <c r="E247" s="11" t="s">
        <v>69</v>
      </c>
      <c r="F247" s="11" t="s">
        <v>1215</v>
      </c>
      <c r="G247" s="11" t="s">
        <v>201</v>
      </c>
      <c r="H247" s="11" t="s">
        <v>1311</v>
      </c>
      <c r="I247" s="11" t="s">
        <v>1311</v>
      </c>
      <c r="J247" s="11" t="s">
        <v>1638</v>
      </c>
      <c r="K247" s="11" t="s">
        <v>2821</v>
      </c>
      <c r="L247" s="12">
        <v>34.380000000000003</v>
      </c>
      <c r="M247" s="12">
        <v>44.38</v>
      </c>
      <c r="N247" s="12">
        <v>0</v>
      </c>
      <c r="O247" s="12" t="s">
        <v>1307</v>
      </c>
      <c r="P247" s="12">
        <v>44.38</v>
      </c>
      <c r="Q247" s="12">
        <v>44.38</v>
      </c>
      <c r="R247" s="11" t="s">
        <v>3145</v>
      </c>
      <c r="S247" s="11" t="s">
        <v>3145</v>
      </c>
    </row>
    <row r="248" spans="1:19" ht="60.75" customHeight="1" x14ac:dyDescent="0.25">
      <c r="A248" s="11" t="s">
        <v>295</v>
      </c>
      <c r="B248" s="11" t="s">
        <v>58</v>
      </c>
      <c r="C248" s="11" t="s">
        <v>1611</v>
      </c>
      <c r="D248" s="11" t="s">
        <v>299</v>
      </c>
      <c r="E248" s="11" t="s">
        <v>69</v>
      </c>
      <c r="F248" s="11" t="s">
        <v>1215</v>
      </c>
      <c r="G248" s="11" t="s">
        <v>150</v>
      </c>
      <c r="H248" s="11" t="s">
        <v>4313</v>
      </c>
      <c r="I248" s="11" t="s">
        <v>1607</v>
      </c>
      <c r="J248" s="11" t="s">
        <v>2727</v>
      </c>
      <c r="K248" s="11" t="s">
        <v>2822</v>
      </c>
      <c r="L248" s="12">
        <v>0</v>
      </c>
      <c r="M248" s="12">
        <v>100</v>
      </c>
      <c r="N248" s="12">
        <v>100</v>
      </c>
      <c r="O248" s="12" t="s">
        <v>1307</v>
      </c>
      <c r="P248" s="12">
        <v>100</v>
      </c>
      <c r="Q248" s="12">
        <v>100</v>
      </c>
      <c r="R248" s="11" t="s">
        <v>3146</v>
      </c>
      <c r="S248" s="11" t="s">
        <v>3146</v>
      </c>
    </row>
    <row r="249" spans="1:19" ht="60.75" customHeight="1" x14ac:dyDescent="0.25">
      <c r="A249" s="11" t="s">
        <v>295</v>
      </c>
      <c r="B249" s="11" t="s">
        <v>58</v>
      </c>
      <c r="C249" s="11" t="s">
        <v>1611</v>
      </c>
      <c r="D249" s="11" t="s">
        <v>300</v>
      </c>
      <c r="E249" s="11" t="s">
        <v>69</v>
      </c>
      <c r="F249" s="11" t="s">
        <v>70</v>
      </c>
      <c r="G249" s="11" t="s">
        <v>159</v>
      </c>
      <c r="H249" s="11" t="s">
        <v>4317</v>
      </c>
      <c r="I249" s="11" t="s">
        <v>1454</v>
      </c>
      <c r="J249" s="11"/>
      <c r="K249" s="11"/>
      <c r="L249" s="12"/>
      <c r="M249" s="12"/>
      <c r="N249" s="12"/>
      <c r="O249" s="12"/>
      <c r="P249" s="12"/>
      <c r="Q249" s="12"/>
      <c r="R249" s="11"/>
      <c r="S249" s="11"/>
    </row>
    <row r="250" spans="1:19" ht="60.75" customHeight="1" x14ac:dyDescent="0.25">
      <c r="A250" s="11" t="s">
        <v>295</v>
      </c>
      <c r="B250" s="11" t="s">
        <v>58</v>
      </c>
      <c r="C250" s="11" t="s">
        <v>1611</v>
      </c>
      <c r="D250" s="11" t="s">
        <v>300</v>
      </c>
      <c r="E250" s="11" t="s">
        <v>69</v>
      </c>
      <c r="F250" s="11" t="s">
        <v>70</v>
      </c>
      <c r="G250" s="11" t="s">
        <v>159</v>
      </c>
      <c r="H250" s="11" t="s">
        <v>1311</v>
      </c>
      <c r="I250" s="11" t="s">
        <v>1311</v>
      </c>
      <c r="J250" s="11"/>
      <c r="K250" s="11"/>
      <c r="L250" s="12"/>
      <c r="M250" s="12"/>
      <c r="N250" s="12"/>
      <c r="O250" s="12"/>
      <c r="P250" s="12"/>
      <c r="Q250" s="12"/>
      <c r="R250" s="11"/>
      <c r="S250" s="11"/>
    </row>
    <row r="251" spans="1:19" ht="60.75" customHeight="1" x14ac:dyDescent="0.25">
      <c r="A251" s="11" t="s">
        <v>295</v>
      </c>
      <c r="B251" s="11" t="s">
        <v>58</v>
      </c>
      <c r="C251" s="11" t="s">
        <v>1611</v>
      </c>
      <c r="D251" s="11" t="s">
        <v>300</v>
      </c>
      <c r="E251" s="11" t="s">
        <v>69</v>
      </c>
      <c r="F251" s="11" t="s">
        <v>70</v>
      </c>
      <c r="G251" s="11" t="s">
        <v>206</v>
      </c>
      <c r="H251" s="11" t="s">
        <v>4317</v>
      </c>
      <c r="I251" s="11" t="s">
        <v>1454</v>
      </c>
      <c r="J251" s="11"/>
      <c r="K251" s="11"/>
      <c r="L251" s="12"/>
      <c r="M251" s="12"/>
      <c r="N251" s="12"/>
      <c r="O251" s="12"/>
      <c r="P251" s="12"/>
      <c r="Q251" s="12"/>
      <c r="R251" s="11"/>
      <c r="S251" s="11"/>
    </row>
    <row r="252" spans="1:19" ht="60.75" customHeight="1" x14ac:dyDescent="0.25">
      <c r="A252" s="11" t="s">
        <v>295</v>
      </c>
      <c r="B252" s="11" t="s">
        <v>58</v>
      </c>
      <c r="C252" s="11" t="s">
        <v>1611</v>
      </c>
      <c r="D252" s="11" t="s">
        <v>300</v>
      </c>
      <c r="E252" s="11" t="s">
        <v>69</v>
      </c>
      <c r="F252" s="11" t="s">
        <v>70</v>
      </c>
      <c r="G252" s="11" t="s">
        <v>206</v>
      </c>
      <c r="H252" s="11" t="s">
        <v>1311</v>
      </c>
      <c r="I252" s="11" t="s">
        <v>1311</v>
      </c>
      <c r="J252" s="11"/>
      <c r="K252" s="11"/>
      <c r="L252" s="12"/>
      <c r="M252" s="12"/>
      <c r="N252" s="12"/>
      <c r="O252" s="12"/>
      <c r="P252" s="12"/>
      <c r="Q252" s="12"/>
      <c r="R252" s="11"/>
      <c r="S252" s="11"/>
    </row>
    <row r="253" spans="1:19" ht="60.75" customHeight="1" x14ac:dyDescent="0.25">
      <c r="A253" s="11" t="s">
        <v>295</v>
      </c>
      <c r="B253" s="11" t="s">
        <v>58</v>
      </c>
      <c r="C253" s="11" t="s">
        <v>1611</v>
      </c>
      <c r="D253" s="11" t="s">
        <v>297</v>
      </c>
      <c r="E253" s="11" t="s">
        <v>50</v>
      </c>
      <c r="F253" s="11" t="s">
        <v>51</v>
      </c>
      <c r="G253" s="11" t="s">
        <v>61</v>
      </c>
      <c r="H253" s="11" t="s">
        <v>4309</v>
      </c>
      <c r="I253" s="11" t="s">
        <v>1320</v>
      </c>
      <c r="J253" s="11"/>
      <c r="K253" s="11"/>
      <c r="L253" s="12"/>
      <c r="M253" s="12"/>
      <c r="N253" s="12"/>
      <c r="O253" s="12"/>
      <c r="P253" s="12"/>
      <c r="Q253" s="12"/>
      <c r="R253" s="11"/>
      <c r="S253" s="11"/>
    </row>
    <row r="254" spans="1:19" ht="60.75" customHeight="1" x14ac:dyDescent="0.25">
      <c r="A254" s="11" t="s">
        <v>295</v>
      </c>
      <c r="B254" s="11" t="s">
        <v>58</v>
      </c>
      <c r="C254" s="11" t="s">
        <v>1611</v>
      </c>
      <c r="D254" s="11" t="s">
        <v>299</v>
      </c>
      <c r="E254" s="11" t="s">
        <v>69</v>
      </c>
      <c r="F254" s="11" t="s">
        <v>70</v>
      </c>
      <c r="G254" s="11" t="s">
        <v>161</v>
      </c>
      <c r="H254" s="11" t="s">
        <v>4313</v>
      </c>
      <c r="I254" s="11" t="s">
        <v>1607</v>
      </c>
      <c r="J254" s="11"/>
      <c r="K254" s="11"/>
      <c r="L254" s="12"/>
      <c r="M254" s="12"/>
      <c r="N254" s="12"/>
      <c r="O254" s="12"/>
      <c r="P254" s="12"/>
      <c r="Q254" s="12"/>
      <c r="R254" s="11"/>
      <c r="S254" s="11"/>
    </row>
    <row r="255" spans="1:19" ht="60.75" customHeight="1" x14ac:dyDescent="0.25">
      <c r="A255" s="11" t="s">
        <v>295</v>
      </c>
      <c r="B255" s="11" t="s">
        <v>58</v>
      </c>
      <c r="C255" s="11" t="s">
        <v>1611</v>
      </c>
      <c r="D255" s="11" t="s">
        <v>300</v>
      </c>
      <c r="E255" s="11" t="s">
        <v>69</v>
      </c>
      <c r="F255" s="11" t="s">
        <v>70</v>
      </c>
      <c r="G255" s="11" t="s">
        <v>159</v>
      </c>
      <c r="H255" s="11" t="s">
        <v>4317</v>
      </c>
      <c r="I255" s="11" t="s">
        <v>1454</v>
      </c>
      <c r="J255" s="11"/>
      <c r="K255" s="11"/>
      <c r="L255" s="12"/>
      <c r="M255" s="12"/>
      <c r="N255" s="12"/>
      <c r="O255" s="12"/>
      <c r="P255" s="12"/>
      <c r="Q255" s="12"/>
      <c r="R255" s="11"/>
      <c r="S255" s="11"/>
    </row>
    <row r="256" spans="1:19" ht="60.75" customHeight="1" x14ac:dyDescent="0.25">
      <c r="A256" s="11" t="s">
        <v>295</v>
      </c>
      <c r="B256" s="11" t="s">
        <v>58</v>
      </c>
      <c r="C256" s="11" t="s">
        <v>1611</v>
      </c>
      <c r="D256" s="11" t="s">
        <v>300</v>
      </c>
      <c r="E256" s="11" t="s">
        <v>69</v>
      </c>
      <c r="F256" s="11" t="s">
        <v>70</v>
      </c>
      <c r="G256" s="11" t="s">
        <v>159</v>
      </c>
      <c r="H256" s="11" t="s">
        <v>1311</v>
      </c>
      <c r="I256" s="11" t="s">
        <v>1311</v>
      </c>
      <c r="J256" s="11"/>
      <c r="K256" s="11"/>
      <c r="L256" s="12"/>
      <c r="M256" s="12"/>
      <c r="N256" s="12"/>
      <c r="O256" s="12"/>
      <c r="P256" s="12"/>
      <c r="Q256" s="12"/>
      <c r="R256" s="11"/>
      <c r="S256" s="11"/>
    </row>
    <row r="257" spans="1:19" ht="60.75" customHeight="1" x14ac:dyDescent="0.25">
      <c r="A257" s="11" t="s">
        <v>295</v>
      </c>
      <c r="B257" s="11" t="s">
        <v>58</v>
      </c>
      <c r="C257" s="11" t="s">
        <v>1611</v>
      </c>
      <c r="D257" s="11" t="s">
        <v>300</v>
      </c>
      <c r="E257" s="11" t="s">
        <v>69</v>
      </c>
      <c r="F257" s="11" t="s">
        <v>70</v>
      </c>
      <c r="G257" s="11" t="s">
        <v>206</v>
      </c>
      <c r="H257" s="11" t="s">
        <v>4317</v>
      </c>
      <c r="I257" s="11" t="s">
        <v>1454</v>
      </c>
      <c r="J257" s="11"/>
      <c r="K257" s="11"/>
      <c r="L257" s="12"/>
      <c r="M257" s="12"/>
      <c r="N257" s="12"/>
      <c r="O257" s="12"/>
      <c r="P257" s="12"/>
      <c r="Q257" s="12"/>
      <c r="R257" s="11"/>
      <c r="S257" s="11"/>
    </row>
    <row r="258" spans="1:19" ht="60.75" customHeight="1" x14ac:dyDescent="0.25">
      <c r="A258" s="11" t="s">
        <v>295</v>
      </c>
      <c r="B258" s="11" t="s">
        <v>58</v>
      </c>
      <c r="C258" s="11" t="s">
        <v>1611</v>
      </c>
      <c r="D258" s="11" t="s">
        <v>300</v>
      </c>
      <c r="E258" s="11" t="s">
        <v>69</v>
      </c>
      <c r="F258" s="11" t="s">
        <v>70</v>
      </c>
      <c r="G258" s="11" t="s">
        <v>206</v>
      </c>
      <c r="H258" s="11" t="s">
        <v>1311</v>
      </c>
      <c r="I258" s="11" t="s">
        <v>1311</v>
      </c>
      <c r="J258" s="11"/>
      <c r="K258" s="11"/>
      <c r="L258" s="12"/>
      <c r="M258" s="12"/>
      <c r="N258" s="12"/>
      <c r="O258" s="12"/>
      <c r="P258" s="12"/>
      <c r="Q258" s="12"/>
      <c r="R258" s="11"/>
      <c r="S258" s="11"/>
    </row>
    <row r="259" spans="1:19" ht="60.75" customHeight="1" x14ac:dyDescent="0.25">
      <c r="A259" s="11" t="s">
        <v>295</v>
      </c>
      <c r="B259" s="11" t="s">
        <v>58</v>
      </c>
      <c r="C259" s="11" t="s">
        <v>1611</v>
      </c>
      <c r="D259" s="11" t="s">
        <v>297</v>
      </c>
      <c r="E259" s="11" t="s">
        <v>50</v>
      </c>
      <c r="F259" s="11" t="s">
        <v>51</v>
      </c>
      <c r="G259" s="11" t="s">
        <v>61</v>
      </c>
      <c r="H259" s="11" t="s">
        <v>4309</v>
      </c>
      <c r="I259" s="11" t="s">
        <v>1320</v>
      </c>
      <c r="J259" s="11"/>
      <c r="K259" s="11"/>
      <c r="L259" s="12"/>
      <c r="M259" s="12"/>
      <c r="N259" s="12"/>
      <c r="O259" s="12"/>
      <c r="P259" s="12"/>
      <c r="Q259" s="12"/>
      <c r="R259" s="11"/>
      <c r="S259" s="11"/>
    </row>
    <row r="260" spans="1:19" ht="60.75" customHeight="1" x14ac:dyDescent="0.25">
      <c r="A260" s="11" t="s">
        <v>295</v>
      </c>
      <c r="B260" s="11" t="s">
        <v>58</v>
      </c>
      <c r="C260" s="11" t="s">
        <v>1611</v>
      </c>
      <c r="D260" s="11" t="s">
        <v>299</v>
      </c>
      <c r="E260" s="11" t="s">
        <v>69</v>
      </c>
      <c r="F260" s="11" t="s">
        <v>70</v>
      </c>
      <c r="G260" s="11" t="s">
        <v>161</v>
      </c>
      <c r="H260" s="11" t="s">
        <v>4313</v>
      </c>
      <c r="I260" s="11" t="s">
        <v>1607</v>
      </c>
      <c r="J260" s="11"/>
      <c r="K260" s="11"/>
      <c r="L260" s="12"/>
      <c r="M260" s="12"/>
      <c r="N260" s="12"/>
      <c r="O260" s="12"/>
      <c r="P260" s="12"/>
      <c r="Q260" s="12"/>
      <c r="R260" s="11"/>
      <c r="S260" s="11"/>
    </row>
    <row r="261" spans="1:19" ht="60.75" customHeight="1" x14ac:dyDescent="0.25">
      <c r="A261" s="11" t="s">
        <v>167</v>
      </c>
      <c r="B261" s="11" t="s">
        <v>58</v>
      </c>
      <c r="C261" s="11" t="s">
        <v>1639</v>
      </c>
      <c r="D261" s="11" t="s">
        <v>172</v>
      </c>
      <c r="E261" s="11" t="s">
        <v>69</v>
      </c>
      <c r="F261" s="11" t="s">
        <v>1215</v>
      </c>
      <c r="G261" s="11" t="s">
        <v>71</v>
      </c>
      <c r="H261" s="11" t="s">
        <v>4317</v>
      </c>
      <c r="I261" s="11" t="s">
        <v>1454</v>
      </c>
      <c r="J261" s="11" t="s">
        <v>1640</v>
      </c>
      <c r="K261" s="11" t="s">
        <v>2821</v>
      </c>
      <c r="L261" s="12">
        <v>58</v>
      </c>
      <c r="M261" s="12">
        <v>78</v>
      </c>
      <c r="N261" s="12">
        <v>68</v>
      </c>
      <c r="O261" s="12" t="s">
        <v>1307</v>
      </c>
      <c r="P261" s="12">
        <v>78</v>
      </c>
      <c r="Q261" s="12">
        <v>121</v>
      </c>
      <c r="R261" s="11" t="s">
        <v>3147</v>
      </c>
      <c r="S261" s="11" t="s">
        <v>3148</v>
      </c>
    </row>
    <row r="262" spans="1:19" ht="60.75" customHeight="1" x14ac:dyDescent="0.25">
      <c r="A262" s="11" t="s">
        <v>167</v>
      </c>
      <c r="B262" s="11" t="s">
        <v>58</v>
      </c>
      <c r="C262" s="11" t="s">
        <v>1639</v>
      </c>
      <c r="D262" s="11" t="s">
        <v>171</v>
      </c>
      <c r="E262" s="11" t="s">
        <v>69</v>
      </c>
      <c r="F262" s="11" t="s">
        <v>1215</v>
      </c>
      <c r="G262" s="11" t="s">
        <v>239</v>
      </c>
      <c r="H262" s="11" t="s">
        <v>4317</v>
      </c>
      <c r="I262" s="11" t="s">
        <v>1454</v>
      </c>
      <c r="J262" s="11" t="s">
        <v>1641</v>
      </c>
      <c r="K262" s="11" t="s">
        <v>2821</v>
      </c>
      <c r="L262" s="12">
        <v>0</v>
      </c>
      <c r="M262" s="12">
        <v>0</v>
      </c>
      <c r="N262" s="12">
        <v>0</v>
      </c>
      <c r="O262" s="12" t="s">
        <v>1307</v>
      </c>
      <c r="P262" s="12">
        <v>0</v>
      </c>
      <c r="Q262" s="12">
        <v>0</v>
      </c>
      <c r="R262" s="11" t="s">
        <v>3149</v>
      </c>
      <c r="S262" s="11" t="s">
        <v>3150</v>
      </c>
    </row>
    <row r="263" spans="1:19" ht="60.75" customHeight="1" x14ac:dyDescent="0.25">
      <c r="A263" s="11" t="s">
        <v>167</v>
      </c>
      <c r="B263" s="11" t="s">
        <v>58</v>
      </c>
      <c r="C263" s="11" t="s">
        <v>1639</v>
      </c>
      <c r="D263" s="11" t="s">
        <v>172</v>
      </c>
      <c r="E263" s="11" t="s">
        <v>69</v>
      </c>
      <c r="F263" s="11" t="s">
        <v>1215</v>
      </c>
      <c r="G263" s="11" t="s">
        <v>71</v>
      </c>
      <c r="H263" s="11" t="s">
        <v>4317</v>
      </c>
      <c r="I263" s="11" t="s">
        <v>1454</v>
      </c>
      <c r="J263" s="11" t="s">
        <v>1642</v>
      </c>
      <c r="K263" s="11" t="s">
        <v>2821</v>
      </c>
      <c r="L263" s="12">
        <v>504</v>
      </c>
      <c r="M263" s="12">
        <v>529</v>
      </c>
      <c r="N263" s="12">
        <v>516</v>
      </c>
      <c r="O263" s="12" t="s">
        <v>1307</v>
      </c>
      <c r="P263" s="12">
        <v>529</v>
      </c>
      <c r="Q263" s="12">
        <v>244</v>
      </c>
      <c r="R263" s="11" t="s">
        <v>3151</v>
      </c>
      <c r="S263" s="11" t="s">
        <v>3152</v>
      </c>
    </row>
    <row r="264" spans="1:19" ht="60.75" customHeight="1" x14ac:dyDescent="0.25">
      <c r="A264" s="11" t="s">
        <v>167</v>
      </c>
      <c r="B264" s="11" t="s">
        <v>58</v>
      </c>
      <c r="C264" s="11" t="s">
        <v>1639</v>
      </c>
      <c r="D264" s="11" t="s">
        <v>170</v>
      </c>
      <c r="E264" s="11" t="s">
        <v>69</v>
      </c>
      <c r="F264" s="11" t="s">
        <v>1215</v>
      </c>
      <c r="G264" s="11" t="s">
        <v>71</v>
      </c>
      <c r="H264" s="11" t="s">
        <v>4317</v>
      </c>
      <c r="I264" s="11" t="s">
        <v>1454</v>
      </c>
      <c r="J264" s="11" t="s">
        <v>1643</v>
      </c>
      <c r="K264" s="11" t="s">
        <v>2821</v>
      </c>
      <c r="L264" s="12">
        <v>10</v>
      </c>
      <c r="M264" s="12">
        <v>15</v>
      </c>
      <c r="N264" s="12">
        <v>12</v>
      </c>
      <c r="O264" s="12" t="s">
        <v>1307</v>
      </c>
      <c r="P264" s="12">
        <v>15</v>
      </c>
      <c r="Q264" s="12">
        <v>25</v>
      </c>
      <c r="R264" s="11" t="s">
        <v>3153</v>
      </c>
      <c r="S264" s="11" t="s">
        <v>3154</v>
      </c>
    </row>
    <row r="265" spans="1:19" ht="60.75" customHeight="1" x14ac:dyDescent="0.25">
      <c r="A265" s="11" t="s">
        <v>167</v>
      </c>
      <c r="B265" s="11" t="s">
        <v>58</v>
      </c>
      <c r="C265" s="11" t="s">
        <v>1639</v>
      </c>
      <c r="D265" s="11" t="s">
        <v>171</v>
      </c>
      <c r="E265" s="11" t="s">
        <v>69</v>
      </c>
      <c r="F265" s="11" t="s">
        <v>1215</v>
      </c>
      <c r="G265" s="11" t="s">
        <v>239</v>
      </c>
      <c r="H265" s="11" t="s">
        <v>4317</v>
      </c>
      <c r="I265" s="11" t="s">
        <v>1454</v>
      </c>
      <c r="J265" s="11" t="s">
        <v>1644</v>
      </c>
      <c r="K265" s="11" t="s">
        <v>2821</v>
      </c>
      <c r="L265" s="12">
        <v>11.8</v>
      </c>
      <c r="M265" s="12">
        <v>11.85</v>
      </c>
      <c r="N265" s="12">
        <v>11.824999999999999</v>
      </c>
      <c r="O265" s="12" t="s">
        <v>1307</v>
      </c>
      <c r="P265" s="12">
        <v>11.85</v>
      </c>
      <c r="Q265" s="12">
        <v>10.64</v>
      </c>
      <c r="R265" s="11" t="s">
        <v>3155</v>
      </c>
      <c r="S265" s="11" t="s">
        <v>3156</v>
      </c>
    </row>
    <row r="266" spans="1:19" ht="60.75" customHeight="1" x14ac:dyDescent="0.25">
      <c r="A266" s="11" t="s">
        <v>167</v>
      </c>
      <c r="B266" s="11" t="s">
        <v>58</v>
      </c>
      <c r="C266" s="11" t="s">
        <v>1639</v>
      </c>
      <c r="D266" s="11" t="s">
        <v>171</v>
      </c>
      <c r="E266" s="11" t="s">
        <v>69</v>
      </c>
      <c r="F266" s="11" t="s">
        <v>1215</v>
      </c>
      <c r="G266" s="11" t="s">
        <v>239</v>
      </c>
      <c r="H266" s="11" t="s">
        <v>4317</v>
      </c>
      <c r="I266" s="11" t="s">
        <v>1454</v>
      </c>
      <c r="J266" s="11" t="s">
        <v>1645</v>
      </c>
      <c r="K266" s="11" t="s">
        <v>2821</v>
      </c>
      <c r="L266" s="12">
        <v>30.22</v>
      </c>
      <c r="M266" s="12">
        <v>29.17</v>
      </c>
      <c r="N266" s="12">
        <v>29.69</v>
      </c>
      <c r="O266" s="12" t="s">
        <v>1307</v>
      </c>
      <c r="P266" s="12">
        <v>29.17</v>
      </c>
      <c r="Q266" s="12">
        <v>27.49</v>
      </c>
      <c r="R266" s="11" t="s">
        <v>3157</v>
      </c>
      <c r="S266" s="11" t="s">
        <v>3158</v>
      </c>
    </row>
    <row r="267" spans="1:19" ht="60.75" customHeight="1" x14ac:dyDescent="0.25">
      <c r="A267" s="11" t="s">
        <v>167</v>
      </c>
      <c r="B267" s="11" t="s">
        <v>58</v>
      </c>
      <c r="C267" s="11" t="s">
        <v>1639</v>
      </c>
      <c r="D267" s="11" t="s">
        <v>60</v>
      </c>
      <c r="E267" s="11" t="s">
        <v>50</v>
      </c>
      <c r="F267" s="11"/>
      <c r="G267" s="11"/>
      <c r="H267" s="11"/>
      <c r="I267" s="11"/>
      <c r="J267" s="11"/>
      <c r="K267" s="11"/>
      <c r="L267" s="12"/>
      <c r="M267" s="12"/>
      <c r="N267" s="12"/>
      <c r="O267" s="12"/>
      <c r="P267" s="12"/>
      <c r="Q267" s="12"/>
      <c r="R267" s="11"/>
      <c r="S267" s="11"/>
    </row>
    <row r="268" spans="1:19" ht="60.75" customHeight="1" x14ac:dyDescent="0.25">
      <c r="A268" s="11" t="s">
        <v>195</v>
      </c>
      <c r="B268" s="11" t="s">
        <v>58</v>
      </c>
      <c r="C268" s="11" t="s">
        <v>1646</v>
      </c>
      <c r="D268" s="11" t="s">
        <v>202</v>
      </c>
      <c r="E268" s="11" t="s">
        <v>69</v>
      </c>
      <c r="F268" s="11" t="s">
        <v>70</v>
      </c>
      <c r="G268" s="11" t="s">
        <v>98</v>
      </c>
      <c r="H268" s="11" t="s">
        <v>4317</v>
      </c>
      <c r="I268" s="11" t="s">
        <v>1647</v>
      </c>
      <c r="J268" s="11" t="s">
        <v>1648</v>
      </c>
      <c r="K268" s="11" t="s">
        <v>2821</v>
      </c>
      <c r="L268" s="12">
        <v>87.71</v>
      </c>
      <c r="M268" s="12">
        <v>88</v>
      </c>
      <c r="N268" s="12">
        <v>0</v>
      </c>
      <c r="O268" s="12" t="s">
        <v>1307</v>
      </c>
      <c r="P268" s="12">
        <v>88</v>
      </c>
      <c r="Q268" s="12">
        <v>85.74</v>
      </c>
      <c r="R268" s="11" t="s">
        <v>3159</v>
      </c>
      <c r="S268" s="11" t="s">
        <v>3160</v>
      </c>
    </row>
    <row r="269" spans="1:19" ht="60.75" customHeight="1" x14ac:dyDescent="0.25">
      <c r="A269" s="11" t="s">
        <v>195</v>
      </c>
      <c r="B269" s="11" t="s">
        <v>58</v>
      </c>
      <c r="C269" s="11" t="s">
        <v>1646</v>
      </c>
      <c r="D269" s="11" t="s">
        <v>198</v>
      </c>
      <c r="E269" s="11" t="s">
        <v>69</v>
      </c>
      <c r="F269" s="11" t="s">
        <v>70</v>
      </c>
      <c r="G269" s="11" t="s">
        <v>98</v>
      </c>
      <c r="H269" s="11" t="s">
        <v>1311</v>
      </c>
      <c r="I269" s="11" t="s">
        <v>1311</v>
      </c>
      <c r="J269" s="11" t="s">
        <v>1649</v>
      </c>
      <c r="K269" s="11" t="s">
        <v>2821</v>
      </c>
      <c r="L269" s="12">
        <v>9638</v>
      </c>
      <c r="M269" s="12">
        <v>10000</v>
      </c>
      <c r="N269" s="12">
        <v>0</v>
      </c>
      <c r="O269" s="12" t="s">
        <v>1307</v>
      </c>
      <c r="P269" s="12">
        <v>10000</v>
      </c>
      <c r="Q269" s="12">
        <v>14775</v>
      </c>
      <c r="R269" s="11" t="s">
        <v>2826</v>
      </c>
      <c r="S269" s="11" t="s">
        <v>3161</v>
      </c>
    </row>
    <row r="270" spans="1:19" ht="60.75" customHeight="1" x14ac:dyDescent="0.25">
      <c r="A270" s="11" t="s">
        <v>195</v>
      </c>
      <c r="B270" s="11" t="s">
        <v>58</v>
      </c>
      <c r="C270" s="11" t="s">
        <v>1646</v>
      </c>
      <c r="D270" s="11" t="s">
        <v>1650</v>
      </c>
      <c r="E270" s="11" t="s">
        <v>69</v>
      </c>
      <c r="F270" s="11" t="s">
        <v>70</v>
      </c>
      <c r="G270" s="11" t="s">
        <v>150</v>
      </c>
      <c r="H270" s="11" t="s">
        <v>4313</v>
      </c>
      <c r="I270" s="11" t="s">
        <v>1607</v>
      </c>
      <c r="J270" s="11" t="s">
        <v>1651</v>
      </c>
      <c r="K270" s="11" t="s">
        <v>2821</v>
      </c>
      <c r="L270" s="12">
        <v>45</v>
      </c>
      <c r="M270" s="12">
        <v>47</v>
      </c>
      <c r="N270" s="12">
        <v>0</v>
      </c>
      <c r="O270" s="12" t="s">
        <v>1307</v>
      </c>
      <c r="P270" s="12">
        <v>47</v>
      </c>
      <c r="Q270" s="12">
        <v>132</v>
      </c>
      <c r="R270" s="11" t="s">
        <v>2826</v>
      </c>
      <c r="S270" s="11" t="s">
        <v>3162</v>
      </c>
    </row>
    <row r="271" spans="1:19" ht="60.75" customHeight="1" x14ac:dyDescent="0.25">
      <c r="A271" s="11" t="s">
        <v>195</v>
      </c>
      <c r="B271" s="11" t="s">
        <v>58</v>
      </c>
      <c r="C271" s="11" t="s">
        <v>1646</v>
      </c>
      <c r="D271" s="11" t="s">
        <v>1650</v>
      </c>
      <c r="E271" s="11" t="s">
        <v>69</v>
      </c>
      <c r="F271" s="11" t="s">
        <v>70</v>
      </c>
      <c r="G271" s="11" t="s">
        <v>150</v>
      </c>
      <c r="H271" s="11" t="s">
        <v>4313</v>
      </c>
      <c r="I271" s="11" t="s">
        <v>1607</v>
      </c>
      <c r="J271" s="11" t="s">
        <v>1652</v>
      </c>
      <c r="K271" s="11" t="s">
        <v>2821</v>
      </c>
      <c r="L271" s="12">
        <v>448</v>
      </c>
      <c r="M271" s="12">
        <v>455</v>
      </c>
      <c r="N271" s="12">
        <v>0</v>
      </c>
      <c r="O271" s="12" t="s">
        <v>1307</v>
      </c>
      <c r="P271" s="12">
        <v>455</v>
      </c>
      <c r="Q271" s="12">
        <v>508</v>
      </c>
      <c r="R271" s="11" t="s">
        <v>3163</v>
      </c>
      <c r="S271" s="11" t="s">
        <v>3164</v>
      </c>
    </row>
    <row r="272" spans="1:19" ht="60.75" customHeight="1" x14ac:dyDescent="0.25">
      <c r="A272" s="11" t="s">
        <v>195</v>
      </c>
      <c r="B272" s="11" t="s">
        <v>58</v>
      </c>
      <c r="C272" s="11" t="s">
        <v>1646</v>
      </c>
      <c r="D272" s="11" t="s">
        <v>200</v>
      </c>
      <c r="E272" s="11" t="s">
        <v>69</v>
      </c>
      <c r="F272" s="11" t="s">
        <v>70</v>
      </c>
      <c r="G272" s="11" t="s">
        <v>201</v>
      </c>
      <c r="H272" s="11" t="s">
        <v>4317</v>
      </c>
      <c r="I272" s="11" t="s">
        <v>1454</v>
      </c>
      <c r="J272" s="11" t="s">
        <v>2804</v>
      </c>
      <c r="K272" s="11" t="s">
        <v>2822</v>
      </c>
      <c r="L272" s="12">
        <v>0.47</v>
      </c>
      <c r="M272" s="12">
        <v>0.5</v>
      </c>
      <c r="N272" s="12">
        <v>0.47</v>
      </c>
      <c r="O272" s="12" t="s">
        <v>1307</v>
      </c>
      <c r="P272" s="12">
        <v>55</v>
      </c>
      <c r="Q272" s="12">
        <v>52.57</v>
      </c>
      <c r="R272" s="11" t="s">
        <v>3165</v>
      </c>
      <c r="S272" s="11" t="s">
        <v>3166</v>
      </c>
    </row>
    <row r="273" spans="1:19" ht="60.75" customHeight="1" x14ac:dyDescent="0.25">
      <c r="A273" s="11" t="s">
        <v>195</v>
      </c>
      <c r="B273" s="11" t="s">
        <v>58</v>
      </c>
      <c r="C273" s="11" t="s">
        <v>1646</v>
      </c>
      <c r="D273" s="11" t="s">
        <v>200</v>
      </c>
      <c r="E273" s="11" t="s">
        <v>69</v>
      </c>
      <c r="F273" s="11" t="s">
        <v>70</v>
      </c>
      <c r="G273" s="11" t="s">
        <v>201</v>
      </c>
      <c r="H273" s="11" t="s">
        <v>4317</v>
      </c>
      <c r="I273" s="11" t="s">
        <v>1454</v>
      </c>
      <c r="J273" s="11" t="s">
        <v>2805</v>
      </c>
      <c r="K273" s="11" t="s">
        <v>2822</v>
      </c>
      <c r="L273" s="12">
        <v>0</v>
      </c>
      <c r="M273" s="12">
        <v>55</v>
      </c>
      <c r="N273" s="12">
        <v>0</v>
      </c>
      <c r="O273" s="12" t="s">
        <v>1307</v>
      </c>
      <c r="P273" s="12">
        <v>55</v>
      </c>
      <c r="Q273" s="12">
        <v>51.89</v>
      </c>
      <c r="R273" s="11" t="s">
        <v>3167</v>
      </c>
      <c r="S273" s="11" t="s">
        <v>3168</v>
      </c>
    </row>
    <row r="274" spans="1:19" ht="60.75" customHeight="1" x14ac:dyDescent="0.25">
      <c r="A274" s="11" t="s">
        <v>195</v>
      </c>
      <c r="B274" s="11" t="s">
        <v>58</v>
      </c>
      <c r="C274" s="11" t="s">
        <v>1646</v>
      </c>
      <c r="D274" s="11" t="s">
        <v>60</v>
      </c>
      <c r="E274" s="11" t="s">
        <v>50</v>
      </c>
      <c r="F274" s="11" t="s">
        <v>199</v>
      </c>
      <c r="G274" s="11" t="s">
        <v>98</v>
      </c>
      <c r="H274" s="11" t="s">
        <v>4309</v>
      </c>
      <c r="I274" s="11" t="s">
        <v>1320</v>
      </c>
      <c r="J274" s="11"/>
      <c r="K274" s="11"/>
      <c r="L274" s="12"/>
      <c r="M274" s="12"/>
      <c r="N274" s="12"/>
      <c r="O274" s="12"/>
      <c r="P274" s="12"/>
      <c r="Q274" s="12"/>
      <c r="R274" s="11"/>
      <c r="S274" s="11"/>
    </row>
    <row r="275" spans="1:19" ht="60.75" customHeight="1" x14ac:dyDescent="0.25">
      <c r="A275" s="11" t="s">
        <v>545</v>
      </c>
      <c r="B275" s="11" t="s">
        <v>58</v>
      </c>
      <c r="C275" s="11" t="s">
        <v>1653</v>
      </c>
      <c r="D275" s="11" t="s">
        <v>547</v>
      </c>
      <c r="E275" s="11" t="s">
        <v>50</v>
      </c>
      <c r="F275" s="11" t="s">
        <v>51</v>
      </c>
      <c r="G275" s="11" t="s">
        <v>98</v>
      </c>
      <c r="H275" s="11" t="s">
        <v>4309</v>
      </c>
      <c r="I275" s="11" t="s">
        <v>1320</v>
      </c>
      <c r="J275" s="11" t="s">
        <v>1654</v>
      </c>
      <c r="K275" s="11" t="s">
        <v>2821</v>
      </c>
      <c r="L275" s="12">
        <v>3.2</v>
      </c>
      <c r="M275" s="12">
        <v>3.04</v>
      </c>
      <c r="N275" s="12">
        <v>3.12</v>
      </c>
      <c r="O275" s="12" t="s">
        <v>1307</v>
      </c>
      <c r="P275" s="12">
        <v>3.04</v>
      </c>
      <c r="Q275" s="12">
        <v>4.0999999999999996</v>
      </c>
      <c r="R275" s="11" t="s">
        <v>3169</v>
      </c>
      <c r="S275" s="11" t="s">
        <v>3170</v>
      </c>
    </row>
    <row r="276" spans="1:19" ht="60.75" customHeight="1" x14ac:dyDescent="0.25">
      <c r="A276" s="11" t="s">
        <v>545</v>
      </c>
      <c r="B276" s="11" t="s">
        <v>58</v>
      </c>
      <c r="C276" s="11" t="s">
        <v>1653</v>
      </c>
      <c r="D276" s="11" t="s">
        <v>549</v>
      </c>
      <c r="E276" s="11" t="s">
        <v>50</v>
      </c>
      <c r="F276" s="11" t="s">
        <v>51</v>
      </c>
      <c r="G276" s="11" t="s">
        <v>98</v>
      </c>
      <c r="H276" s="11" t="s">
        <v>4309</v>
      </c>
      <c r="I276" s="11" t="s">
        <v>1320</v>
      </c>
      <c r="J276" s="11" t="s">
        <v>1655</v>
      </c>
      <c r="K276" s="11" t="s">
        <v>2821</v>
      </c>
      <c r="L276" s="12">
        <v>312</v>
      </c>
      <c r="M276" s="12">
        <v>328</v>
      </c>
      <c r="N276" s="12">
        <v>320</v>
      </c>
      <c r="O276" s="12" t="s">
        <v>1307</v>
      </c>
      <c r="P276" s="12">
        <v>328</v>
      </c>
      <c r="Q276" s="12">
        <v>246</v>
      </c>
      <c r="R276" s="11" t="s">
        <v>3171</v>
      </c>
      <c r="S276" s="11" t="s">
        <v>3172</v>
      </c>
    </row>
    <row r="277" spans="1:19" ht="60.75" customHeight="1" x14ac:dyDescent="0.25">
      <c r="A277" s="11" t="s">
        <v>545</v>
      </c>
      <c r="B277" s="11" t="s">
        <v>58</v>
      </c>
      <c r="C277" s="11" t="s">
        <v>1653</v>
      </c>
      <c r="D277" s="11" t="s">
        <v>154</v>
      </c>
      <c r="E277" s="11" t="s">
        <v>50</v>
      </c>
      <c r="F277" s="11" t="s">
        <v>51</v>
      </c>
      <c r="G277" s="11" t="s">
        <v>61</v>
      </c>
      <c r="H277" s="11" t="s">
        <v>4309</v>
      </c>
      <c r="I277" s="11" t="s">
        <v>1320</v>
      </c>
      <c r="J277" s="11"/>
      <c r="K277" s="11"/>
      <c r="L277" s="12"/>
      <c r="M277" s="12"/>
      <c r="N277" s="12"/>
      <c r="O277" s="12"/>
      <c r="P277" s="12"/>
      <c r="Q277" s="12"/>
      <c r="R277" s="11"/>
      <c r="S277" s="11"/>
    </row>
    <row r="278" spans="1:19" ht="60.75" customHeight="1" x14ac:dyDescent="0.25">
      <c r="A278" s="11" t="s">
        <v>57</v>
      </c>
      <c r="B278" s="11" t="s">
        <v>58</v>
      </c>
      <c r="C278" s="11" t="s">
        <v>59</v>
      </c>
      <c r="D278" s="11" t="s">
        <v>68</v>
      </c>
      <c r="E278" s="11" t="s">
        <v>69</v>
      </c>
      <c r="F278" s="11" t="s">
        <v>70</v>
      </c>
      <c r="G278" s="11" t="s">
        <v>71</v>
      </c>
      <c r="H278" s="11"/>
      <c r="I278" s="11" t="s">
        <v>71</v>
      </c>
      <c r="J278" s="11" t="s">
        <v>1656</v>
      </c>
      <c r="K278" s="11" t="s">
        <v>2821</v>
      </c>
      <c r="L278" s="12">
        <v>425</v>
      </c>
      <c r="M278" s="12">
        <v>438</v>
      </c>
      <c r="N278" s="12">
        <v>0</v>
      </c>
      <c r="O278" s="12" t="s">
        <v>1307</v>
      </c>
      <c r="P278" s="12">
        <v>438</v>
      </c>
      <c r="Q278" s="12">
        <v>718</v>
      </c>
      <c r="R278" s="11" t="s">
        <v>3173</v>
      </c>
      <c r="S278" s="11" t="s">
        <v>3174</v>
      </c>
    </row>
    <row r="279" spans="1:19" ht="60.75" customHeight="1" x14ac:dyDescent="0.25">
      <c r="A279" s="11" t="s">
        <v>57</v>
      </c>
      <c r="B279" s="11" t="s">
        <v>58</v>
      </c>
      <c r="C279" s="11" t="s">
        <v>59</v>
      </c>
      <c r="D279" s="11" t="s">
        <v>68</v>
      </c>
      <c r="E279" s="11" t="s">
        <v>69</v>
      </c>
      <c r="F279" s="11" t="s">
        <v>70</v>
      </c>
      <c r="G279" s="11" t="s">
        <v>71</v>
      </c>
      <c r="H279" s="11"/>
      <c r="I279" s="11" t="s">
        <v>71</v>
      </c>
      <c r="J279" s="11" t="s">
        <v>1657</v>
      </c>
      <c r="K279" s="11" t="s">
        <v>2821</v>
      </c>
      <c r="L279" s="12">
        <v>2616</v>
      </c>
      <c r="M279" s="12">
        <v>2700</v>
      </c>
      <c r="N279" s="12">
        <v>0</v>
      </c>
      <c r="O279" s="12" t="s">
        <v>1307</v>
      </c>
      <c r="P279" s="12">
        <v>2700</v>
      </c>
      <c r="Q279" s="12">
        <v>1064</v>
      </c>
      <c r="R279" s="11" t="s">
        <v>3175</v>
      </c>
      <c r="S279" s="11" t="s">
        <v>3176</v>
      </c>
    </row>
    <row r="280" spans="1:19" ht="60.75" customHeight="1" x14ac:dyDescent="0.25">
      <c r="A280" s="11" t="s">
        <v>57</v>
      </c>
      <c r="B280" s="11" t="s">
        <v>58</v>
      </c>
      <c r="C280" s="11" t="s">
        <v>59</v>
      </c>
      <c r="D280" s="11" t="s">
        <v>62</v>
      </c>
      <c r="E280" s="11" t="s">
        <v>63</v>
      </c>
      <c r="F280" s="11" t="s">
        <v>64</v>
      </c>
      <c r="G280" s="11" t="s">
        <v>65</v>
      </c>
      <c r="H280" s="11"/>
      <c r="I280" s="11" t="s">
        <v>65</v>
      </c>
      <c r="J280" s="11" t="s">
        <v>1658</v>
      </c>
      <c r="K280" s="11" t="s">
        <v>2821</v>
      </c>
      <c r="L280" s="12">
        <v>25</v>
      </c>
      <c r="M280" s="12">
        <v>26</v>
      </c>
      <c r="N280" s="12">
        <v>0</v>
      </c>
      <c r="O280" s="12" t="s">
        <v>1307</v>
      </c>
      <c r="P280" s="12">
        <v>26</v>
      </c>
      <c r="Q280" s="12">
        <v>20</v>
      </c>
      <c r="R280" s="11" t="s">
        <v>3177</v>
      </c>
      <c r="S280" s="11" t="s">
        <v>3178</v>
      </c>
    </row>
    <row r="281" spans="1:19" ht="60.75" customHeight="1" x14ac:dyDescent="0.25">
      <c r="A281" s="11" t="s">
        <v>57</v>
      </c>
      <c r="B281" s="11" t="s">
        <v>58</v>
      </c>
      <c r="C281" s="11" t="s">
        <v>59</v>
      </c>
      <c r="D281" s="11" t="s">
        <v>74</v>
      </c>
      <c r="E281" s="11" t="s">
        <v>69</v>
      </c>
      <c r="F281" s="11" t="s">
        <v>70</v>
      </c>
      <c r="G281" s="11" t="s">
        <v>75</v>
      </c>
      <c r="H281" s="11"/>
      <c r="I281" s="11" t="s">
        <v>75</v>
      </c>
      <c r="J281" s="11" t="s">
        <v>1659</v>
      </c>
      <c r="K281" s="11" t="s">
        <v>2821</v>
      </c>
      <c r="L281" s="12">
        <v>25</v>
      </c>
      <c r="M281" s="12">
        <v>29</v>
      </c>
      <c r="N281" s="12">
        <v>0</v>
      </c>
      <c r="O281" s="12" t="s">
        <v>1307</v>
      </c>
      <c r="P281" s="12">
        <v>29</v>
      </c>
      <c r="Q281" s="12">
        <v>36</v>
      </c>
      <c r="R281" s="11" t="s">
        <v>3179</v>
      </c>
      <c r="S281" s="11" t="s">
        <v>3180</v>
      </c>
    </row>
    <row r="282" spans="1:19" ht="60.75" customHeight="1" x14ac:dyDescent="0.25">
      <c r="A282" s="11" t="s">
        <v>57</v>
      </c>
      <c r="B282" s="11" t="s">
        <v>58</v>
      </c>
      <c r="C282" s="11" t="s">
        <v>59</v>
      </c>
      <c r="D282" s="11" t="s">
        <v>62</v>
      </c>
      <c r="E282" s="11" t="s">
        <v>63</v>
      </c>
      <c r="F282" s="11" t="s">
        <v>64</v>
      </c>
      <c r="G282" s="11" t="s">
        <v>65</v>
      </c>
      <c r="H282" s="11"/>
      <c r="I282" s="11" t="s">
        <v>65</v>
      </c>
      <c r="J282" s="11" t="s">
        <v>1660</v>
      </c>
      <c r="K282" s="11" t="s">
        <v>2821</v>
      </c>
      <c r="L282" s="12">
        <v>3600</v>
      </c>
      <c r="M282" s="12">
        <v>4260</v>
      </c>
      <c r="N282" s="12">
        <v>0</v>
      </c>
      <c r="O282" s="12" t="s">
        <v>1307</v>
      </c>
      <c r="P282" s="12">
        <v>4260</v>
      </c>
      <c r="Q282" s="12">
        <v>7977</v>
      </c>
      <c r="R282" s="11" t="s">
        <v>3181</v>
      </c>
      <c r="S282" s="11" t="s">
        <v>3182</v>
      </c>
    </row>
    <row r="283" spans="1:19" ht="60.75" customHeight="1" x14ac:dyDescent="0.25">
      <c r="A283" s="11" t="s">
        <v>57</v>
      </c>
      <c r="B283" s="11" t="s">
        <v>58</v>
      </c>
      <c r="C283" s="11" t="s">
        <v>59</v>
      </c>
      <c r="D283" s="11" t="s">
        <v>68</v>
      </c>
      <c r="E283" s="11" t="s">
        <v>69</v>
      </c>
      <c r="F283" s="11" t="s">
        <v>70</v>
      </c>
      <c r="G283" s="11" t="s">
        <v>71</v>
      </c>
      <c r="H283" s="11"/>
      <c r="I283" s="11" t="s">
        <v>71</v>
      </c>
      <c r="J283" s="11" t="s">
        <v>1661</v>
      </c>
      <c r="K283" s="11" t="s">
        <v>2821</v>
      </c>
      <c r="L283" s="12">
        <v>60</v>
      </c>
      <c r="M283" s="12">
        <v>63</v>
      </c>
      <c r="N283" s="12">
        <v>0</v>
      </c>
      <c r="O283" s="12" t="s">
        <v>1307</v>
      </c>
      <c r="P283" s="12">
        <v>63</v>
      </c>
      <c r="Q283" s="12">
        <v>79.739999999999995</v>
      </c>
      <c r="R283" s="11" t="s">
        <v>3183</v>
      </c>
      <c r="S283" s="11" t="s">
        <v>3184</v>
      </c>
    </row>
    <row r="284" spans="1:19" ht="60.75" customHeight="1" x14ac:dyDescent="0.25">
      <c r="A284" s="11" t="s">
        <v>57</v>
      </c>
      <c r="B284" s="11" t="s">
        <v>58</v>
      </c>
      <c r="C284" s="11" t="s">
        <v>59</v>
      </c>
      <c r="D284" s="11" t="s">
        <v>68</v>
      </c>
      <c r="E284" s="11" t="s">
        <v>69</v>
      </c>
      <c r="F284" s="11" t="s">
        <v>70</v>
      </c>
      <c r="G284" s="11" t="s">
        <v>71</v>
      </c>
      <c r="H284" s="11"/>
      <c r="I284" s="11" t="s">
        <v>71</v>
      </c>
      <c r="J284" s="11" t="s">
        <v>1662</v>
      </c>
      <c r="K284" s="11" t="s">
        <v>2821</v>
      </c>
      <c r="L284" s="12">
        <v>90</v>
      </c>
      <c r="M284" s="12">
        <v>90</v>
      </c>
      <c r="N284" s="12">
        <v>0</v>
      </c>
      <c r="O284" s="12" t="s">
        <v>1307</v>
      </c>
      <c r="P284" s="12">
        <v>90</v>
      </c>
      <c r="Q284" s="12">
        <v>77</v>
      </c>
      <c r="R284" s="11" t="s">
        <v>3185</v>
      </c>
      <c r="S284" s="11" t="s">
        <v>3186</v>
      </c>
    </row>
    <row r="285" spans="1:19" ht="60.75" customHeight="1" x14ac:dyDescent="0.25">
      <c r="A285" s="11" t="s">
        <v>57</v>
      </c>
      <c r="B285" s="11" t="s">
        <v>58</v>
      </c>
      <c r="C285" s="11" t="s">
        <v>59</v>
      </c>
      <c r="D285" s="11" t="s">
        <v>74</v>
      </c>
      <c r="E285" s="11" t="s">
        <v>69</v>
      </c>
      <c r="F285" s="11" t="s">
        <v>70</v>
      </c>
      <c r="G285" s="11" t="s">
        <v>75</v>
      </c>
      <c r="H285" s="11"/>
      <c r="I285" s="11" t="s">
        <v>75</v>
      </c>
      <c r="J285" s="11" t="s">
        <v>2667</v>
      </c>
      <c r="K285" s="11" t="s">
        <v>2822</v>
      </c>
      <c r="L285" s="12">
        <v>43</v>
      </c>
      <c r="M285" s="12">
        <v>36</v>
      </c>
      <c r="N285" s="12">
        <v>0</v>
      </c>
      <c r="O285" s="12" t="s">
        <v>1307</v>
      </c>
      <c r="P285" s="12">
        <v>36</v>
      </c>
      <c r="Q285" s="12">
        <v>31</v>
      </c>
      <c r="R285" s="11" t="s">
        <v>3187</v>
      </c>
      <c r="S285" s="11" t="s">
        <v>3188</v>
      </c>
    </row>
    <row r="286" spans="1:19" ht="60.75" customHeight="1" x14ac:dyDescent="0.25">
      <c r="A286" s="11" t="s">
        <v>57</v>
      </c>
      <c r="B286" s="11" t="s">
        <v>58</v>
      </c>
      <c r="C286" s="11" t="s">
        <v>59</v>
      </c>
      <c r="D286" s="11" t="s">
        <v>60</v>
      </c>
      <c r="E286" s="11" t="s">
        <v>50</v>
      </c>
      <c r="F286" s="11" t="s">
        <v>51</v>
      </c>
      <c r="G286" s="11" t="s">
        <v>61</v>
      </c>
      <c r="H286" s="11"/>
      <c r="I286" s="11" t="s">
        <v>61</v>
      </c>
      <c r="J286" s="11"/>
      <c r="K286" s="11"/>
      <c r="L286" s="12"/>
      <c r="M286" s="12"/>
      <c r="N286" s="12"/>
      <c r="O286" s="12"/>
      <c r="P286" s="12"/>
      <c r="Q286" s="12"/>
      <c r="R286" s="11"/>
      <c r="S286" s="11"/>
    </row>
    <row r="287" spans="1:19" ht="60.75" customHeight="1" x14ac:dyDescent="0.25">
      <c r="A287" s="11" t="s">
        <v>717</v>
      </c>
      <c r="B287" s="11" t="s">
        <v>1379</v>
      </c>
      <c r="C287" s="11" t="s">
        <v>1663</v>
      </c>
      <c r="D287" s="11" t="s">
        <v>724</v>
      </c>
      <c r="E287" s="11" t="s">
        <v>104</v>
      </c>
      <c r="F287" s="11" t="s">
        <v>317</v>
      </c>
      <c r="G287" s="11" t="s">
        <v>723</v>
      </c>
      <c r="H287" s="11" t="s">
        <v>4314</v>
      </c>
      <c r="I287" s="11" t="s">
        <v>1381</v>
      </c>
      <c r="J287" s="11" t="s">
        <v>1664</v>
      </c>
      <c r="K287" s="11" t="s">
        <v>2821</v>
      </c>
      <c r="L287" s="12">
        <v>0</v>
      </c>
      <c r="M287" s="12">
        <v>56</v>
      </c>
      <c r="N287" s="12">
        <v>25</v>
      </c>
      <c r="O287" s="12">
        <v>5</v>
      </c>
      <c r="P287" s="12">
        <v>56</v>
      </c>
      <c r="Q287" s="12">
        <v>53</v>
      </c>
      <c r="R287" s="11" t="s">
        <v>3189</v>
      </c>
      <c r="S287" s="11" t="s">
        <v>3190</v>
      </c>
    </row>
    <row r="288" spans="1:19" ht="60.75" customHeight="1" x14ac:dyDescent="0.25">
      <c r="A288" s="11" t="s">
        <v>717</v>
      </c>
      <c r="B288" s="11" t="s">
        <v>1379</v>
      </c>
      <c r="C288" s="11" t="s">
        <v>1663</v>
      </c>
      <c r="D288" s="11" t="s">
        <v>719</v>
      </c>
      <c r="E288" s="11" t="s">
        <v>310</v>
      </c>
      <c r="F288" s="11" t="s">
        <v>311</v>
      </c>
      <c r="G288" s="11" t="s">
        <v>720</v>
      </c>
      <c r="H288" s="11" t="s">
        <v>4314</v>
      </c>
      <c r="I288" s="11" t="s">
        <v>1381</v>
      </c>
      <c r="J288" s="11" t="s">
        <v>1665</v>
      </c>
      <c r="K288" s="11" t="s">
        <v>2821</v>
      </c>
      <c r="L288" s="12">
        <v>0</v>
      </c>
      <c r="M288" s="12">
        <v>223</v>
      </c>
      <c r="N288" s="12">
        <v>112</v>
      </c>
      <c r="O288" s="12">
        <v>12</v>
      </c>
      <c r="P288" s="12">
        <v>223</v>
      </c>
      <c r="Q288" s="12">
        <v>142</v>
      </c>
      <c r="R288" s="11" t="s">
        <v>3191</v>
      </c>
      <c r="S288" s="11" t="s">
        <v>3192</v>
      </c>
    </row>
    <row r="289" spans="1:19" ht="60.75" customHeight="1" x14ac:dyDescent="0.25">
      <c r="A289" s="11" t="s">
        <v>717</v>
      </c>
      <c r="B289" s="11" t="s">
        <v>1379</v>
      </c>
      <c r="C289" s="11" t="s">
        <v>1663</v>
      </c>
      <c r="D289" s="11" t="s">
        <v>722</v>
      </c>
      <c r="E289" s="11" t="s">
        <v>104</v>
      </c>
      <c r="F289" s="11" t="s">
        <v>317</v>
      </c>
      <c r="G289" s="11" t="s">
        <v>723</v>
      </c>
      <c r="H289" s="11" t="s">
        <v>4314</v>
      </c>
      <c r="I289" s="11" t="s">
        <v>1381</v>
      </c>
      <c r="J289" s="11" t="s">
        <v>1666</v>
      </c>
      <c r="K289" s="11" t="s">
        <v>2821</v>
      </c>
      <c r="L289" s="12">
        <v>0</v>
      </c>
      <c r="M289" s="12">
        <v>223</v>
      </c>
      <c r="N289" s="12">
        <v>112</v>
      </c>
      <c r="O289" s="12">
        <v>12</v>
      </c>
      <c r="P289" s="12">
        <v>223</v>
      </c>
      <c r="Q289" s="12">
        <v>142</v>
      </c>
      <c r="R289" s="11" t="s">
        <v>3189</v>
      </c>
      <c r="S289" s="11" t="s">
        <v>3193</v>
      </c>
    </row>
    <row r="290" spans="1:19" ht="60.75" customHeight="1" x14ac:dyDescent="0.25">
      <c r="A290" s="11" t="s">
        <v>717</v>
      </c>
      <c r="B290" s="11" t="s">
        <v>1379</v>
      </c>
      <c r="C290" s="11" t="s">
        <v>1663</v>
      </c>
      <c r="D290" s="11" t="s">
        <v>722</v>
      </c>
      <c r="E290" s="11" t="s">
        <v>104</v>
      </c>
      <c r="F290" s="11" t="s">
        <v>317</v>
      </c>
      <c r="G290" s="11" t="s">
        <v>723</v>
      </c>
      <c r="H290" s="11" t="s">
        <v>4314</v>
      </c>
      <c r="I290" s="11" t="s">
        <v>1381</v>
      </c>
      <c r="J290" s="11" t="s">
        <v>1667</v>
      </c>
      <c r="K290" s="11" t="s">
        <v>2821</v>
      </c>
      <c r="L290" s="12">
        <v>0</v>
      </c>
      <c r="M290" s="12">
        <v>223</v>
      </c>
      <c r="N290" s="12">
        <v>112</v>
      </c>
      <c r="O290" s="12">
        <v>115</v>
      </c>
      <c r="P290" s="12">
        <v>223</v>
      </c>
      <c r="Q290" s="12">
        <v>106</v>
      </c>
      <c r="R290" s="11" t="s">
        <v>3194</v>
      </c>
      <c r="S290" s="11" t="s">
        <v>3195</v>
      </c>
    </row>
    <row r="291" spans="1:19" ht="60.75" customHeight="1" x14ac:dyDescent="0.25">
      <c r="A291" s="11" t="s">
        <v>717</v>
      </c>
      <c r="B291" s="11" t="s">
        <v>1379</v>
      </c>
      <c r="C291" s="11" t="s">
        <v>1663</v>
      </c>
      <c r="D291" s="11" t="s">
        <v>722</v>
      </c>
      <c r="E291" s="11" t="s">
        <v>104</v>
      </c>
      <c r="F291" s="11" t="s">
        <v>317</v>
      </c>
      <c r="G291" s="11" t="s">
        <v>723</v>
      </c>
      <c r="H291" s="11" t="s">
        <v>4314</v>
      </c>
      <c r="I291" s="11" t="s">
        <v>1381</v>
      </c>
      <c r="J291" s="11" t="s">
        <v>1668</v>
      </c>
      <c r="K291" s="11" t="s">
        <v>2821</v>
      </c>
      <c r="L291" s="12">
        <v>0</v>
      </c>
      <c r="M291" s="12">
        <v>6</v>
      </c>
      <c r="N291" s="12">
        <v>3</v>
      </c>
      <c r="O291" s="12">
        <v>5</v>
      </c>
      <c r="P291" s="12">
        <v>6</v>
      </c>
      <c r="Q291" s="12">
        <v>1</v>
      </c>
      <c r="R291" s="11" t="s">
        <v>3196</v>
      </c>
      <c r="S291" s="11" t="s">
        <v>3197</v>
      </c>
    </row>
    <row r="292" spans="1:19" ht="60.75" customHeight="1" x14ac:dyDescent="0.25">
      <c r="A292" s="11" t="s">
        <v>717</v>
      </c>
      <c r="B292" s="11" t="s">
        <v>1379</v>
      </c>
      <c r="C292" s="11" t="s">
        <v>1663</v>
      </c>
      <c r="D292" s="11" t="s">
        <v>724</v>
      </c>
      <c r="E292" s="11" t="s">
        <v>104</v>
      </c>
      <c r="F292" s="11" t="s">
        <v>317</v>
      </c>
      <c r="G292" s="11" t="s">
        <v>723</v>
      </c>
      <c r="H292" s="11" t="s">
        <v>4314</v>
      </c>
      <c r="I292" s="11" t="s">
        <v>1381</v>
      </c>
      <c r="J292" s="11" t="s">
        <v>1669</v>
      </c>
      <c r="K292" s="11" t="s">
        <v>2821</v>
      </c>
      <c r="L292" s="12">
        <v>0</v>
      </c>
      <c r="M292" s="12">
        <v>6</v>
      </c>
      <c r="N292" s="12">
        <v>3</v>
      </c>
      <c r="O292" s="12">
        <v>5</v>
      </c>
      <c r="P292" s="12">
        <v>6</v>
      </c>
      <c r="Q292" s="12">
        <v>6</v>
      </c>
      <c r="R292" s="11" t="s">
        <v>3189</v>
      </c>
      <c r="S292" s="11" t="s">
        <v>3198</v>
      </c>
    </row>
    <row r="293" spans="1:19" ht="60.75" customHeight="1" x14ac:dyDescent="0.25">
      <c r="A293" s="11" t="s">
        <v>717</v>
      </c>
      <c r="B293" s="11" t="s">
        <v>1379</v>
      </c>
      <c r="C293" s="11" t="s">
        <v>1663</v>
      </c>
      <c r="D293" s="11" t="s">
        <v>724</v>
      </c>
      <c r="E293" s="11" t="s">
        <v>104</v>
      </c>
      <c r="F293" s="11" t="s">
        <v>317</v>
      </c>
      <c r="G293" s="11" t="s">
        <v>723</v>
      </c>
      <c r="H293" s="11" t="s">
        <v>4314</v>
      </c>
      <c r="I293" s="11" t="s">
        <v>1381</v>
      </c>
      <c r="J293" s="11" t="s">
        <v>1670</v>
      </c>
      <c r="K293" s="11" t="s">
        <v>2821</v>
      </c>
      <c r="L293" s="12">
        <v>0</v>
      </c>
      <c r="M293" s="12">
        <v>6</v>
      </c>
      <c r="N293" s="12">
        <v>3</v>
      </c>
      <c r="O293" s="12">
        <v>0</v>
      </c>
      <c r="P293" s="12">
        <v>6</v>
      </c>
      <c r="Q293" s="12">
        <v>0</v>
      </c>
      <c r="R293" s="11" t="s">
        <v>3199</v>
      </c>
      <c r="S293" s="11" t="s">
        <v>3200</v>
      </c>
    </row>
    <row r="294" spans="1:19" ht="60.75" customHeight="1" x14ac:dyDescent="0.25">
      <c r="A294" s="11" t="s">
        <v>717</v>
      </c>
      <c r="B294" s="11" t="s">
        <v>1379</v>
      </c>
      <c r="C294" s="11" t="s">
        <v>1663</v>
      </c>
      <c r="D294" s="11" t="s">
        <v>719</v>
      </c>
      <c r="E294" s="11" t="s">
        <v>310</v>
      </c>
      <c r="F294" s="11" t="s">
        <v>311</v>
      </c>
      <c r="G294" s="11" t="s">
        <v>720</v>
      </c>
      <c r="H294" s="11" t="s">
        <v>4314</v>
      </c>
      <c r="I294" s="11" t="s">
        <v>1381</v>
      </c>
      <c r="J294" s="11" t="s">
        <v>1671</v>
      </c>
      <c r="K294" s="11" t="s">
        <v>2821</v>
      </c>
      <c r="L294" s="12">
        <v>0</v>
      </c>
      <c r="M294" s="12">
        <v>0.86</v>
      </c>
      <c r="N294" s="12">
        <v>0.4</v>
      </c>
      <c r="O294" s="12">
        <v>0.01</v>
      </c>
      <c r="P294" s="12">
        <v>0.86</v>
      </c>
      <c r="Q294" s="12">
        <v>0.46</v>
      </c>
      <c r="R294" s="11" t="s">
        <v>3196</v>
      </c>
      <c r="S294" s="11" t="s">
        <v>3201</v>
      </c>
    </row>
    <row r="295" spans="1:19" ht="60.75" customHeight="1" x14ac:dyDescent="0.25">
      <c r="A295" s="11" t="s">
        <v>717</v>
      </c>
      <c r="B295" s="11" t="s">
        <v>1379</v>
      </c>
      <c r="C295" s="11" t="s">
        <v>1663</v>
      </c>
      <c r="D295" s="11" t="s">
        <v>719</v>
      </c>
      <c r="E295" s="11" t="s">
        <v>310</v>
      </c>
      <c r="F295" s="11" t="s">
        <v>311</v>
      </c>
      <c r="G295" s="11" t="s">
        <v>720</v>
      </c>
      <c r="H295" s="11" t="s">
        <v>4314</v>
      </c>
      <c r="I295" s="11" t="s">
        <v>1381</v>
      </c>
      <c r="J295" s="11" t="s">
        <v>1672</v>
      </c>
      <c r="K295" s="11" t="s">
        <v>2821</v>
      </c>
      <c r="L295" s="12">
        <v>0</v>
      </c>
      <c r="M295" s="12">
        <v>0.86</v>
      </c>
      <c r="N295" s="12">
        <v>0.4</v>
      </c>
      <c r="O295" s="12">
        <v>0.17</v>
      </c>
      <c r="P295" s="12">
        <v>0.86</v>
      </c>
      <c r="Q295" s="12">
        <v>0.6</v>
      </c>
      <c r="R295" s="11" t="s">
        <v>3202</v>
      </c>
      <c r="S295" s="11" t="s">
        <v>3203</v>
      </c>
    </row>
    <row r="296" spans="1:19" ht="60.75" customHeight="1" x14ac:dyDescent="0.25">
      <c r="A296" s="11" t="s">
        <v>717</v>
      </c>
      <c r="B296" s="11" t="s">
        <v>1379</v>
      </c>
      <c r="C296" s="11" t="s">
        <v>1663</v>
      </c>
      <c r="D296" s="11" t="s">
        <v>87</v>
      </c>
      <c r="E296" s="11" t="s">
        <v>50</v>
      </c>
      <c r="F296" s="11" t="s">
        <v>51</v>
      </c>
      <c r="G296" s="11" t="s">
        <v>52</v>
      </c>
      <c r="H296" s="11" t="s">
        <v>4309</v>
      </c>
      <c r="I296" s="11" t="s">
        <v>1320</v>
      </c>
      <c r="J296" s="11"/>
      <c r="K296" s="11"/>
      <c r="L296" s="12"/>
      <c r="M296" s="12"/>
      <c r="N296" s="12"/>
      <c r="O296" s="12"/>
      <c r="P296" s="12"/>
      <c r="Q296" s="12"/>
      <c r="R296" s="11"/>
      <c r="S296" s="11"/>
    </row>
    <row r="297" spans="1:19" ht="60.75" customHeight="1" x14ac:dyDescent="0.25">
      <c r="A297" s="11" t="s">
        <v>650</v>
      </c>
      <c r="B297" s="11" t="s">
        <v>1326</v>
      </c>
      <c r="C297" s="11" t="s">
        <v>651</v>
      </c>
      <c r="D297" s="11" t="s">
        <v>658</v>
      </c>
      <c r="E297" s="11" t="s">
        <v>391</v>
      </c>
      <c r="F297" s="11" t="s">
        <v>392</v>
      </c>
      <c r="G297" s="11" t="s">
        <v>656</v>
      </c>
      <c r="H297" s="11" t="s">
        <v>4310</v>
      </c>
      <c r="I297" s="11" t="s">
        <v>1697</v>
      </c>
      <c r="J297" s="11" t="s">
        <v>1698</v>
      </c>
      <c r="K297" s="11" t="s">
        <v>2821</v>
      </c>
      <c r="L297" s="12">
        <v>0</v>
      </c>
      <c r="M297" s="12">
        <v>7</v>
      </c>
      <c r="N297" s="12">
        <v>3</v>
      </c>
      <c r="O297" s="12" t="s">
        <v>1307</v>
      </c>
      <c r="P297" s="12">
        <v>7</v>
      </c>
      <c r="Q297" s="12">
        <v>7</v>
      </c>
      <c r="R297" s="11" t="s">
        <v>3204</v>
      </c>
      <c r="S297" s="11" t="s">
        <v>3205</v>
      </c>
    </row>
    <row r="298" spans="1:19" ht="60.75" customHeight="1" x14ac:dyDescent="0.25">
      <c r="A298" s="11" t="s">
        <v>650</v>
      </c>
      <c r="B298" s="11" t="s">
        <v>1326</v>
      </c>
      <c r="C298" s="11" t="s">
        <v>651</v>
      </c>
      <c r="D298" s="11" t="s">
        <v>658</v>
      </c>
      <c r="E298" s="11" t="s">
        <v>391</v>
      </c>
      <c r="F298" s="11" t="s">
        <v>392</v>
      </c>
      <c r="G298" s="11" t="s">
        <v>656</v>
      </c>
      <c r="H298" s="11" t="s">
        <v>4310</v>
      </c>
      <c r="I298" s="11" t="s">
        <v>1697</v>
      </c>
      <c r="J298" s="11" t="s">
        <v>1699</v>
      </c>
      <c r="K298" s="11" t="s">
        <v>2821</v>
      </c>
      <c r="L298" s="12">
        <v>0</v>
      </c>
      <c r="M298" s="12">
        <v>2</v>
      </c>
      <c r="N298" s="12">
        <v>1</v>
      </c>
      <c r="O298" s="12" t="s">
        <v>1307</v>
      </c>
      <c r="P298" s="12">
        <v>2</v>
      </c>
      <c r="Q298" s="12">
        <v>2</v>
      </c>
      <c r="R298" s="11" t="s">
        <v>3206</v>
      </c>
      <c r="S298" s="11" t="s">
        <v>3207</v>
      </c>
    </row>
    <row r="299" spans="1:19" ht="60.75" customHeight="1" x14ac:dyDescent="0.25">
      <c r="A299" s="11" t="s">
        <v>650</v>
      </c>
      <c r="B299" s="11" t="s">
        <v>1326</v>
      </c>
      <c r="C299" s="11" t="s">
        <v>651</v>
      </c>
      <c r="D299" s="11" t="s">
        <v>1700</v>
      </c>
      <c r="E299" s="11" t="s">
        <v>69</v>
      </c>
      <c r="F299" s="11" t="s">
        <v>70</v>
      </c>
      <c r="G299" s="11" t="s">
        <v>75</v>
      </c>
      <c r="H299" s="11" t="s">
        <v>4313</v>
      </c>
      <c r="I299" s="11" t="s">
        <v>1607</v>
      </c>
      <c r="J299" s="11" t="s">
        <v>1701</v>
      </c>
      <c r="K299" s="11" t="s">
        <v>2821</v>
      </c>
      <c r="L299" s="12">
        <v>0</v>
      </c>
      <c r="M299" s="12">
        <v>2</v>
      </c>
      <c r="N299" s="12">
        <v>1</v>
      </c>
      <c r="O299" s="12" t="s">
        <v>1307</v>
      </c>
      <c r="P299" s="12">
        <v>2</v>
      </c>
      <c r="Q299" s="12">
        <v>1</v>
      </c>
      <c r="R299" s="11" t="s">
        <v>3208</v>
      </c>
      <c r="S299" s="11" t="s">
        <v>3209</v>
      </c>
    </row>
    <row r="300" spans="1:19" ht="60.75" customHeight="1" x14ac:dyDescent="0.25">
      <c r="A300" s="11" t="s">
        <v>650</v>
      </c>
      <c r="B300" s="11" t="s">
        <v>1326</v>
      </c>
      <c r="C300" s="11" t="s">
        <v>651</v>
      </c>
      <c r="D300" s="11" t="s">
        <v>1700</v>
      </c>
      <c r="E300" s="11" t="s">
        <v>69</v>
      </c>
      <c r="F300" s="11" t="s">
        <v>70</v>
      </c>
      <c r="G300" s="11" t="s">
        <v>75</v>
      </c>
      <c r="H300" s="11" t="s">
        <v>4313</v>
      </c>
      <c r="I300" s="11" t="s">
        <v>1607</v>
      </c>
      <c r="J300" s="11" t="s">
        <v>1702</v>
      </c>
      <c r="K300" s="11" t="s">
        <v>2821</v>
      </c>
      <c r="L300" s="12">
        <v>0</v>
      </c>
      <c r="M300" s="12">
        <v>2</v>
      </c>
      <c r="N300" s="12">
        <v>1</v>
      </c>
      <c r="O300" s="12" t="s">
        <v>1307</v>
      </c>
      <c r="P300" s="12">
        <v>2</v>
      </c>
      <c r="Q300" s="12">
        <v>2</v>
      </c>
      <c r="R300" s="11" t="s">
        <v>3210</v>
      </c>
      <c r="S300" s="11" t="s">
        <v>3211</v>
      </c>
    </row>
    <row r="301" spans="1:19" ht="60.75" customHeight="1" x14ac:dyDescent="0.25">
      <c r="A301" s="11" t="s">
        <v>650</v>
      </c>
      <c r="B301" s="11" t="s">
        <v>1326</v>
      </c>
      <c r="C301" s="11" t="s">
        <v>651</v>
      </c>
      <c r="D301" s="11" t="s">
        <v>1703</v>
      </c>
      <c r="E301" s="11" t="s">
        <v>653</v>
      </c>
      <c r="F301" s="11" t="s">
        <v>654</v>
      </c>
      <c r="G301" s="11" t="s">
        <v>98</v>
      </c>
      <c r="H301" s="11" t="s">
        <v>4311</v>
      </c>
      <c r="I301" s="11" t="s">
        <v>1704</v>
      </c>
      <c r="J301" s="11" t="s">
        <v>1705</v>
      </c>
      <c r="K301" s="11" t="s">
        <v>2821</v>
      </c>
      <c r="L301" s="12">
        <v>0</v>
      </c>
      <c r="M301" s="12">
        <v>2</v>
      </c>
      <c r="N301" s="12">
        <v>1</v>
      </c>
      <c r="O301" s="12" t="s">
        <v>1307</v>
      </c>
      <c r="P301" s="12">
        <v>2</v>
      </c>
      <c r="Q301" s="12">
        <v>1</v>
      </c>
      <c r="R301" s="11" t="s">
        <v>3212</v>
      </c>
      <c r="S301" s="11" t="s">
        <v>3213</v>
      </c>
    </row>
    <row r="302" spans="1:19" ht="60.75" customHeight="1" x14ac:dyDescent="0.25">
      <c r="A302" s="11" t="s">
        <v>650</v>
      </c>
      <c r="B302" s="11" t="s">
        <v>1326</v>
      </c>
      <c r="C302" s="11" t="s">
        <v>651</v>
      </c>
      <c r="D302" s="11" t="s">
        <v>655</v>
      </c>
      <c r="E302" s="11" t="s">
        <v>391</v>
      </c>
      <c r="F302" s="11" t="s">
        <v>392</v>
      </c>
      <c r="G302" s="11" t="s">
        <v>656</v>
      </c>
      <c r="H302" s="11" t="s">
        <v>4310</v>
      </c>
      <c r="I302" s="11" t="s">
        <v>1697</v>
      </c>
      <c r="J302" s="11" t="s">
        <v>1706</v>
      </c>
      <c r="K302" s="11" t="s">
        <v>2821</v>
      </c>
      <c r="L302" s="12">
        <v>0</v>
      </c>
      <c r="M302" s="12">
        <v>1</v>
      </c>
      <c r="N302" s="12">
        <v>0</v>
      </c>
      <c r="O302" s="12" t="s">
        <v>1307</v>
      </c>
      <c r="P302" s="12">
        <v>1</v>
      </c>
      <c r="Q302" s="12">
        <v>1</v>
      </c>
      <c r="R302" s="11" t="s">
        <v>3214</v>
      </c>
      <c r="S302" s="11" t="s">
        <v>3215</v>
      </c>
    </row>
    <row r="303" spans="1:19" ht="60.75" customHeight="1" x14ac:dyDescent="0.25">
      <c r="A303" s="11" t="s">
        <v>650</v>
      </c>
      <c r="B303" s="11" t="s">
        <v>1326</v>
      </c>
      <c r="C303" s="11" t="s">
        <v>651</v>
      </c>
      <c r="D303" s="11" t="s">
        <v>658</v>
      </c>
      <c r="E303" s="11" t="s">
        <v>391</v>
      </c>
      <c r="F303" s="11" t="s">
        <v>392</v>
      </c>
      <c r="G303" s="11" t="s">
        <v>656</v>
      </c>
      <c r="H303" s="11" t="s">
        <v>4310</v>
      </c>
      <c r="I303" s="11" t="s">
        <v>1697</v>
      </c>
      <c r="J303" s="11" t="s">
        <v>1707</v>
      </c>
      <c r="K303" s="11" t="s">
        <v>2821</v>
      </c>
      <c r="L303" s="12">
        <v>0</v>
      </c>
      <c r="M303" s="12">
        <v>2</v>
      </c>
      <c r="N303" s="12">
        <v>1</v>
      </c>
      <c r="O303" s="12" t="s">
        <v>1307</v>
      </c>
      <c r="P303" s="12">
        <v>2</v>
      </c>
      <c r="Q303" s="12">
        <v>2</v>
      </c>
      <c r="R303" s="11" t="s">
        <v>3216</v>
      </c>
      <c r="S303" s="11" t="s">
        <v>3217</v>
      </c>
    </row>
    <row r="304" spans="1:19" ht="60.75" customHeight="1" x14ac:dyDescent="0.25">
      <c r="A304" s="11" t="s">
        <v>650</v>
      </c>
      <c r="B304" s="11" t="s">
        <v>1326</v>
      </c>
      <c r="C304" s="11" t="s">
        <v>651</v>
      </c>
      <c r="D304" s="11" t="s">
        <v>655</v>
      </c>
      <c r="E304" s="11" t="s">
        <v>391</v>
      </c>
      <c r="F304" s="11" t="s">
        <v>392</v>
      </c>
      <c r="G304" s="11" t="s">
        <v>656</v>
      </c>
      <c r="H304" s="11" t="s">
        <v>4310</v>
      </c>
      <c r="I304" s="11" t="s">
        <v>1697</v>
      </c>
      <c r="J304" s="11" t="s">
        <v>1708</v>
      </c>
      <c r="K304" s="11" t="s">
        <v>2821</v>
      </c>
      <c r="L304" s="12">
        <v>0</v>
      </c>
      <c r="M304" s="12">
        <v>2</v>
      </c>
      <c r="N304" s="12">
        <v>1</v>
      </c>
      <c r="O304" s="12" t="s">
        <v>1307</v>
      </c>
      <c r="P304" s="12">
        <v>2</v>
      </c>
      <c r="Q304" s="12">
        <v>2</v>
      </c>
      <c r="R304" s="11" t="s">
        <v>3218</v>
      </c>
      <c r="S304" s="11" t="s">
        <v>3219</v>
      </c>
    </row>
    <row r="305" spans="1:19" ht="60.75" customHeight="1" x14ac:dyDescent="0.25">
      <c r="A305" s="11" t="s">
        <v>650</v>
      </c>
      <c r="B305" s="11" t="s">
        <v>1326</v>
      </c>
      <c r="C305" s="11" t="s">
        <v>651</v>
      </c>
      <c r="D305" s="11" t="s">
        <v>658</v>
      </c>
      <c r="E305" s="11" t="s">
        <v>391</v>
      </c>
      <c r="F305" s="11" t="s">
        <v>392</v>
      </c>
      <c r="G305" s="11" t="s">
        <v>656</v>
      </c>
      <c r="H305" s="11" t="s">
        <v>4310</v>
      </c>
      <c r="I305" s="11" t="s">
        <v>1697</v>
      </c>
      <c r="J305" s="11" t="s">
        <v>1709</v>
      </c>
      <c r="K305" s="11" t="s">
        <v>2821</v>
      </c>
      <c r="L305" s="12">
        <v>0</v>
      </c>
      <c r="M305" s="12">
        <v>2</v>
      </c>
      <c r="N305" s="12">
        <v>1</v>
      </c>
      <c r="O305" s="12" t="s">
        <v>1307</v>
      </c>
      <c r="P305" s="12">
        <v>2</v>
      </c>
      <c r="Q305" s="12">
        <v>2</v>
      </c>
      <c r="R305" s="11" t="s">
        <v>3220</v>
      </c>
      <c r="S305" s="11" t="s">
        <v>3221</v>
      </c>
    </row>
    <row r="306" spans="1:19" ht="60.75" customHeight="1" x14ac:dyDescent="0.25">
      <c r="A306" s="11" t="s">
        <v>650</v>
      </c>
      <c r="B306" s="11" t="s">
        <v>1326</v>
      </c>
      <c r="C306" s="11" t="s">
        <v>651</v>
      </c>
      <c r="D306" s="11" t="s">
        <v>655</v>
      </c>
      <c r="E306" s="11" t="s">
        <v>391</v>
      </c>
      <c r="F306" s="11" t="s">
        <v>392</v>
      </c>
      <c r="G306" s="11" t="s">
        <v>656</v>
      </c>
      <c r="H306" s="11" t="s">
        <v>4310</v>
      </c>
      <c r="I306" s="11" t="s">
        <v>1697</v>
      </c>
      <c r="J306" s="11" t="s">
        <v>1710</v>
      </c>
      <c r="K306" s="11" t="s">
        <v>2821</v>
      </c>
      <c r="L306" s="12">
        <v>0</v>
      </c>
      <c r="M306" s="12">
        <v>2</v>
      </c>
      <c r="N306" s="12">
        <v>1</v>
      </c>
      <c r="O306" s="12" t="s">
        <v>1307</v>
      </c>
      <c r="P306" s="12">
        <v>2</v>
      </c>
      <c r="Q306" s="12">
        <v>2</v>
      </c>
      <c r="R306" s="11" t="s">
        <v>3222</v>
      </c>
      <c r="S306" s="11" t="s">
        <v>3223</v>
      </c>
    </row>
    <row r="307" spans="1:19" ht="60.75" customHeight="1" x14ac:dyDescent="0.25">
      <c r="A307" s="11" t="s">
        <v>650</v>
      </c>
      <c r="B307" s="11" t="s">
        <v>1326</v>
      </c>
      <c r="C307" s="11" t="s">
        <v>651</v>
      </c>
      <c r="D307" s="11" t="s">
        <v>658</v>
      </c>
      <c r="E307" s="11" t="s">
        <v>391</v>
      </c>
      <c r="F307" s="11" t="s">
        <v>392</v>
      </c>
      <c r="G307" s="11" t="s">
        <v>656</v>
      </c>
      <c r="H307" s="11" t="s">
        <v>4310</v>
      </c>
      <c r="I307" s="11" t="s">
        <v>1697</v>
      </c>
      <c r="J307" s="11" t="s">
        <v>1711</v>
      </c>
      <c r="K307" s="11" t="s">
        <v>2821</v>
      </c>
      <c r="L307" s="12">
        <v>0</v>
      </c>
      <c r="M307" s="12">
        <v>2</v>
      </c>
      <c r="N307" s="12">
        <v>1</v>
      </c>
      <c r="O307" s="12" t="s">
        <v>1307</v>
      </c>
      <c r="P307" s="12">
        <v>2</v>
      </c>
      <c r="Q307" s="12">
        <v>2</v>
      </c>
      <c r="R307" s="11" t="s">
        <v>3224</v>
      </c>
      <c r="S307" s="11" t="s">
        <v>3225</v>
      </c>
    </row>
    <row r="308" spans="1:19" ht="60.75" customHeight="1" x14ac:dyDescent="0.25">
      <c r="A308" s="11" t="s">
        <v>650</v>
      </c>
      <c r="B308" s="11" t="s">
        <v>1326</v>
      </c>
      <c r="C308" s="11" t="s">
        <v>651</v>
      </c>
      <c r="D308" s="11" t="s">
        <v>1703</v>
      </c>
      <c r="E308" s="11" t="s">
        <v>653</v>
      </c>
      <c r="F308" s="11" t="s">
        <v>654</v>
      </c>
      <c r="G308" s="11" t="s">
        <v>98</v>
      </c>
      <c r="H308" s="11" t="s">
        <v>4311</v>
      </c>
      <c r="I308" s="11" t="s">
        <v>1704</v>
      </c>
      <c r="J308" s="11" t="s">
        <v>1712</v>
      </c>
      <c r="K308" s="11" t="s">
        <v>2821</v>
      </c>
      <c r="L308" s="12">
        <v>0</v>
      </c>
      <c r="M308" s="12">
        <v>2</v>
      </c>
      <c r="N308" s="12">
        <v>1</v>
      </c>
      <c r="O308" s="12" t="s">
        <v>1307</v>
      </c>
      <c r="P308" s="12">
        <v>2</v>
      </c>
      <c r="Q308" s="12">
        <v>2</v>
      </c>
      <c r="R308" s="11" t="s">
        <v>3226</v>
      </c>
      <c r="S308" s="11" t="s">
        <v>3227</v>
      </c>
    </row>
    <row r="309" spans="1:19" ht="60.75" customHeight="1" x14ac:dyDescent="0.25">
      <c r="A309" s="11" t="s">
        <v>650</v>
      </c>
      <c r="B309" s="11" t="s">
        <v>1326</v>
      </c>
      <c r="C309" s="11" t="s">
        <v>651</v>
      </c>
      <c r="D309" s="11" t="s">
        <v>1703</v>
      </c>
      <c r="E309" s="11" t="s">
        <v>653</v>
      </c>
      <c r="F309" s="11" t="s">
        <v>654</v>
      </c>
      <c r="G309" s="11" t="s">
        <v>98</v>
      </c>
      <c r="H309" s="11" t="s">
        <v>4311</v>
      </c>
      <c r="I309" s="11" t="s">
        <v>1704</v>
      </c>
      <c r="J309" s="11" t="s">
        <v>1713</v>
      </c>
      <c r="K309" s="11" t="s">
        <v>2821</v>
      </c>
      <c r="L309" s="12">
        <v>0</v>
      </c>
      <c r="M309" s="12">
        <v>2</v>
      </c>
      <c r="N309" s="12">
        <v>1</v>
      </c>
      <c r="O309" s="12" t="s">
        <v>1307</v>
      </c>
      <c r="P309" s="12">
        <v>2</v>
      </c>
      <c r="Q309" s="12">
        <v>2</v>
      </c>
      <c r="R309" s="11" t="s">
        <v>3228</v>
      </c>
      <c r="S309" s="11" t="s">
        <v>3229</v>
      </c>
    </row>
    <row r="310" spans="1:19" ht="60.75" customHeight="1" x14ac:dyDescent="0.25">
      <c r="A310" s="11" t="s">
        <v>650</v>
      </c>
      <c r="B310" s="11" t="s">
        <v>1326</v>
      </c>
      <c r="C310" s="11" t="s">
        <v>651</v>
      </c>
      <c r="D310" s="11" t="s">
        <v>658</v>
      </c>
      <c r="E310" s="11" t="s">
        <v>391</v>
      </c>
      <c r="F310" s="11" t="s">
        <v>392</v>
      </c>
      <c r="G310" s="11" t="s">
        <v>656</v>
      </c>
      <c r="H310" s="11" t="s">
        <v>4310</v>
      </c>
      <c r="I310" s="11" t="s">
        <v>1697</v>
      </c>
      <c r="J310" s="11" t="s">
        <v>1714</v>
      </c>
      <c r="K310" s="11" t="s">
        <v>2821</v>
      </c>
      <c r="L310" s="12">
        <v>0</v>
      </c>
      <c r="M310" s="12">
        <v>2</v>
      </c>
      <c r="N310" s="12">
        <v>1</v>
      </c>
      <c r="O310" s="12" t="s">
        <v>1307</v>
      </c>
      <c r="P310" s="12">
        <v>2</v>
      </c>
      <c r="Q310" s="12">
        <v>2</v>
      </c>
      <c r="R310" s="11" t="s">
        <v>3230</v>
      </c>
      <c r="S310" s="11" t="s">
        <v>3231</v>
      </c>
    </row>
    <row r="311" spans="1:19" ht="60.75" customHeight="1" x14ac:dyDescent="0.25">
      <c r="A311" s="11" t="s">
        <v>650</v>
      </c>
      <c r="B311" s="11" t="s">
        <v>1326</v>
      </c>
      <c r="C311" s="11" t="s">
        <v>651</v>
      </c>
      <c r="D311" s="11" t="s">
        <v>658</v>
      </c>
      <c r="E311" s="11" t="s">
        <v>391</v>
      </c>
      <c r="F311" s="11" t="s">
        <v>392</v>
      </c>
      <c r="G311" s="11" t="s">
        <v>656</v>
      </c>
      <c r="H311" s="11" t="s">
        <v>4310</v>
      </c>
      <c r="I311" s="11" t="s">
        <v>1697</v>
      </c>
      <c r="J311" s="11" t="s">
        <v>1715</v>
      </c>
      <c r="K311" s="11" t="s">
        <v>2821</v>
      </c>
      <c r="L311" s="12">
        <v>0</v>
      </c>
      <c r="M311" s="12">
        <v>2</v>
      </c>
      <c r="N311" s="12">
        <v>1</v>
      </c>
      <c r="O311" s="12" t="s">
        <v>1307</v>
      </c>
      <c r="P311" s="12">
        <v>2</v>
      </c>
      <c r="Q311" s="12">
        <v>2</v>
      </c>
      <c r="R311" s="11" t="s">
        <v>3232</v>
      </c>
      <c r="S311" s="11" t="s">
        <v>3233</v>
      </c>
    </row>
    <row r="312" spans="1:19" ht="60.75" customHeight="1" x14ac:dyDescent="0.25">
      <c r="A312" s="11" t="s">
        <v>650</v>
      </c>
      <c r="B312" s="11" t="s">
        <v>1326</v>
      </c>
      <c r="C312" s="11" t="s">
        <v>651</v>
      </c>
      <c r="D312" s="11" t="s">
        <v>1703</v>
      </c>
      <c r="E312" s="11" t="s">
        <v>653</v>
      </c>
      <c r="F312" s="11" t="s">
        <v>654</v>
      </c>
      <c r="G312" s="11" t="s">
        <v>98</v>
      </c>
      <c r="H312" s="11" t="s">
        <v>4311</v>
      </c>
      <c r="I312" s="11" t="s">
        <v>1704</v>
      </c>
      <c r="J312" s="11" t="s">
        <v>1716</v>
      </c>
      <c r="K312" s="11" t="s">
        <v>2821</v>
      </c>
      <c r="L312" s="12">
        <v>0</v>
      </c>
      <c r="M312" s="12">
        <v>2</v>
      </c>
      <c r="N312" s="12">
        <v>1</v>
      </c>
      <c r="O312" s="12" t="s">
        <v>1307</v>
      </c>
      <c r="P312" s="12">
        <v>2</v>
      </c>
      <c r="Q312" s="12">
        <v>2</v>
      </c>
      <c r="R312" s="11" t="s">
        <v>3234</v>
      </c>
      <c r="S312" s="11" t="s">
        <v>3235</v>
      </c>
    </row>
    <row r="313" spans="1:19" ht="60.75" customHeight="1" x14ac:dyDescent="0.25">
      <c r="A313" s="11" t="s">
        <v>650</v>
      </c>
      <c r="B313" s="11" t="s">
        <v>1326</v>
      </c>
      <c r="C313" s="11" t="s">
        <v>651</v>
      </c>
      <c r="D313" s="11" t="s">
        <v>1700</v>
      </c>
      <c r="E313" s="11" t="s">
        <v>69</v>
      </c>
      <c r="F313" s="11" t="s">
        <v>70</v>
      </c>
      <c r="G313" s="11" t="s">
        <v>75</v>
      </c>
      <c r="H313" s="11" t="s">
        <v>4313</v>
      </c>
      <c r="I313" s="11" t="s">
        <v>1607</v>
      </c>
      <c r="J313" s="11" t="s">
        <v>1717</v>
      </c>
      <c r="K313" s="11" t="s">
        <v>2821</v>
      </c>
      <c r="L313" s="12">
        <v>0</v>
      </c>
      <c r="M313" s="12">
        <v>4</v>
      </c>
      <c r="N313" s="12">
        <v>2</v>
      </c>
      <c r="O313" s="12" t="s">
        <v>1307</v>
      </c>
      <c r="P313" s="12">
        <v>4</v>
      </c>
      <c r="Q313" s="12">
        <v>4</v>
      </c>
      <c r="R313" s="11" t="s">
        <v>3236</v>
      </c>
      <c r="S313" s="11" t="s">
        <v>3237</v>
      </c>
    </row>
    <row r="314" spans="1:19" ht="60.75" customHeight="1" x14ac:dyDescent="0.25">
      <c r="A314" s="11" t="s">
        <v>650</v>
      </c>
      <c r="B314" s="11" t="s">
        <v>1326</v>
      </c>
      <c r="C314" s="11" t="s">
        <v>651</v>
      </c>
      <c r="D314" s="11" t="s">
        <v>658</v>
      </c>
      <c r="E314" s="11" t="s">
        <v>391</v>
      </c>
      <c r="F314" s="11" t="s">
        <v>392</v>
      </c>
      <c r="G314" s="11" t="s">
        <v>656</v>
      </c>
      <c r="H314" s="11" t="s">
        <v>4310</v>
      </c>
      <c r="I314" s="11" t="s">
        <v>1697</v>
      </c>
      <c r="J314" s="11" t="s">
        <v>1718</v>
      </c>
      <c r="K314" s="11" t="s">
        <v>2821</v>
      </c>
      <c r="L314" s="12">
        <v>0</v>
      </c>
      <c r="M314" s="12">
        <v>2</v>
      </c>
      <c r="N314" s="12">
        <v>1</v>
      </c>
      <c r="O314" s="12" t="s">
        <v>1307</v>
      </c>
      <c r="P314" s="12">
        <v>2</v>
      </c>
      <c r="Q314" s="12">
        <v>2</v>
      </c>
      <c r="R314" s="11" t="s">
        <v>3238</v>
      </c>
      <c r="S314" s="11" t="s">
        <v>3239</v>
      </c>
    </row>
    <row r="315" spans="1:19" ht="60.75" customHeight="1" x14ac:dyDescent="0.25">
      <c r="A315" s="11" t="s">
        <v>650</v>
      </c>
      <c r="B315" s="11" t="s">
        <v>1326</v>
      </c>
      <c r="C315" s="11" t="s">
        <v>651</v>
      </c>
      <c r="D315" s="11" t="s">
        <v>658</v>
      </c>
      <c r="E315" s="11" t="s">
        <v>391</v>
      </c>
      <c r="F315" s="11" t="s">
        <v>392</v>
      </c>
      <c r="G315" s="11" t="s">
        <v>656</v>
      </c>
      <c r="H315" s="11" t="s">
        <v>4310</v>
      </c>
      <c r="I315" s="11" t="s">
        <v>1697</v>
      </c>
      <c r="J315" s="11" t="s">
        <v>1719</v>
      </c>
      <c r="K315" s="11" t="s">
        <v>2821</v>
      </c>
      <c r="L315" s="12">
        <v>0</v>
      </c>
      <c r="M315" s="12">
        <v>2</v>
      </c>
      <c r="N315" s="12">
        <v>1</v>
      </c>
      <c r="O315" s="12"/>
      <c r="P315" s="12">
        <v>2</v>
      </c>
      <c r="Q315" s="12">
        <v>2</v>
      </c>
      <c r="R315" s="11" t="s">
        <v>3967</v>
      </c>
      <c r="S315" s="11" t="s">
        <v>3968</v>
      </c>
    </row>
    <row r="316" spans="1:19" ht="60.75" customHeight="1" x14ac:dyDescent="0.25">
      <c r="A316" s="11" t="s">
        <v>650</v>
      </c>
      <c r="B316" s="11" t="s">
        <v>1326</v>
      </c>
      <c r="C316" s="11" t="s">
        <v>651</v>
      </c>
      <c r="D316" s="11" t="s">
        <v>1700</v>
      </c>
      <c r="E316" s="11" t="s">
        <v>69</v>
      </c>
      <c r="F316" s="11" t="s">
        <v>70</v>
      </c>
      <c r="G316" s="11" t="s">
        <v>75</v>
      </c>
      <c r="H316" s="11" t="s">
        <v>4313</v>
      </c>
      <c r="I316" s="11" t="s">
        <v>1607</v>
      </c>
      <c r="J316" s="11" t="s">
        <v>1720</v>
      </c>
      <c r="K316" s="11" t="s">
        <v>2821</v>
      </c>
      <c r="L316" s="12">
        <v>0</v>
      </c>
      <c r="M316" s="12">
        <v>2</v>
      </c>
      <c r="N316" s="12">
        <v>1</v>
      </c>
      <c r="O316" s="12" t="s">
        <v>1307</v>
      </c>
      <c r="P316" s="12">
        <v>2</v>
      </c>
      <c r="Q316" s="12">
        <v>2</v>
      </c>
      <c r="R316" s="11" t="s">
        <v>3236</v>
      </c>
      <c r="S316" s="11" t="s">
        <v>3240</v>
      </c>
    </row>
    <row r="317" spans="1:19" ht="60.75" customHeight="1" x14ac:dyDescent="0.25">
      <c r="A317" s="11" t="s">
        <v>650</v>
      </c>
      <c r="B317" s="11" t="s">
        <v>1326</v>
      </c>
      <c r="C317" s="11" t="s">
        <v>651</v>
      </c>
      <c r="D317" s="11" t="s">
        <v>1703</v>
      </c>
      <c r="E317" s="11" t="s">
        <v>653</v>
      </c>
      <c r="F317" s="11" t="s">
        <v>654</v>
      </c>
      <c r="G317" s="11" t="s">
        <v>98</v>
      </c>
      <c r="H317" s="11" t="s">
        <v>4311</v>
      </c>
      <c r="I317" s="11" t="s">
        <v>1704</v>
      </c>
      <c r="J317" s="11" t="s">
        <v>1721</v>
      </c>
      <c r="K317" s="11" t="s">
        <v>2821</v>
      </c>
      <c r="L317" s="12">
        <v>0</v>
      </c>
      <c r="M317" s="12">
        <v>2</v>
      </c>
      <c r="N317" s="12">
        <v>1</v>
      </c>
      <c r="O317" s="12" t="s">
        <v>1307</v>
      </c>
      <c r="P317" s="12">
        <v>2</v>
      </c>
      <c r="Q317" s="12">
        <v>2</v>
      </c>
      <c r="R317" s="11" t="s">
        <v>3241</v>
      </c>
      <c r="S317" s="11" t="s">
        <v>3241</v>
      </c>
    </row>
    <row r="318" spans="1:19" ht="60.75" customHeight="1" x14ac:dyDescent="0.25">
      <c r="A318" s="11" t="s">
        <v>650</v>
      </c>
      <c r="B318" s="11" t="s">
        <v>1326</v>
      </c>
      <c r="C318" s="11" t="s">
        <v>651</v>
      </c>
      <c r="D318" s="11" t="s">
        <v>1700</v>
      </c>
      <c r="E318" s="11" t="s">
        <v>69</v>
      </c>
      <c r="F318" s="11" t="s">
        <v>70</v>
      </c>
      <c r="G318" s="11" t="s">
        <v>75</v>
      </c>
      <c r="H318" s="11" t="s">
        <v>4313</v>
      </c>
      <c r="I318" s="11" t="s">
        <v>1607</v>
      </c>
      <c r="J318" s="11" t="s">
        <v>1722</v>
      </c>
      <c r="K318" s="11" t="s">
        <v>2821</v>
      </c>
      <c r="L318" s="12">
        <v>0</v>
      </c>
      <c r="M318" s="12">
        <v>1</v>
      </c>
      <c r="N318" s="12">
        <v>0</v>
      </c>
      <c r="O318" s="12" t="s">
        <v>1307</v>
      </c>
      <c r="P318" s="12">
        <v>1</v>
      </c>
      <c r="Q318" s="12">
        <v>1</v>
      </c>
      <c r="R318" s="11" t="s">
        <v>3242</v>
      </c>
      <c r="S318" s="11" t="s">
        <v>3243</v>
      </c>
    </row>
    <row r="319" spans="1:19" ht="60.75" customHeight="1" x14ac:dyDescent="0.25">
      <c r="A319" s="11" t="s">
        <v>650</v>
      </c>
      <c r="B319" s="11" t="s">
        <v>1326</v>
      </c>
      <c r="C319" s="11" t="s">
        <v>651</v>
      </c>
      <c r="D319" s="11" t="s">
        <v>658</v>
      </c>
      <c r="E319" s="11" t="s">
        <v>391</v>
      </c>
      <c r="F319" s="11" t="s">
        <v>392</v>
      </c>
      <c r="G319" s="11" t="s">
        <v>656</v>
      </c>
      <c r="H319" s="11" t="s">
        <v>4310</v>
      </c>
      <c r="I319" s="11" t="s">
        <v>1697</v>
      </c>
      <c r="J319" s="11" t="s">
        <v>1723</v>
      </c>
      <c r="K319" s="11" t="s">
        <v>2821</v>
      </c>
      <c r="L319" s="12">
        <v>0</v>
      </c>
      <c r="M319" s="12">
        <v>20</v>
      </c>
      <c r="N319" s="12">
        <v>10</v>
      </c>
      <c r="O319" s="12" t="s">
        <v>1307</v>
      </c>
      <c r="P319" s="12">
        <v>20</v>
      </c>
      <c r="Q319" s="12">
        <v>20</v>
      </c>
      <c r="R319" s="11" t="s">
        <v>3244</v>
      </c>
      <c r="S319" s="11" t="s">
        <v>3245</v>
      </c>
    </row>
    <row r="320" spans="1:19" ht="60.75" customHeight="1" x14ac:dyDescent="0.25">
      <c r="A320" s="11" t="s">
        <v>650</v>
      </c>
      <c r="B320" s="11" t="s">
        <v>1326</v>
      </c>
      <c r="C320" s="11" t="s">
        <v>651</v>
      </c>
      <c r="D320" s="11" t="s">
        <v>1703</v>
      </c>
      <c r="E320" s="11" t="s">
        <v>653</v>
      </c>
      <c r="F320" s="11" t="s">
        <v>654</v>
      </c>
      <c r="G320" s="11" t="s">
        <v>98</v>
      </c>
      <c r="H320" s="11" t="s">
        <v>4311</v>
      </c>
      <c r="I320" s="11" t="s">
        <v>1704</v>
      </c>
      <c r="J320" s="11" t="s">
        <v>1724</v>
      </c>
      <c r="K320" s="11" t="s">
        <v>2821</v>
      </c>
      <c r="L320" s="12">
        <v>0</v>
      </c>
      <c r="M320" s="12">
        <v>0</v>
      </c>
      <c r="N320" s="12">
        <v>0</v>
      </c>
      <c r="O320" s="12" t="s">
        <v>1307</v>
      </c>
      <c r="P320" s="12">
        <v>0</v>
      </c>
      <c r="Q320" s="12">
        <v>0</v>
      </c>
      <c r="R320" s="11" t="s">
        <v>3246</v>
      </c>
      <c r="S320" s="11" t="s">
        <v>3246</v>
      </c>
    </row>
    <row r="321" spans="1:19" ht="60.75" customHeight="1" x14ac:dyDescent="0.25">
      <c r="A321" s="11" t="s">
        <v>650</v>
      </c>
      <c r="B321" s="11" t="s">
        <v>1326</v>
      </c>
      <c r="C321" s="11" t="s">
        <v>651</v>
      </c>
      <c r="D321" s="11" t="s">
        <v>245</v>
      </c>
      <c r="E321" s="11" t="s">
        <v>50</v>
      </c>
      <c r="F321" s="11" t="s">
        <v>51</v>
      </c>
      <c r="G321" s="11" t="s">
        <v>61</v>
      </c>
      <c r="H321" s="11" t="s">
        <v>4309</v>
      </c>
      <c r="I321" s="11" t="s">
        <v>1320</v>
      </c>
      <c r="J321" s="11"/>
      <c r="K321" s="11"/>
      <c r="L321" s="12"/>
      <c r="M321" s="12"/>
      <c r="N321" s="12"/>
      <c r="O321" s="12"/>
      <c r="P321" s="12"/>
      <c r="Q321" s="12"/>
      <c r="R321" s="11"/>
      <c r="S321" s="11"/>
    </row>
    <row r="322" spans="1:19" ht="60.75" customHeight="1" x14ac:dyDescent="0.25">
      <c r="A322" s="11" t="s">
        <v>1222</v>
      </c>
      <c r="B322" s="11" t="s">
        <v>1379</v>
      </c>
      <c r="C322" s="11" t="s">
        <v>1223</v>
      </c>
      <c r="D322" s="11" t="s">
        <v>1820</v>
      </c>
      <c r="E322" s="11" t="s">
        <v>685</v>
      </c>
      <c r="F322" s="11" t="s">
        <v>1821</v>
      </c>
      <c r="G322" s="11" t="s">
        <v>1822</v>
      </c>
      <c r="H322" s="11" t="s">
        <v>4314</v>
      </c>
      <c r="I322" s="11" t="s">
        <v>1381</v>
      </c>
      <c r="J322" s="11" t="s">
        <v>1823</v>
      </c>
      <c r="K322" s="11" t="s">
        <v>2821</v>
      </c>
      <c r="L322" s="12">
        <v>0</v>
      </c>
      <c r="M322" s="12">
        <v>17500</v>
      </c>
      <c r="N322" s="12">
        <v>8750</v>
      </c>
      <c r="O322" s="12" t="s">
        <v>1307</v>
      </c>
      <c r="P322" s="12">
        <v>17500</v>
      </c>
      <c r="Q322" s="12">
        <v>20845</v>
      </c>
      <c r="R322" s="11" t="s">
        <v>3247</v>
      </c>
      <c r="S322" s="11" t="s">
        <v>3248</v>
      </c>
    </row>
    <row r="323" spans="1:19" ht="60.75" customHeight="1" x14ac:dyDescent="0.25">
      <c r="A323" s="11" t="s">
        <v>1222</v>
      </c>
      <c r="B323" s="11" t="s">
        <v>1379</v>
      </c>
      <c r="C323" s="11" t="s">
        <v>1223</v>
      </c>
      <c r="D323" s="11" t="s">
        <v>1824</v>
      </c>
      <c r="E323" s="11" t="s">
        <v>685</v>
      </c>
      <c r="F323" s="11" t="s">
        <v>1821</v>
      </c>
      <c r="G323" s="11" t="s">
        <v>1822</v>
      </c>
      <c r="H323" s="11" t="s">
        <v>4314</v>
      </c>
      <c r="I323" s="11" t="s">
        <v>1381</v>
      </c>
      <c r="J323" s="11" t="s">
        <v>1825</v>
      </c>
      <c r="K323" s="11" t="s">
        <v>2821</v>
      </c>
      <c r="L323" s="12">
        <v>12</v>
      </c>
      <c r="M323" s="12">
        <v>19</v>
      </c>
      <c r="N323" s="12">
        <v>16</v>
      </c>
      <c r="O323" s="12" t="s">
        <v>1307</v>
      </c>
      <c r="P323" s="12">
        <v>19</v>
      </c>
      <c r="Q323" s="12">
        <v>19</v>
      </c>
      <c r="R323" s="11" t="s">
        <v>3249</v>
      </c>
      <c r="S323" s="11" t="s">
        <v>3250</v>
      </c>
    </row>
    <row r="324" spans="1:19" ht="60.75" customHeight="1" x14ac:dyDescent="0.25">
      <c r="A324" s="11" t="s">
        <v>1222</v>
      </c>
      <c r="B324" s="11" t="s">
        <v>1379</v>
      </c>
      <c r="C324" s="11" t="s">
        <v>1223</v>
      </c>
      <c r="D324" s="11" t="s">
        <v>1820</v>
      </c>
      <c r="E324" s="11" t="s">
        <v>685</v>
      </c>
      <c r="F324" s="11" t="s">
        <v>1821</v>
      </c>
      <c r="G324" s="11" t="s">
        <v>1822</v>
      </c>
      <c r="H324" s="11" t="s">
        <v>4314</v>
      </c>
      <c r="I324" s="11" t="s">
        <v>1381</v>
      </c>
      <c r="J324" s="11" t="s">
        <v>1826</v>
      </c>
      <c r="K324" s="11" t="s">
        <v>2821</v>
      </c>
      <c r="L324" s="12">
        <v>4</v>
      </c>
      <c r="M324" s="12">
        <v>14</v>
      </c>
      <c r="N324" s="12">
        <v>4</v>
      </c>
      <c r="O324" s="12" t="s">
        <v>1307</v>
      </c>
      <c r="P324" s="12">
        <v>14</v>
      </c>
      <c r="Q324" s="12">
        <v>14</v>
      </c>
      <c r="R324" s="11" t="s">
        <v>3247</v>
      </c>
      <c r="S324" s="11" t="s">
        <v>3251</v>
      </c>
    </row>
    <row r="325" spans="1:19" ht="60.75" customHeight="1" x14ac:dyDescent="0.25">
      <c r="A325" s="11" t="s">
        <v>1222</v>
      </c>
      <c r="B325" s="11" t="s">
        <v>1379</v>
      </c>
      <c r="C325" s="11" t="s">
        <v>1223</v>
      </c>
      <c r="D325" s="11" t="s">
        <v>1827</v>
      </c>
      <c r="E325" s="11" t="s">
        <v>685</v>
      </c>
      <c r="F325" s="11" t="s">
        <v>1821</v>
      </c>
      <c r="G325" s="11" t="s">
        <v>1822</v>
      </c>
      <c r="H325" s="11" t="s">
        <v>4314</v>
      </c>
      <c r="I325" s="11" t="s">
        <v>1381</v>
      </c>
      <c r="J325" s="11" t="s">
        <v>1828</v>
      </c>
      <c r="K325" s="11" t="s">
        <v>2821</v>
      </c>
      <c r="L325" s="12">
        <v>4</v>
      </c>
      <c r="M325" s="12">
        <v>6</v>
      </c>
      <c r="N325" s="12">
        <v>4</v>
      </c>
      <c r="O325" s="12" t="s">
        <v>1307</v>
      </c>
      <c r="P325" s="12">
        <v>6</v>
      </c>
      <c r="Q325" s="12">
        <v>6</v>
      </c>
      <c r="R325" s="11" t="s">
        <v>3252</v>
      </c>
      <c r="S325" s="11" t="s">
        <v>3253</v>
      </c>
    </row>
    <row r="326" spans="1:19" ht="60.75" customHeight="1" x14ac:dyDescent="0.25">
      <c r="A326" s="11" t="s">
        <v>1222</v>
      </c>
      <c r="B326" s="11" t="s">
        <v>1379</v>
      </c>
      <c r="C326" s="11" t="s">
        <v>1223</v>
      </c>
      <c r="D326" s="11" t="s">
        <v>1827</v>
      </c>
      <c r="E326" s="11" t="s">
        <v>685</v>
      </c>
      <c r="F326" s="11" t="s">
        <v>1821</v>
      </c>
      <c r="G326" s="11" t="s">
        <v>1822</v>
      </c>
      <c r="H326" s="11" t="s">
        <v>4314</v>
      </c>
      <c r="I326" s="11" t="s">
        <v>1381</v>
      </c>
      <c r="J326" s="11" t="s">
        <v>1829</v>
      </c>
      <c r="K326" s="11" t="s">
        <v>2821</v>
      </c>
      <c r="L326" s="12">
        <v>3</v>
      </c>
      <c r="M326" s="12">
        <v>6</v>
      </c>
      <c r="N326" s="12">
        <v>3</v>
      </c>
      <c r="O326" s="12" t="s">
        <v>1307</v>
      </c>
      <c r="P326" s="12">
        <v>6</v>
      </c>
      <c r="Q326" s="12">
        <v>6</v>
      </c>
      <c r="R326" s="11" t="s">
        <v>3254</v>
      </c>
      <c r="S326" s="11" t="s">
        <v>3255</v>
      </c>
    </row>
    <row r="327" spans="1:19" ht="60.75" customHeight="1" x14ac:dyDescent="0.25">
      <c r="A327" s="11" t="s">
        <v>1222</v>
      </c>
      <c r="B327" s="11" t="s">
        <v>1379</v>
      </c>
      <c r="C327" s="11" t="s">
        <v>1223</v>
      </c>
      <c r="D327" s="11" t="s">
        <v>2739</v>
      </c>
      <c r="E327" s="11" t="s">
        <v>685</v>
      </c>
      <c r="F327" s="11" t="s">
        <v>1821</v>
      </c>
      <c r="G327" s="11" t="s">
        <v>1822</v>
      </c>
      <c r="H327" s="11" t="s">
        <v>4314</v>
      </c>
      <c r="I327" s="11" t="s">
        <v>1381</v>
      </c>
      <c r="J327" s="11" t="s">
        <v>2744</v>
      </c>
      <c r="K327" s="11" t="s">
        <v>2822</v>
      </c>
      <c r="L327" s="12">
        <v>0</v>
      </c>
      <c r="M327" s="12">
        <v>100</v>
      </c>
      <c r="N327" s="12">
        <v>0</v>
      </c>
      <c r="O327" s="12" t="s">
        <v>1307</v>
      </c>
      <c r="P327" s="12">
        <v>100</v>
      </c>
      <c r="Q327" s="12">
        <v>100</v>
      </c>
      <c r="R327" s="11" t="s">
        <v>3256</v>
      </c>
      <c r="S327" s="11" t="s">
        <v>3257</v>
      </c>
    </row>
    <row r="328" spans="1:19" ht="60.75" customHeight="1" x14ac:dyDescent="0.25">
      <c r="A328" s="11" t="s">
        <v>1222</v>
      </c>
      <c r="B328" s="11" t="s">
        <v>1379</v>
      </c>
      <c r="C328" s="11" t="s">
        <v>1223</v>
      </c>
      <c r="D328" s="11" t="s">
        <v>60</v>
      </c>
      <c r="E328" s="11" t="s">
        <v>50</v>
      </c>
      <c r="F328" s="11"/>
      <c r="G328" s="11"/>
      <c r="H328" s="11"/>
      <c r="I328" s="11"/>
      <c r="J328" s="11"/>
      <c r="K328" s="11"/>
      <c r="L328" s="12"/>
      <c r="M328" s="12"/>
      <c r="N328" s="12"/>
      <c r="O328" s="12"/>
      <c r="P328" s="12"/>
      <c r="Q328" s="12"/>
      <c r="R328" s="11"/>
      <c r="S328" s="11"/>
    </row>
    <row r="329" spans="1:19" ht="60.75" customHeight="1" x14ac:dyDescent="0.25">
      <c r="A329" s="11" t="s">
        <v>2696</v>
      </c>
      <c r="B329" s="11" t="s">
        <v>1413</v>
      </c>
      <c r="C329" s="11" t="s">
        <v>711</v>
      </c>
      <c r="D329" s="11" t="s">
        <v>715</v>
      </c>
      <c r="E329" s="11" t="s">
        <v>676</v>
      </c>
      <c r="F329" s="11" t="s">
        <v>677</v>
      </c>
      <c r="G329" s="11" t="s">
        <v>98</v>
      </c>
      <c r="H329" s="11" t="s">
        <v>1311</v>
      </c>
      <c r="I329" s="11" t="s">
        <v>1311</v>
      </c>
      <c r="J329" s="11" t="s">
        <v>2699</v>
      </c>
      <c r="K329" s="11" t="s">
        <v>2822</v>
      </c>
      <c r="L329" s="12">
        <v>0</v>
      </c>
      <c r="M329" s="12">
        <v>100</v>
      </c>
      <c r="N329" s="12">
        <v>0</v>
      </c>
      <c r="O329" s="12" t="s">
        <v>1307</v>
      </c>
      <c r="P329" s="12">
        <v>100</v>
      </c>
      <c r="Q329" s="12">
        <v>80</v>
      </c>
      <c r="R329" s="11" t="s">
        <v>3258</v>
      </c>
      <c r="S329" s="11" t="s">
        <v>3259</v>
      </c>
    </row>
    <row r="330" spans="1:19" ht="60.75" customHeight="1" x14ac:dyDescent="0.25">
      <c r="A330" s="11" t="s">
        <v>2696</v>
      </c>
      <c r="B330" s="11" t="s">
        <v>1413</v>
      </c>
      <c r="C330" s="11" t="s">
        <v>711</v>
      </c>
      <c r="D330" s="11" t="s">
        <v>716</v>
      </c>
      <c r="E330" s="11" t="s">
        <v>676</v>
      </c>
      <c r="F330" s="11" t="s">
        <v>677</v>
      </c>
      <c r="G330" s="11" t="s">
        <v>98</v>
      </c>
      <c r="H330" s="11" t="s">
        <v>1311</v>
      </c>
      <c r="I330" s="11" t="s">
        <v>1311</v>
      </c>
      <c r="J330" s="11" t="s">
        <v>2702</v>
      </c>
      <c r="K330" s="11" t="s">
        <v>2822</v>
      </c>
      <c r="L330" s="12">
        <v>0</v>
      </c>
      <c r="M330" s="12">
        <v>100</v>
      </c>
      <c r="N330" s="12">
        <v>0</v>
      </c>
      <c r="O330" s="12" t="s">
        <v>1307</v>
      </c>
      <c r="P330" s="12">
        <v>100</v>
      </c>
      <c r="Q330" s="12">
        <v>100</v>
      </c>
      <c r="R330" s="11" t="s">
        <v>3260</v>
      </c>
      <c r="S330" s="11" t="s">
        <v>3261</v>
      </c>
    </row>
    <row r="331" spans="1:19" ht="60.75" customHeight="1" x14ac:dyDescent="0.25">
      <c r="A331" s="11" t="s">
        <v>2696</v>
      </c>
      <c r="B331" s="11" t="s">
        <v>1413</v>
      </c>
      <c r="C331" s="11" t="s">
        <v>711</v>
      </c>
      <c r="D331" s="11" t="s">
        <v>712</v>
      </c>
      <c r="E331" s="11" t="s">
        <v>676</v>
      </c>
      <c r="F331" s="11" t="s">
        <v>677</v>
      </c>
      <c r="G331" s="11" t="s">
        <v>98</v>
      </c>
      <c r="H331" s="11" t="s">
        <v>1311</v>
      </c>
      <c r="I331" s="11" t="s">
        <v>1311</v>
      </c>
      <c r="J331" s="11" t="s">
        <v>2722</v>
      </c>
      <c r="K331" s="11" t="s">
        <v>2822</v>
      </c>
      <c r="L331" s="12">
        <v>0</v>
      </c>
      <c r="M331" s="12">
        <v>98.6</v>
      </c>
      <c r="N331" s="12">
        <v>98.6</v>
      </c>
      <c r="O331" s="12">
        <v>98</v>
      </c>
      <c r="P331" s="12">
        <v>98.6</v>
      </c>
      <c r="Q331" s="12">
        <v>98.6</v>
      </c>
      <c r="R331" s="11" t="s">
        <v>3262</v>
      </c>
      <c r="S331" s="11" t="s">
        <v>3263</v>
      </c>
    </row>
    <row r="332" spans="1:19" ht="60.75" customHeight="1" x14ac:dyDescent="0.25">
      <c r="A332" s="11" t="s">
        <v>2696</v>
      </c>
      <c r="B332" s="11" t="s">
        <v>1413</v>
      </c>
      <c r="C332" s="11" t="s">
        <v>711</v>
      </c>
      <c r="D332" s="11" t="s">
        <v>87</v>
      </c>
      <c r="E332" s="11" t="s">
        <v>676</v>
      </c>
      <c r="F332" s="11" t="s">
        <v>677</v>
      </c>
      <c r="G332" s="11" t="s">
        <v>98</v>
      </c>
      <c r="H332" s="11" t="s">
        <v>1311</v>
      </c>
      <c r="I332" s="11" t="s">
        <v>1311</v>
      </c>
      <c r="J332" s="11"/>
      <c r="K332" s="11"/>
      <c r="L332" s="12"/>
      <c r="M332" s="12"/>
      <c r="N332" s="12"/>
      <c r="O332" s="12"/>
      <c r="P332" s="12"/>
      <c r="Q332" s="12"/>
      <c r="R332" s="11"/>
      <c r="S332" s="11"/>
    </row>
    <row r="333" spans="1:19" ht="60.75" customHeight="1" x14ac:dyDescent="0.25">
      <c r="A333" s="11" t="s">
        <v>596</v>
      </c>
      <c r="B333" s="11" t="s">
        <v>58</v>
      </c>
      <c r="C333" s="11" t="s">
        <v>1838</v>
      </c>
      <c r="D333" s="11" t="s">
        <v>598</v>
      </c>
      <c r="E333" s="11" t="s">
        <v>69</v>
      </c>
      <c r="F333" s="11" t="s">
        <v>70</v>
      </c>
      <c r="G333" s="11" t="s">
        <v>183</v>
      </c>
      <c r="H333" s="11" t="s">
        <v>4317</v>
      </c>
      <c r="I333" s="11" t="s">
        <v>1647</v>
      </c>
      <c r="J333" s="11" t="s">
        <v>1839</v>
      </c>
      <c r="K333" s="11" t="s">
        <v>2821</v>
      </c>
      <c r="L333" s="12">
        <v>153</v>
      </c>
      <c r="M333" s="12">
        <v>253</v>
      </c>
      <c r="N333" s="12">
        <v>165</v>
      </c>
      <c r="O333" s="12">
        <v>42.11</v>
      </c>
      <c r="P333" s="12">
        <v>88</v>
      </c>
      <c r="Q333" s="12">
        <v>141</v>
      </c>
      <c r="R333" s="11" t="s">
        <v>3264</v>
      </c>
      <c r="S333" s="11" t="s">
        <v>3265</v>
      </c>
    </row>
    <row r="334" spans="1:19" ht="60.75" customHeight="1" x14ac:dyDescent="0.25">
      <c r="A334" s="11" t="s">
        <v>596</v>
      </c>
      <c r="B334" s="11" t="s">
        <v>58</v>
      </c>
      <c r="C334" s="11" t="s">
        <v>1838</v>
      </c>
      <c r="D334" s="11" t="s">
        <v>600</v>
      </c>
      <c r="E334" s="11" t="s">
        <v>69</v>
      </c>
      <c r="F334" s="11" t="s">
        <v>70</v>
      </c>
      <c r="G334" s="11" t="s">
        <v>183</v>
      </c>
      <c r="H334" s="11" t="s">
        <v>4317</v>
      </c>
      <c r="I334" s="11" t="s">
        <v>1647</v>
      </c>
      <c r="J334" s="11" t="s">
        <v>1839</v>
      </c>
      <c r="K334" s="11" t="s">
        <v>2821</v>
      </c>
      <c r="L334" s="12">
        <v>153</v>
      </c>
      <c r="M334" s="12">
        <v>253</v>
      </c>
      <c r="N334" s="12">
        <v>165</v>
      </c>
      <c r="O334" s="12">
        <v>42.11</v>
      </c>
      <c r="P334" s="12">
        <v>88</v>
      </c>
      <c r="Q334" s="12">
        <v>141</v>
      </c>
      <c r="R334" s="11" t="s">
        <v>3264</v>
      </c>
      <c r="S334" s="11" t="s">
        <v>3265</v>
      </c>
    </row>
    <row r="335" spans="1:19" ht="60.75" customHeight="1" x14ac:dyDescent="0.25">
      <c r="A335" s="11" t="s">
        <v>596</v>
      </c>
      <c r="B335" s="11" t="s">
        <v>58</v>
      </c>
      <c r="C335" s="11" t="s">
        <v>1838</v>
      </c>
      <c r="D335" s="11" t="s">
        <v>601</v>
      </c>
      <c r="E335" s="11" t="s">
        <v>69</v>
      </c>
      <c r="F335" s="11" t="s">
        <v>70</v>
      </c>
      <c r="G335" s="11" t="s">
        <v>183</v>
      </c>
      <c r="H335" s="11" t="s">
        <v>4317</v>
      </c>
      <c r="I335" s="11" t="s">
        <v>1647</v>
      </c>
      <c r="J335" s="11" t="s">
        <v>1839</v>
      </c>
      <c r="K335" s="11" t="s">
        <v>2821</v>
      </c>
      <c r="L335" s="12">
        <v>153</v>
      </c>
      <c r="M335" s="12">
        <v>253</v>
      </c>
      <c r="N335" s="12">
        <v>165</v>
      </c>
      <c r="O335" s="12">
        <v>42.11</v>
      </c>
      <c r="P335" s="12">
        <v>88</v>
      </c>
      <c r="Q335" s="12">
        <v>141</v>
      </c>
      <c r="R335" s="11" t="s">
        <v>3264</v>
      </c>
      <c r="S335" s="11" t="s">
        <v>3265</v>
      </c>
    </row>
    <row r="336" spans="1:19" ht="60.75" customHeight="1" x14ac:dyDescent="0.25">
      <c r="A336" s="11" t="s">
        <v>596</v>
      </c>
      <c r="B336" s="11" t="s">
        <v>58</v>
      </c>
      <c r="C336" s="11" t="s">
        <v>1838</v>
      </c>
      <c r="D336" s="11" t="s">
        <v>599</v>
      </c>
      <c r="E336" s="11" t="s">
        <v>50</v>
      </c>
      <c r="F336" s="11" t="s">
        <v>51</v>
      </c>
      <c r="G336" s="11" t="s">
        <v>52</v>
      </c>
      <c r="H336" s="11" t="s">
        <v>4309</v>
      </c>
      <c r="I336" s="11" t="s">
        <v>1320</v>
      </c>
      <c r="J336" s="11"/>
      <c r="K336" s="11"/>
      <c r="L336" s="12"/>
      <c r="M336" s="12"/>
      <c r="N336" s="12"/>
      <c r="O336" s="12"/>
      <c r="P336" s="12"/>
      <c r="Q336" s="12"/>
      <c r="R336" s="11"/>
      <c r="S336" s="11"/>
    </row>
    <row r="337" spans="1:19" ht="60.75" customHeight="1" x14ac:dyDescent="0.25">
      <c r="A337" s="11" t="s">
        <v>734</v>
      </c>
      <c r="B337" s="11" t="s">
        <v>1911</v>
      </c>
      <c r="C337" s="11" t="s">
        <v>735</v>
      </c>
      <c r="D337" s="11" t="s">
        <v>737</v>
      </c>
      <c r="E337" s="11" t="s">
        <v>50</v>
      </c>
      <c r="F337" s="11" t="s">
        <v>51</v>
      </c>
      <c r="G337" s="11" t="s">
        <v>567</v>
      </c>
      <c r="H337" s="11" t="s">
        <v>4309</v>
      </c>
      <c r="I337" s="11" t="s">
        <v>1320</v>
      </c>
      <c r="J337" s="11" t="s">
        <v>2779</v>
      </c>
      <c r="K337" s="11" t="s">
        <v>2822</v>
      </c>
      <c r="L337" s="12">
        <v>0</v>
      </c>
      <c r="M337" s="12">
        <v>100</v>
      </c>
      <c r="N337" s="12">
        <v>100</v>
      </c>
      <c r="O337" s="12" t="s">
        <v>1307</v>
      </c>
      <c r="P337" s="12">
        <v>100</v>
      </c>
      <c r="Q337" s="12">
        <v>100</v>
      </c>
      <c r="R337" s="11" t="s">
        <v>3266</v>
      </c>
      <c r="S337" s="11" t="s">
        <v>3267</v>
      </c>
    </row>
    <row r="338" spans="1:19" ht="60.75" customHeight="1" x14ac:dyDescent="0.25">
      <c r="A338" s="11" t="s">
        <v>734</v>
      </c>
      <c r="B338" s="11" t="s">
        <v>1911</v>
      </c>
      <c r="C338" s="11" t="s">
        <v>735</v>
      </c>
      <c r="D338" s="11" t="s">
        <v>738</v>
      </c>
      <c r="E338" s="11" t="s">
        <v>50</v>
      </c>
      <c r="F338" s="11" t="s">
        <v>51</v>
      </c>
      <c r="G338" s="11" t="s">
        <v>567</v>
      </c>
      <c r="H338" s="11" t="s">
        <v>4309</v>
      </c>
      <c r="I338" s="11" t="s">
        <v>1320</v>
      </c>
      <c r="J338" s="11" t="s">
        <v>2780</v>
      </c>
      <c r="K338" s="11" t="s">
        <v>2822</v>
      </c>
      <c r="L338" s="12">
        <v>0</v>
      </c>
      <c r="M338" s="12">
        <v>100</v>
      </c>
      <c r="N338" s="12">
        <v>100</v>
      </c>
      <c r="O338" s="12" t="s">
        <v>1307</v>
      </c>
      <c r="P338" s="12">
        <v>100</v>
      </c>
      <c r="Q338" s="12">
        <v>100</v>
      </c>
      <c r="R338" s="11" t="s">
        <v>3268</v>
      </c>
      <c r="S338" s="11" t="s">
        <v>3269</v>
      </c>
    </row>
    <row r="339" spans="1:19" ht="60.75" customHeight="1" x14ac:dyDescent="0.25">
      <c r="A339" s="11" t="s">
        <v>734</v>
      </c>
      <c r="B339" s="11" t="s">
        <v>1911</v>
      </c>
      <c r="C339" s="11" t="s">
        <v>735</v>
      </c>
      <c r="D339" s="11" t="s">
        <v>739</v>
      </c>
      <c r="E339" s="11" t="s">
        <v>50</v>
      </c>
      <c r="F339" s="11" t="s">
        <v>51</v>
      </c>
      <c r="G339" s="11" t="s">
        <v>567</v>
      </c>
      <c r="H339" s="11" t="s">
        <v>4309</v>
      </c>
      <c r="I339" s="11" t="s">
        <v>1320</v>
      </c>
      <c r="J339" s="11" t="s">
        <v>2781</v>
      </c>
      <c r="K339" s="11" t="s">
        <v>2822</v>
      </c>
      <c r="L339" s="12">
        <v>0</v>
      </c>
      <c r="M339" s="12">
        <v>100</v>
      </c>
      <c r="N339" s="12">
        <v>100</v>
      </c>
      <c r="O339" s="12" t="s">
        <v>1307</v>
      </c>
      <c r="P339" s="12">
        <v>100</v>
      </c>
      <c r="Q339" s="12">
        <v>100</v>
      </c>
      <c r="R339" s="11" t="s">
        <v>3270</v>
      </c>
      <c r="S339" s="11" t="s">
        <v>3271</v>
      </c>
    </row>
    <row r="340" spans="1:19" ht="60.75" customHeight="1" x14ac:dyDescent="0.25">
      <c r="A340" s="11" t="s">
        <v>734</v>
      </c>
      <c r="B340" s="11" t="s">
        <v>1911</v>
      </c>
      <c r="C340" s="11" t="s">
        <v>735</v>
      </c>
      <c r="D340" s="11" t="s">
        <v>736</v>
      </c>
      <c r="E340" s="11" t="s">
        <v>50</v>
      </c>
      <c r="F340" s="11" t="s">
        <v>51</v>
      </c>
      <c r="G340" s="11" t="s">
        <v>567</v>
      </c>
      <c r="H340" s="11" t="s">
        <v>4309</v>
      </c>
      <c r="I340" s="11" t="s">
        <v>1320</v>
      </c>
      <c r="J340" s="11" t="s">
        <v>2782</v>
      </c>
      <c r="K340" s="11" t="s">
        <v>2822</v>
      </c>
      <c r="L340" s="12">
        <v>0</v>
      </c>
      <c r="M340" s="12">
        <v>100</v>
      </c>
      <c r="N340" s="12">
        <v>100</v>
      </c>
      <c r="O340" s="12" t="s">
        <v>1307</v>
      </c>
      <c r="P340" s="12">
        <v>100</v>
      </c>
      <c r="Q340" s="12">
        <v>100</v>
      </c>
      <c r="R340" s="11" t="s">
        <v>3272</v>
      </c>
      <c r="S340" s="11" t="s">
        <v>3273</v>
      </c>
    </row>
    <row r="341" spans="1:19" ht="60.75" customHeight="1" x14ac:dyDescent="0.25">
      <c r="A341" s="11" t="s">
        <v>734</v>
      </c>
      <c r="B341" s="11" t="s">
        <v>1911</v>
      </c>
      <c r="C341" s="11" t="s">
        <v>735</v>
      </c>
      <c r="D341" s="11" t="s">
        <v>740</v>
      </c>
      <c r="E341" s="11" t="s">
        <v>50</v>
      </c>
      <c r="F341" s="11" t="s">
        <v>51</v>
      </c>
      <c r="G341" s="11" t="s">
        <v>61</v>
      </c>
      <c r="H341" s="11" t="s">
        <v>4309</v>
      </c>
      <c r="I341" s="11" t="s">
        <v>1320</v>
      </c>
      <c r="J341" s="11"/>
      <c r="K341" s="11"/>
      <c r="L341" s="12"/>
      <c r="M341" s="12"/>
      <c r="N341" s="12"/>
      <c r="O341" s="12"/>
      <c r="P341" s="12"/>
      <c r="Q341" s="12"/>
      <c r="R341" s="11"/>
      <c r="S341" s="11"/>
    </row>
    <row r="342" spans="1:19" ht="60.75" customHeight="1" x14ac:dyDescent="0.25">
      <c r="A342" s="11" t="s">
        <v>1219</v>
      </c>
      <c r="B342" s="11" t="s">
        <v>58</v>
      </c>
      <c r="C342" s="11" t="s">
        <v>1840</v>
      </c>
      <c r="D342" s="11" t="s">
        <v>1841</v>
      </c>
      <c r="E342" s="11" t="s">
        <v>69</v>
      </c>
      <c r="F342" s="11" t="s">
        <v>234</v>
      </c>
      <c r="G342" s="11" t="s">
        <v>98</v>
      </c>
      <c r="H342" s="11" t="s">
        <v>1311</v>
      </c>
      <c r="I342" s="11" t="s">
        <v>1311</v>
      </c>
      <c r="J342" s="11" t="s">
        <v>1842</v>
      </c>
      <c r="K342" s="11" t="s">
        <v>2821</v>
      </c>
      <c r="L342" s="12">
        <v>0</v>
      </c>
      <c r="M342" s="12">
        <v>12000</v>
      </c>
      <c r="N342" s="12">
        <v>4822</v>
      </c>
      <c r="O342" s="12" t="s">
        <v>1307</v>
      </c>
      <c r="P342" s="12">
        <v>12000</v>
      </c>
      <c r="Q342" s="12">
        <v>14867</v>
      </c>
      <c r="R342" s="11" t="s">
        <v>3274</v>
      </c>
      <c r="S342" s="11" t="s">
        <v>3275</v>
      </c>
    </row>
    <row r="343" spans="1:19" ht="60.75" customHeight="1" x14ac:dyDescent="0.25">
      <c r="A343" s="11" t="s">
        <v>1219</v>
      </c>
      <c r="B343" s="11" t="s">
        <v>58</v>
      </c>
      <c r="C343" s="11" t="s">
        <v>1840</v>
      </c>
      <c r="D343" s="11" t="s">
        <v>1843</v>
      </c>
      <c r="E343" s="11" t="s">
        <v>69</v>
      </c>
      <c r="F343" s="11" t="s">
        <v>234</v>
      </c>
      <c r="G343" s="11" t="s">
        <v>98</v>
      </c>
      <c r="H343" s="11" t="s">
        <v>1311</v>
      </c>
      <c r="I343" s="11" t="s">
        <v>1311</v>
      </c>
      <c r="J343" s="11" t="s">
        <v>1844</v>
      </c>
      <c r="K343" s="11" t="s">
        <v>2821</v>
      </c>
      <c r="L343" s="12">
        <v>0</v>
      </c>
      <c r="M343" s="12">
        <v>23500</v>
      </c>
      <c r="N343" s="12">
        <v>12087</v>
      </c>
      <c r="O343" s="12" t="s">
        <v>1307</v>
      </c>
      <c r="P343" s="12">
        <v>23500</v>
      </c>
      <c r="Q343" s="12">
        <v>24279</v>
      </c>
      <c r="R343" s="11" t="s">
        <v>3276</v>
      </c>
      <c r="S343" s="11" t="s">
        <v>3277</v>
      </c>
    </row>
    <row r="344" spans="1:19" ht="60.75" customHeight="1" x14ac:dyDescent="0.25">
      <c r="A344" s="11" t="s">
        <v>1219</v>
      </c>
      <c r="B344" s="11" t="s">
        <v>58</v>
      </c>
      <c r="C344" s="11" t="s">
        <v>1840</v>
      </c>
      <c r="D344" s="11" t="s">
        <v>60</v>
      </c>
      <c r="E344" s="11" t="s">
        <v>50</v>
      </c>
      <c r="F344" s="11"/>
      <c r="G344" s="11"/>
      <c r="H344" s="11"/>
      <c r="I344" s="11"/>
      <c r="J344" s="11"/>
      <c r="K344" s="11"/>
      <c r="L344" s="12"/>
      <c r="M344" s="12"/>
      <c r="N344" s="12"/>
      <c r="O344" s="12"/>
      <c r="P344" s="12"/>
      <c r="Q344" s="12"/>
      <c r="R344" s="11"/>
      <c r="S344" s="11"/>
    </row>
    <row r="345" spans="1:19" ht="60.75" customHeight="1" x14ac:dyDescent="0.25">
      <c r="A345" s="11" t="s">
        <v>348</v>
      </c>
      <c r="B345" s="11" t="s">
        <v>1353</v>
      </c>
      <c r="C345" s="11" t="s">
        <v>2590</v>
      </c>
      <c r="D345" s="11" t="s">
        <v>355</v>
      </c>
      <c r="E345" s="11" t="s">
        <v>356</v>
      </c>
      <c r="F345" s="11" t="s">
        <v>357</v>
      </c>
      <c r="G345" s="11" t="s">
        <v>358</v>
      </c>
      <c r="H345" s="11" t="s">
        <v>4319</v>
      </c>
      <c r="I345" s="11" t="s">
        <v>2197</v>
      </c>
      <c r="J345" s="11" t="s">
        <v>2592</v>
      </c>
      <c r="K345" s="11" t="s">
        <v>2822</v>
      </c>
      <c r="L345" s="12">
        <v>0</v>
      </c>
      <c r="M345" s="12">
        <v>71.099999999999994</v>
      </c>
      <c r="N345" s="12">
        <v>35.549999999999997</v>
      </c>
      <c r="O345" s="12">
        <v>40.880000000000003</v>
      </c>
      <c r="P345" s="12">
        <v>35.549999999999997</v>
      </c>
      <c r="Q345" s="12">
        <v>30.37</v>
      </c>
      <c r="R345" s="11" t="s">
        <v>3278</v>
      </c>
      <c r="S345" s="11" t="s">
        <v>3279</v>
      </c>
    </row>
    <row r="346" spans="1:19" ht="60.75" customHeight="1" x14ac:dyDescent="0.25">
      <c r="A346" s="11" t="s">
        <v>348</v>
      </c>
      <c r="B346" s="11" t="s">
        <v>1353</v>
      </c>
      <c r="C346" s="11" t="s">
        <v>2590</v>
      </c>
      <c r="D346" s="11" t="s">
        <v>373</v>
      </c>
      <c r="E346" s="11" t="s">
        <v>356</v>
      </c>
      <c r="F346" s="11" t="s">
        <v>357</v>
      </c>
      <c r="G346" s="11" t="s">
        <v>2813</v>
      </c>
      <c r="H346" s="11" t="s">
        <v>4318</v>
      </c>
      <c r="I346" s="11" t="s">
        <v>1356</v>
      </c>
      <c r="J346" s="11" t="s">
        <v>2593</v>
      </c>
      <c r="K346" s="11" t="s">
        <v>2822</v>
      </c>
      <c r="L346" s="12">
        <v>0</v>
      </c>
      <c r="M346" s="12">
        <v>0.84</v>
      </c>
      <c r="N346" s="12">
        <v>0.42</v>
      </c>
      <c r="O346" s="12">
        <v>0.36</v>
      </c>
      <c r="P346" s="12">
        <v>0.42</v>
      </c>
      <c r="Q346" s="12">
        <v>0.35</v>
      </c>
      <c r="R346" s="11" t="s">
        <v>3280</v>
      </c>
      <c r="S346" s="11" t="s">
        <v>3281</v>
      </c>
    </row>
    <row r="347" spans="1:19" ht="60.75" customHeight="1" x14ac:dyDescent="0.25">
      <c r="A347" s="11" t="s">
        <v>348</v>
      </c>
      <c r="B347" s="11" t="s">
        <v>1353</v>
      </c>
      <c r="C347" s="11" t="s">
        <v>2590</v>
      </c>
      <c r="D347" s="11" t="s">
        <v>373</v>
      </c>
      <c r="E347" s="11" t="s">
        <v>356</v>
      </c>
      <c r="F347" s="11" t="s">
        <v>374</v>
      </c>
      <c r="G347" s="11" t="s">
        <v>375</v>
      </c>
      <c r="H347" s="11" t="s">
        <v>4318</v>
      </c>
      <c r="I347" s="11" t="s">
        <v>2814</v>
      </c>
      <c r="J347" s="11" t="s">
        <v>2594</v>
      </c>
      <c r="K347" s="11" t="s">
        <v>2822</v>
      </c>
      <c r="L347" s="12">
        <v>0</v>
      </c>
      <c r="M347" s="12">
        <v>0.84</v>
      </c>
      <c r="N347" s="12">
        <v>0.42</v>
      </c>
      <c r="O347" s="12">
        <v>0.37</v>
      </c>
      <c r="P347" s="12">
        <v>0.42</v>
      </c>
      <c r="Q347" s="12">
        <v>0.36</v>
      </c>
      <c r="R347" s="11" t="s">
        <v>3280</v>
      </c>
      <c r="S347" s="11" t="s">
        <v>3282</v>
      </c>
    </row>
    <row r="348" spans="1:19" ht="60.75" customHeight="1" x14ac:dyDescent="0.25">
      <c r="A348" s="11" t="s">
        <v>348</v>
      </c>
      <c r="B348" s="11" t="s">
        <v>1353</v>
      </c>
      <c r="C348" s="11" t="s">
        <v>2590</v>
      </c>
      <c r="D348" s="11" t="s">
        <v>373</v>
      </c>
      <c r="E348" s="11" t="s">
        <v>356</v>
      </c>
      <c r="F348" s="11" t="s">
        <v>374</v>
      </c>
      <c r="G348" s="11" t="s">
        <v>375</v>
      </c>
      <c r="H348" s="11" t="s">
        <v>4318</v>
      </c>
      <c r="I348" s="11" t="s">
        <v>2814</v>
      </c>
      <c r="J348" s="11" t="s">
        <v>2595</v>
      </c>
      <c r="K348" s="11" t="s">
        <v>2822</v>
      </c>
      <c r="L348" s="12">
        <v>0</v>
      </c>
      <c r="M348" s="12">
        <v>0.8</v>
      </c>
      <c r="N348" s="12">
        <v>0.4</v>
      </c>
      <c r="O348" s="12">
        <v>0.31</v>
      </c>
      <c r="P348" s="12">
        <v>0.4</v>
      </c>
      <c r="Q348" s="12">
        <v>0.28999999999999998</v>
      </c>
      <c r="R348" s="11" t="s">
        <v>3283</v>
      </c>
      <c r="S348" s="11" t="s">
        <v>3284</v>
      </c>
    </row>
    <row r="349" spans="1:19" ht="60.75" customHeight="1" x14ac:dyDescent="0.25">
      <c r="A349" s="11" t="s">
        <v>348</v>
      </c>
      <c r="B349" s="11" t="s">
        <v>1353</v>
      </c>
      <c r="C349" s="11" t="s">
        <v>2590</v>
      </c>
      <c r="D349" s="11" t="s">
        <v>366</v>
      </c>
      <c r="E349" s="11" t="s">
        <v>356</v>
      </c>
      <c r="F349" s="11" t="s">
        <v>362</v>
      </c>
      <c r="G349" s="11" t="s">
        <v>367</v>
      </c>
      <c r="H349" s="11" t="s">
        <v>4318</v>
      </c>
      <c r="I349" s="11" t="s">
        <v>1356</v>
      </c>
      <c r="J349" s="11" t="s">
        <v>2619</v>
      </c>
      <c r="K349" s="11" t="s">
        <v>2822</v>
      </c>
      <c r="L349" s="12">
        <v>0</v>
      </c>
      <c r="M349" s="12">
        <v>93</v>
      </c>
      <c r="N349" s="12">
        <v>65</v>
      </c>
      <c r="O349" s="12">
        <v>87.86</v>
      </c>
      <c r="P349" s="12">
        <v>28</v>
      </c>
      <c r="Q349" s="12">
        <v>88.7</v>
      </c>
      <c r="R349" s="11" t="s">
        <v>3285</v>
      </c>
      <c r="S349" s="11" t="s">
        <v>3286</v>
      </c>
    </row>
    <row r="350" spans="1:19" ht="60.75" customHeight="1" x14ac:dyDescent="0.25">
      <c r="A350" s="11" t="s">
        <v>348</v>
      </c>
      <c r="B350" s="11" t="s">
        <v>1353</v>
      </c>
      <c r="C350" s="11" t="s">
        <v>2590</v>
      </c>
      <c r="D350" s="11" t="s">
        <v>361</v>
      </c>
      <c r="E350" s="11" t="s">
        <v>356</v>
      </c>
      <c r="F350" s="11" t="s">
        <v>362</v>
      </c>
      <c r="G350" s="11" t="s">
        <v>363</v>
      </c>
      <c r="H350" s="11" t="s">
        <v>4318</v>
      </c>
      <c r="I350" s="11" t="s">
        <v>2814</v>
      </c>
      <c r="J350" s="11" t="s">
        <v>2695</v>
      </c>
      <c r="K350" s="11" t="s">
        <v>2822</v>
      </c>
      <c r="L350" s="12">
        <v>0</v>
      </c>
      <c r="M350" s="12">
        <v>100</v>
      </c>
      <c r="N350" s="12">
        <v>50</v>
      </c>
      <c r="O350" s="12">
        <v>16.79</v>
      </c>
      <c r="P350" s="12">
        <v>50</v>
      </c>
      <c r="Q350" s="12">
        <v>0.63</v>
      </c>
      <c r="R350" s="11" t="s">
        <v>3969</v>
      </c>
      <c r="S350" s="11" t="s">
        <v>3970</v>
      </c>
    </row>
    <row r="351" spans="1:19" ht="60.75" customHeight="1" x14ac:dyDescent="0.25">
      <c r="A351" s="11" t="s">
        <v>348</v>
      </c>
      <c r="B351" s="11" t="s">
        <v>1353</v>
      </c>
      <c r="C351" s="11" t="s">
        <v>2590</v>
      </c>
      <c r="D351" s="11" t="s">
        <v>373</v>
      </c>
      <c r="E351" s="11" t="s">
        <v>356</v>
      </c>
      <c r="F351" s="11" t="s">
        <v>374</v>
      </c>
      <c r="G351" s="11" t="s">
        <v>375</v>
      </c>
      <c r="H351" s="11" t="s">
        <v>4318</v>
      </c>
      <c r="I351" s="11" t="s">
        <v>2814</v>
      </c>
      <c r="J351" s="11" t="s">
        <v>2767</v>
      </c>
      <c r="K351" s="11" t="s">
        <v>2822</v>
      </c>
      <c r="L351" s="12">
        <v>0</v>
      </c>
      <c r="M351" s="12">
        <v>100</v>
      </c>
      <c r="N351" s="12">
        <v>50</v>
      </c>
      <c r="O351" s="12">
        <v>76</v>
      </c>
      <c r="P351" s="12">
        <v>50</v>
      </c>
      <c r="Q351" s="12">
        <v>76</v>
      </c>
      <c r="R351" s="11" t="s">
        <v>3969</v>
      </c>
      <c r="S351" s="11" t="s">
        <v>3287</v>
      </c>
    </row>
    <row r="352" spans="1:19" ht="60.75" customHeight="1" x14ac:dyDescent="0.25">
      <c r="A352" s="11" t="s">
        <v>348</v>
      </c>
      <c r="B352" s="11" t="s">
        <v>1353</v>
      </c>
      <c r="C352" s="11" t="s">
        <v>2590</v>
      </c>
      <c r="D352" s="11" t="s">
        <v>373</v>
      </c>
      <c r="E352" s="11" t="s">
        <v>356</v>
      </c>
      <c r="F352" s="11" t="s">
        <v>374</v>
      </c>
      <c r="G352" s="11" t="s">
        <v>375</v>
      </c>
      <c r="H352" s="11" t="s">
        <v>4318</v>
      </c>
      <c r="I352" s="11" t="s">
        <v>2814</v>
      </c>
      <c r="J352" s="11" t="s">
        <v>2798</v>
      </c>
      <c r="K352" s="11" t="s">
        <v>2822</v>
      </c>
      <c r="L352" s="12">
        <v>0</v>
      </c>
      <c r="M352" s="12">
        <v>0.42</v>
      </c>
      <c r="N352" s="12">
        <v>0.21</v>
      </c>
      <c r="O352" s="12">
        <v>0.17</v>
      </c>
      <c r="P352" s="12">
        <v>0.21</v>
      </c>
      <c r="Q352" s="12">
        <v>0.13</v>
      </c>
      <c r="R352" s="11" t="s">
        <v>3288</v>
      </c>
      <c r="S352" s="11" t="s">
        <v>3289</v>
      </c>
    </row>
    <row r="353" spans="1:19" ht="60.75" customHeight="1" x14ac:dyDescent="0.25">
      <c r="A353" s="11" t="s">
        <v>348</v>
      </c>
      <c r="B353" s="11" t="s">
        <v>1353</v>
      </c>
      <c r="C353" s="11" t="s">
        <v>2590</v>
      </c>
      <c r="D353" s="11" t="s">
        <v>373</v>
      </c>
      <c r="E353" s="11" t="s">
        <v>356</v>
      </c>
      <c r="F353" s="11" t="s">
        <v>374</v>
      </c>
      <c r="G353" s="11" t="s">
        <v>375</v>
      </c>
      <c r="H353" s="11" t="s">
        <v>4318</v>
      </c>
      <c r="I353" s="11" t="s">
        <v>2814</v>
      </c>
      <c r="J353" s="11" t="s">
        <v>2806</v>
      </c>
      <c r="K353" s="11" t="s">
        <v>2822</v>
      </c>
      <c r="L353" s="12">
        <v>0.3</v>
      </c>
      <c r="M353" s="12">
        <v>0.28000000000000003</v>
      </c>
      <c r="N353" s="12">
        <v>0.14000000000000001</v>
      </c>
      <c r="O353" s="12">
        <v>0</v>
      </c>
      <c r="P353" s="12">
        <v>0.14000000000000001</v>
      </c>
      <c r="Q353" s="12">
        <v>0.28000000000000003</v>
      </c>
      <c r="R353" s="11" t="s">
        <v>3290</v>
      </c>
      <c r="S353" s="11" t="s">
        <v>3291</v>
      </c>
    </row>
    <row r="354" spans="1:19" ht="60.75" customHeight="1" x14ac:dyDescent="0.25">
      <c r="A354" s="11" t="s">
        <v>348</v>
      </c>
      <c r="B354" s="11" t="s">
        <v>1353</v>
      </c>
      <c r="C354" s="11" t="s">
        <v>2590</v>
      </c>
      <c r="D354" s="11" t="s">
        <v>373</v>
      </c>
      <c r="E354" s="11" t="s">
        <v>356</v>
      </c>
      <c r="F354" s="11" t="s">
        <v>374</v>
      </c>
      <c r="G354" s="11" t="s">
        <v>375</v>
      </c>
      <c r="H354" s="11" t="s">
        <v>4318</v>
      </c>
      <c r="I354" s="11" t="s">
        <v>2814</v>
      </c>
      <c r="J354" s="11" t="s">
        <v>2807</v>
      </c>
      <c r="K354" s="11" t="s">
        <v>2822</v>
      </c>
      <c r="L354" s="12">
        <v>0</v>
      </c>
      <c r="M354" s="12">
        <v>0.04</v>
      </c>
      <c r="N354" s="12">
        <v>0.02</v>
      </c>
      <c r="O354" s="12">
        <v>0.01</v>
      </c>
      <c r="P354" s="12">
        <v>0.02</v>
      </c>
      <c r="Q354" s="12">
        <v>0.01</v>
      </c>
      <c r="R354" s="11" t="s">
        <v>3292</v>
      </c>
      <c r="S354" s="11" t="s">
        <v>3293</v>
      </c>
    </row>
    <row r="355" spans="1:19" ht="60.75" customHeight="1" x14ac:dyDescent="0.25">
      <c r="A355" s="11" t="s">
        <v>348</v>
      </c>
      <c r="B355" s="11" t="s">
        <v>1353</v>
      </c>
      <c r="C355" s="11" t="s">
        <v>2590</v>
      </c>
      <c r="D355" s="11" t="s">
        <v>351</v>
      </c>
      <c r="E355" s="11" t="s">
        <v>50</v>
      </c>
      <c r="F355" s="11" t="s">
        <v>51</v>
      </c>
      <c r="G355" s="11" t="s">
        <v>52</v>
      </c>
      <c r="H355" s="11" t="s">
        <v>4309</v>
      </c>
      <c r="I355" s="11" t="s">
        <v>1320</v>
      </c>
      <c r="J355" s="11"/>
      <c r="K355" s="11"/>
      <c r="L355" s="12"/>
      <c r="M355" s="12"/>
      <c r="N355" s="12"/>
      <c r="O355" s="12"/>
      <c r="P355" s="12"/>
      <c r="Q355" s="12"/>
      <c r="R355" s="11"/>
      <c r="S355" s="11"/>
    </row>
    <row r="356" spans="1:19" ht="60.75" customHeight="1" x14ac:dyDescent="0.25">
      <c r="A356" s="11" t="s">
        <v>1257</v>
      </c>
      <c r="B356" s="11" t="s">
        <v>1326</v>
      </c>
      <c r="C356" s="11" t="s">
        <v>2586</v>
      </c>
      <c r="D356" s="11" t="s">
        <v>1266</v>
      </c>
      <c r="E356" s="11" t="s">
        <v>391</v>
      </c>
      <c r="F356" s="11" t="s">
        <v>392</v>
      </c>
      <c r="G356" s="11" t="s">
        <v>393</v>
      </c>
      <c r="H356" s="11" t="s">
        <v>4312</v>
      </c>
      <c r="I356" s="11" t="s">
        <v>1962</v>
      </c>
      <c r="J356" s="11" t="s">
        <v>2587</v>
      </c>
      <c r="K356" s="11" t="s">
        <v>2822</v>
      </c>
      <c r="L356" s="12">
        <v>0</v>
      </c>
      <c r="M356" s="12">
        <v>30</v>
      </c>
      <c r="N356" s="12">
        <v>18</v>
      </c>
      <c r="O356" s="12" t="s">
        <v>1307</v>
      </c>
      <c r="P356" s="12">
        <v>12</v>
      </c>
      <c r="Q356" s="12">
        <v>0</v>
      </c>
      <c r="R356" s="11" t="s">
        <v>3294</v>
      </c>
      <c r="S356" s="11" t="s">
        <v>3294</v>
      </c>
    </row>
    <row r="357" spans="1:19" ht="60.75" customHeight="1" x14ac:dyDescent="0.25">
      <c r="A357" s="11" t="s">
        <v>1257</v>
      </c>
      <c r="B357" s="11" t="s">
        <v>1326</v>
      </c>
      <c r="C357" s="11" t="s">
        <v>2586</v>
      </c>
      <c r="D357" s="11" t="s">
        <v>1259</v>
      </c>
      <c r="E357" s="11" t="s">
        <v>606</v>
      </c>
      <c r="F357" s="11" t="s">
        <v>2811</v>
      </c>
      <c r="G357" s="11" t="s">
        <v>2812</v>
      </c>
      <c r="H357" s="11" t="s">
        <v>4315</v>
      </c>
      <c r="I357" s="11" t="s">
        <v>1330</v>
      </c>
      <c r="J357" s="11" t="s">
        <v>2588</v>
      </c>
      <c r="K357" s="11" t="s">
        <v>2822</v>
      </c>
      <c r="L357" s="12">
        <v>61896</v>
      </c>
      <c r="M357" s="12">
        <v>66988.460000000006</v>
      </c>
      <c r="N357" s="12">
        <v>63896</v>
      </c>
      <c r="O357" s="12" t="s">
        <v>1307</v>
      </c>
      <c r="P357" s="12">
        <v>3093</v>
      </c>
      <c r="Q357" s="12">
        <v>0</v>
      </c>
      <c r="R357" s="11" t="s">
        <v>3294</v>
      </c>
      <c r="S357" s="11" t="s">
        <v>3294</v>
      </c>
    </row>
    <row r="358" spans="1:19" ht="60.75" customHeight="1" x14ac:dyDescent="0.25">
      <c r="A358" s="11" t="s">
        <v>1257</v>
      </c>
      <c r="B358" s="11" t="s">
        <v>1326</v>
      </c>
      <c r="C358" s="11" t="s">
        <v>2586</v>
      </c>
      <c r="D358" s="11" t="s">
        <v>1266</v>
      </c>
      <c r="E358" s="11" t="s">
        <v>391</v>
      </c>
      <c r="F358" s="11" t="s">
        <v>392</v>
      </c>
      <c r="G358" s="11" t="s">
        <v>393</v>
      </c>
      <c r="H358" s="11" t="s">
        <v>4312</v>
      </c>
      <c r="I358" s="11" t="s">
        <v>1962</v>
      </c>
      <c r="J358" s="11" t="s">
        <v>2597</v>
      </c>
      <c r="K358" s="11" t="s">
        <v>2822</v>
      </c>
      <c r="L358" s="12">
        <v>84</v>
      </c>
      <c r="M358" s="12">
        <v>122</v>
      </c>
      <c r="N358" s="12">
        <v>132</v>
      </c>
      <c r="O358" s="12" t="s">
        <v>1307</v>
      </c>
      <c r="P358" s="12">
        <v>74</v>
      </c>
      <c r="Q358" s="12">
        <v>0</v>
      </c>
      <c r="R358" s="11" t="s">
        <v>3295</v>
      </c>
      <c r="S358" s="11" t="s">
        <v>3295</v>
      </c>
    </row>
    <row r="359" spans="1:19" ht="60.75" customHeight="1" x14ac:dyDescent="0.25">
      <c r="A359" s="11" t="s">
        <v>1257</v>
      </c>
      <c r="B359" s="11" t="s">
        <v>1326</v>
      </c>
      <c r="C359" s="11" t="s">
        <v>2586</v>
      </c>
      <c r="D359" s="11" t="s">
        <v>1262</v>
      </c>
      <c r="E359" s="11" t="s">
        <v>653</v>
      </c>
      <c r="F359" s="11" t="s">
        <v>495</v>
      </c>
      <c r="G359" s="11" t="s">
        <v>2816</v>
      </c>
      <c r="H359" s="11" t="s">
        <v>4311</v>
      </c>
      <c r="I359" s="11" t="s">
        <v>1470</v>
      </c>
      <c r="J359" s="11" t="s">
        <v>2621</v>
      </c>
      <c r="K359" s="11" t="s">
        <v>2822</v>
      </c>
      <c r="L359" s="12">
        <v>81</v>
      </c>
      <c r="M359" s="12">
        <v>81</v>
      </c>
      <c r="N359" s="12">
        <v>33</v>
      </c>
      <c r="O359" s="12"/>
      <c r="P359" s="12">
        <v>48</v>
      </c>
      <c r="Q359" s="12">
        <v>0</v>
      </c>
      <c r="R359" s="11" t="s">
        <v>3294</v>
      </c>
      <c r="S359" s="11" t="s">
        <v>3294</v>
      </c>
    </row>
    <row r="360" spans="1:19" ht="60.75" customHeight="1" x14ac:dyDescent="0.25">
      <c r="A360" s="11" t="s">
        <v>1257</v>
      </c>
      <c r="B360" s="11" t="s">
        <v>1326</v>
      </c>
      <c r="C360" s="11" t="s">
        <v>2586</v>
      </c>
      <c r="D360" s="11" t="s">
        <v>1262</v>
      </c>
      <c r="E360" s="11" t="s">
        <v>653</v>
      </c>
      <c r="F360" s="11" t="s">
        <v>495</v>
      </c>
      <c r="G360" s="11" t="s">
        <v>2816</v>
      </c>
      <c r="H360" s="11" t="s">
        <v>4311</v>
      </c>
      <c r="I360" s="11" t="s">
        <v>1470</v>
      </c>
      <c r="J360" s="11" t="s">
        <v>2691</v>
      </c>
      <c r="K360" s="11" t="s">
        <v>2822</v>
      </c>
      <c r="L360" s="12">
        <v>0</v>
      </c>
      <c r="M360" s="12">
        <v>100000</v>
      </c>
      <c r="N360" s="12">
        <v>40000</v>
      </c>
      <c r="O360" s="12" t="s">
        <v>1307</v>
      </c>
      <c r="P360" s="12">
        <v>60000</v>
      </c>
      <c r="Q360" s="12">
        <v>0</v>
      </c>
      <c r="R360" s="11" t="s">
        <v>3294</v>
      </c>
      <c r="S360" s="11" t="s">
        <v>3294</v>
      </c>
    </row>
    <row r="361" spans="1:19" ht="60.75" customHeight="1" x14ac:dyDescent="0.25">
      <c r="A361" s="11" t="s">
        <v>1257</v>
      </c>
      <c r="B361" s="11" t="s">
        <v>1326</v>
      </c>
      <c r="C361" s="11" t="s">
        <v>2586</v>
      </c>
      <c r="D361" s="11" t="s">
        <v>2774</v>
      </c>
      <c r="E361" s="11" t="s">
        <v>606</v>
      </c>
      <c r="F361" s="11" t="s">
        <v>2817</v>
      </c>
      <c r="G361" s="11" t="s">
        <v>2818</v>
      </c>
      <c r="H361" s="11" t="s">
        <v>4315</v>
      </c>
      <c r="I361" s="11" t="s">
        <v>2819</v>
      </c>
      <c r="J361" s="11" t="s">
        <v>2775</v>
      </c>
      <c r="K361" s="11" t="s">
        <v>2822</v>
      </c>
      <c r="L361" s="12">
        <v>0</v>
      </c>
      <c r="M361" s="12">
        <v>0.9</v>
      </c>
      <c r="N361" s="12">
        <v>0.36</v>
      </c>
      <c r="O361" s="12" t="s">
        <v>1307</v>
      </c>
      <c r="P361" s="12">
        <v>0.54</v>
      </c>
      <c r="Q361" s="12">
        <v>0</v>
      </c>
      <c r="R361" s="11" t="s">
        <v>3294</v>
      </c>
      <c r="S361" s="11" t="s">
        <v>3294</v>
      </c>
    </row>
    <row r="362" spans="1:19" ht="60.75" customHeight="1" x14ac:dyDescent="0.25">
      <c r="A362" s="11" t="s">
        <v>1257</v>
      </c>
      <c r="B362" s="11" t="s">
        <v>1326</v>
      </c>
      <c r="C362" s="11" t="s">
        <v>2586</v>
      </c>
      <c r="D362" s="11" t="s">
        <v>2774</v>
      </c>
      <c r="E362" s="11" t="s">
        <v>606</v>
      </c>
      <c r="F362" s="11" t="s">
        <v>2817</v>
      </c>
      <c r="G362" s="11" t="s">
        <v>2818</v>
      </c>
      <c r="H362" s="11" t="s">
        <v>4315</v>
      </c>
      <c r="I362" s="11" t="s">
        <v>2819</v>
      </c>
      <c r="J362" s="11" t="s">
        <v>2789</v>
      </c>
      <c r="K362" s="11" t="s">
        <v>2822</v>
      </c>
      <c r="L362" s="12">
        <v>829677</v>
      </c>
      <c r="M362" s="12">
        <v>1944624</v>
      </c>
      <c r="N362" s="12">
        <v>111495</v>
      </c>
      <c r="O362" s="12" t="s">
        <v>1307</v>
      </c>
      <c r="P362" s="12">
        <v>1833129</v>
      </c>
      <c r="Q362" s="12">
        <v>0</v>
      </c>
      <c r="R362" s="11" t="s">
        <v>3294</v>
      </c>
      <c r="S362" s="11" t="s">
        <v>3294</v>
      </c>
    </row>
    <row r="363" spans="1:19" ht="60.75" customHeight="1" x14ac:dyDescent="0.25">
      <c r="A363" s="11" t="s">
        <v>1257</v>
      </c>
      <c r="B363" s="11" t="s">
        <v>1326</v>
      </c>
      <c r="C363" s="11" t="s">
        <v>2586</v>
      </c>
      <c r="D363" s="11" t="s">
        <v>1266</v>
      </c>
      <c r="E363" s="11" t="s">
        <v>391</v>
      </c>
      <c r="F363" s="11" t="s">
        <v>392</v>
      </c>
      <c r="G363" s="11" t="s">
        <v>393</v>
      </c>
      <c r="H363" s="11" t="s">
        <v>4312</v>
      </c>
      <c r="I363" s="11" t="s">
        <v>1962</v>
      </c>
      <c r="J363" s="11" t="s">
        <v>2795</v>
      </c>
      <c r="K363" s="11" t="s">
        <v>2822</v>
      </c>
      <c r="L363" s="12">
        <v>8.5999999999999993E-2</v>
      </c>
      <c r="M363" s="12">
        <v>0.1</v>
      </c>
      <c r="N363" s="12">
        <v>0.13600000000000001</v>
      </c>
      <c r="O363" s="12" t="s">
        <v>1307</v>
      </c>
      <c r="P363" s="12">
        <v>0.05</v>
      </c>
      <c r="Q363" s="12">
        <v>0</v>
      </c>
      <c r="R363" s="11" t="s">
        <v>3295</v>
      </c>
      <c r="S363" s="11" t="s">
        <v>3295</v>
      </c>
    </row>
    <row r="364" spans="1:19" ht="60.75" customHeight="1" x14ac:dyDescent="0.25">
      <c r="A364" s="11" t="s">
        <v>1257</v>
      </c>
      <c r="B364" s="11" t="s">
        <v>1326</v>
      </c>
      <c r="C364" s="11" t="s">
        <v>2586</v>
      </c>
      <c r="D364" s="11" t="s">
        <v>1262</v>
      </c>
      <c r="E364" s="11" t="s">
        <v>653</v>
      </c>
      <c r="F364" s="11" t="s">
        <v>495</v>
      </c>
      <c r="G364" s="11" t="s">
        <v>2816</v>
      </c>
      <c r="H364" s="11" t="s">
        <v>4311</v>
      </c>
      <c r="I364" s="11" t="s">
        <v>1470</v>
      </c>
      <c r="J364" s="11" t="s">
        <v>2796</v>
      </c>
      <c r="K364" s="11" t="s">
        <v>2822</v>
      </c>
      <c r="L364" s="12">
        <v>0.89319999999999999</v>
      </c>
      <c r="M364" s="12">
        <v>0.83</v>
      </c>
      <c r="N364" s="12">
        <v>0.87319999999999998</v>
      </c>
      <c r="O364" s="12" t="s">
        <v>1307</v>
      </c>
      <c r="P364" s="12">
        <v>0.83</v>
      </c>
      <c r="Q364" s="12">
        <v>0</v>
      </c>
      <c r="R364" s="11" t="s">
        <v>3294</v>
      </c>
      <c r="S364" s="11" t="s">
        <v>3294</v>
      </c>
    </row>
    <row r="365" spans="1:19" ht="60.75" customHeight="1" x14ac:dyDescent="0.25">
      <c r="A365" s="11" t="s">
        <v>1257</v>
      </c>
      <c r="B365" s="11" t="s">
        <v>1326</v>
      </c>
      <c r="C365" s="11" t="s">
        <v>2586</v>
      </c>
      <c r="D365" s="11" t="s">
        <v>1259</v>
      </c>
      <c r="E365" s="11" t="s">
        <v>606</v>
      </c>
      <c r="F365" s="11" t="s">
        <v>2811</v>
      </c>
      <c r="G365" s="11" t="s">
        <v>2812</v>
      </c>
      <c r="H365" s="11" t="s">
        <v>4315</v>
      </c>
      <c r="I365" s="11" t="s">
        <v>1330</v>
      </c>
      <c r="J365" s="11" t="s">
        <v>2797</v>
      </c>
      <c r="K365" s="11" t="s">
        <v>2822</v>
      </c>
      <c r="L365" s="12">
        <v>0</v>
      </c>
      <c r="M365" s="12">
        <v>0.25</v>
      </c>
      <c r="N365" s="12">
        <v>0.1</v>
      </c>
      <c r="O365" s="12" t="s">
        <v>1307</v>
      </c>
      <c r="P365" s="12">
        <v>0.15</v>
      </c>
      <c r="Q365" s="12">
        <v>0</v>
      </c>
      <c r="R365" s="11" t="s">
        <v>3294</v>
      </c>
      <c r="S365" s="11" t="s">
        <v>3294</v>
      </c>
    </row>
    <row r="366" spans="1:19" ht="60.75" customHeight="1" x14ac:dyDescent="0.25">
      <c r="A366" s="11" t="s">
        <v>1257</v>
      </c>
      <c r="B366" s="11" t="s">
        <v>1326</v>
      </c>
      <c r="C366" s="11" t="s">
        <v>2586</v>
      </c>
      <c r="D366" s="11" t="s">
        <v>1264</v>
      </c>
      <c r="E366" s="11" t="s">
        <v>391</v>
      </c>
      <c r="F366" s="11" t="s">
        <v>392</v>
      </c>
      <c r="G366" s="11" t="s">
        <v>393</v>
      </c>
      <c r="H366" s="11" t="s">
        <v>4310</v>
      </c>
      <c r="I366" s="11" t="s">
        <v>1697</v>
      </c>
      <c r="J366" s="11" t="s">
        <v>2799</v>
      </c>
      <c r="K366" s="11" t="s">
        <v>2822</v>
      </c>
      <c r="L366" s="12">
        <v>0</v>
      </c>
      <c r="M366" s="12">
        <v>6515</v>
      </c>
      <c r="N366" s="12">
        <v>2606</v>
      </c>
      <c r="O366" s="12" t="s">
        <v>1307</v>
      </c>
      <c r="P366" s="12">
        <v>3909</v>
      </c>
      <c r="Q366" s="12">
        <v>0</v>
      </c>
      <c r="R366" s="11" t="s">
        <v>3295</v>
      </c>
      <c r="S366" s="11" t="s">
        <v>3295</v>
      </c>
    </row>
    <row r="367" spans="1:19" ht="60.75" customHeight="1" x14ac:dyDescent="0.25">
      <c r="A367" s="11" t="s">
        <v>1257</v>
      </c>
      <c r="B367" s="11" t="s">
        <v>1326</v>
      </c>
      <c r="C367" s="11" t="s">
        <v>2586</v>
      </c>
      <c r="D367" s="11" t="s">
        <v>1264</v>
      </c>
      <c r="E367" s="11" t="s">
        <v>391</v>
      </c>
      <c r="F367" s="11" t="s">
        <v>392</v>
      </c>
      <c r="G367" s="11" t="s">
        <v>393</v>
      </c>
      <c r="H367" s="11" t="s">
        <v>4310</v>
      </c>
      <c r="I367" s="11" t="s">
        <v>1697</v>
      </c>
      <c r="J367" s="11" t="s">
        <v>2800</v>
      </c>
      <c r="K367" s="11" t="s">
        <v>2822</v>
      </c>
      <c r="L367" s="12">
        <v>2251492.52</v>
      </c>
      <c r="M367" s="12">
        <v>2251492.52</v>
      </c>
      <c r="N367" s="12">
        <v>2251492.5299999998</v>
      </c>
      <c r="O367" s="12" t="s">
        <v>1307</v>
      </c>
      <c r="P367" s="12">
        <v>2251492.5299999998</v>
      </c>
      <c r="Q367" s="12">
        <v>0</v>
      </c>
      <c r="R367" s="11" t="s">
        <v>3295</v>
      </c>
      <c r="S367" s="11" t="s">
        <v>3295</v>
      </c>
    </row>
    <row r="368" spans="1:19" ht="60.75" customHeight="1" x14ac:dyDescent="0.25">
      <c r="A368" s="11" t="s">
        <v>1257</v>
      </c>
      <c r="B368" s="11" t="s">
        <v>1326</v>
      </c>
      <c r="C368" s="11" t="s">
        <v>2586</v>
      </c>
      <c r="D368" s="11" t="s">
        <v>1264</v>
      </c>
      <c r="E368" s="11" t="s">
        <v>391</v>
      </c>
      <c r="F368" s="11" t="s">
        <v>392</v>
      </c>
      <c r="G368" s="11" t="s">
        <v>393</v>
      </c>
      <c r="H368" s="11" t="s">
        <v>4310</v>
      </c>
      <c r="I368" s="11" t="s">
        <v>1697</v>
      </c>
      <c r="J368" s="11" t="s">
        <v>2801</v>
      </c>
      <c r="K368" s="11" t="s">
        <v>2822</v>
      </c>
      <c r="L368" s="12">
        <v>1650000</v>
      </c>
      <c r="M368" s="12">
        <v>62500</v>
      </c>
      <c r="N368" s="12">
        <v>1674000</v>
      </c>
      <c r="O368" s="12" t="s">
        <v>1307</v>
      </c>
      <c r="P368" s="12">
        <v>38500</v>
      </c>
      <c r="Q368" s="12">
        <v>0</v>
      </c>
      <c r="R368" s="11" t="s">
        <v>3295</v>
      </c>
      <c r="S368" s="11" t="s">
        <v>3295</v>
      </c>
    </row>
    <row r="369" spans="1:19" ht="60.75" customHeight="1" x14ac:dyDescent="0.25">
      <c r="A369" s="11" t="s">
        <v>1257</v>
      </c>
      <c r="B369" s="11" t="s">
        <v>1326</v>
      </c>
      <c r="C369" s="11" t="s">
        <v>2586</v>
      </c>
      <c r="D369" s="11" t="s">
        <v>87</v>
      </c>
      <c r="E369" s="11" t="s">
        <v>50</v>
      </c>
      <c r="F369" s="11" t="s">
        <v>51</v>
      </c>
      <c r="G369" s="11" t="s">
        <v>52</v>
      </c>
      <c r="H369" s="11" t="s">
        <v>4309</v>
      </c>
      <c r="I369" s="11" t="s">
        <v>1320</v>
      </c>
      <c r="J369" s="11"/>
      <c r="K369" s="11"/>
      <c r="L369" s="12"/>
      <c r="M369" s="12"/>
      <c r="N369" s="12"/>
      <c r="O369" s="12"/>
      <c r="P369" s="12"/>
      <c r="Q369" s="12"/>
      <c r="R369" s="11"/>
      <c r="S369" s="11"/>
    </row>
    <row r="370" spans="1:19" ht="60.75" customHeight="1" x14ac:dyDescent="0.25">
      <c r="A370" s="11" t="s">
        <v>382</v>
      </c>
      <c r="B370" s="11" t="s">
        <v>58</v>
      </c>
      <c r="C370" s="11" t="s">
        <v>2077</v>
      </c>
      <c r="D370" s="11" t="s">
        <v>384</v>
      </c>
      <c r="E370" s="11" t="s">
        <v>236</v>
      </c>
      <c r="F370" s="11" t="s">
        <v>385</v>
      </c>
      <c r="G370" s="11" t="s">
        <v>386</v>
      </c>
      <c r="H370" s="11" t="s">
        <v>4319</v>
      </c>
      <c r="I370" s="11" t="s">
        <v>1441</v>
      </c>
      <c r="J370" s="11" t="s">
        <v>2078</v>
      </c>
      <c r="K370" s="11" t="s">
        <v>2821</v>
      </c>
      <c r="L370" s="12">
        <v>0</v>
      </c>
      <c r="M370" s="12">
        <v>90</v>
      </c>
      <c r="N370" s="12">
        <v>70</v>
      </c>
      <c r="O370" s="12">
        <v>70</v>
      </c>
      <c r="P370" s="12">
        <v>30</v>
      </c>
      <c r="Q370" s="12">
        <v>30</v>
      </c>
      <c r="R370" s="11" t="s">
        <v>3296</v>
      </c>
      <c r="S370" s="11" t="s">
        <v>3297</v>
      </c>
    </row>
    <row r="371" spans="1:19" ht="60.75" customHeight="1" x14ac:dyDescent="0.25">
      <c r="A371" s="11" t="s">
        <v>382</v>
      </c>
      <c r="B371" s="11" t="s">
        <v>58</v>
      </c>
      <c r="C371" s="11" t="s">
        <v>2077</v>
      </c>
      <c r="D371" s="11" t="s">
        <v>384</v>
      </c>
      <c r="E371" s="11" t="s">
        <v>236</v>
      </c>
      <c r="F371" s="11" t="s">
        <v>385</v>
      </c>
      <c r="G371" s="11" t="s">
        <v>386</v>
      </c>
      <c r="H371" s="11" t="s">
        <v>4319</v>
      </c>
      <c r="I371" s="11" t="s">
        <v>1441</v>
      </c>
      <c r="J371" s="11" t="s">
        <v>2079</v>
      </c>
      <c r="K371" s="11" t="s">
        <v>2821</v>
      </c>
      <c r="L371" s="12">
        <v>0</v>
      </c>
      <c r="M371" s="12">
        <v>90</v>
      </c>
      <c r="N371" s="12">
        <v>40</v>
      </c>
      <c r="O371" s="12">
        <v>40</v>
      </c>
      <c r="P371" s="12">
        <v>60</v>
      </c>
      <c r="Q371" s="12">
        <v>50</v>
      </c>
      <c r="R371" s="11" t="s">
        <v>3298</v>
      </c>
      <c r="S371" s="11" t="s">
        <v>3299</v>
      </c>
    </row>
    <row r="372" spans="1:19" ht="60.75" customHeight="1" x14ac:dyDescent="0.25">
      <c r="A372" s="11" t="s">
        <v>92</v>
      </c>
      <c r="B372" s="11" t="s">
        <v>58</v>
      </c>
      <c r="C372" s="11" t="s">
        <v>93</v>
      </c>
      <c r="D372" s="11" t="s">
        <v>95</v>
      </c>
      <c r="E372" s="11" t="s">
        <v>96</v>
      </c>
      <c r="F372" s="11" t="s">
        <v>97</v>
      </c>
      <c r="G372" s="11" t="s">
        <v>98</v>
      </c>
      <c r="H372" s="11" t="s">
        <v>1311</v>
      </c>
      <c r="I372" s="11" t="s">
        <v>1311</v>
      </c>
      <c r="J372" s="11" t="s">
        <v>2080</v>
      </c>
      <c r="K372" s="11" t="s">
        <v>2821</v>
      </c>
      <c r="L372" s="12">
        <v>0</v>
      </c>
      <c r="M372" s="12">
        <v>8</v>
      </c>
      <c r="N372" s="12">
        <v>4</v>
      </c>
      <c r="O372" s="12">
        <v>7</v>
      </c>
      <c r="P372" s="12">
        <v>8</v>
      </c>
      <c r="Q372" s="12">
        <v>13</v>
      </c>
      <c r="R372" s="11" t="s">
        <v>3300</v>
      </c>
      <c r="S372" s="11" t="s">
        <v>3301</v>
      </c>
    </row>
    <row r="373" spans="1:19" ht="60.75" customHeight="1" x14ac:dyDescent="0.25">
      <c r="A373" s="11" t="s">
        <v>92</v>
      </c>
      <c r="B373" s="11" t="s">
        <v>58</v>
      </c>
      <c r="C373" s="11" t="s">
        <v>93</v>
      </c>
      <c r="D373" s="11" t="s">
        <v>95</v>
      </c>
      <c r="E373" s="11" t="s">
        <v>96</v>
      </c>
      <c r="F373" s="11" t="s">
        <v>97</v>
      </c>
      <c r="G373" s="11" t="s">
        <v>98</v>
      </c>
      <c r="H373" s="11" t="s">
        <v>1311</v>
      </c>
      <c r="I373" s="11" t="s">
        <v>1311</v>
      </c>
      <c r="J373" s="11" t="s">
        <v>2081</v>
      </c>
      <c r="K373" s="11" t="s">
        <v>2821</v>
      </c>
      <c r="L373" s="12">
        <v>0</v>
      </c>
      <c r="M373" s="12">
        <v>12</v>
      </c>
      <c r="N373" s="12">
        <v>6</v>
      </c>
      <c r="O373" s="12">
        <v>9</v>
      </c>
      <c r="P373" s="12">
        <v>12</v>
      </c>
      <c r="Q373" s="12">
        <v>13</v>
      </c>
      <c r="R373" s="11" t="s">
        <v>3302</v>
      </c>
      <c r="S373" s="11" t="s">
        <v>3303</v>
      </c>
    </row>
    <row r="374" spans="1:19" ht="60.75" customHeight="1" x14ac:dyDescent="0.25">
      <c r="A374" s="11" t="s">
        <v>92</v>
      </c>
      <c r="B374" s="11" t="s">
        <v>58</v>
      </c>
      <c r="C374" s="11" t="s">
        <v>93</v>
      </c>
      <c r="D374" s="11" t="s">
        <v>94</v>
      </c>
      <c r="E374" s="11" t="s">
        <v>50</v>
      </c>
      <c r="F374" s="11" t="s">
        <v>51</v>
      </c>
      <c r="G374" s="11" t="s">
        <v>61</v>
      </c>
      <c r="H374" s="11" t="s">
        <v>4309</v>
      </c>
      <c r="I374" s="11" t="s">
        <v>1320</v>
      </c>
      <c r="J374" s="11"/>
      <c r="K374" s="11"/>
      <c r="L374" s="12"/>
      <c r="M374" s="12"/>
      <c r="N374" s="12"/>
      <c r="O374" s="12"/>
      <c r="P374" s="12"/>
      <c r="Q374" s="12"/>
      <c r="R374" s="11"/>
      <c r="S374" s="11"/>
    </row>
    <row r="375" spans="1:19" ht="60.75" customHeight="1" x14ac:dyDescent="0.25">
      <c r="A375" s="11" t="s">
        <v>1268</v>
      </c>
      <c r="B375" s="11" t="s">
        <v>1326</v>
      </c>
      <c r="C375" s="11" t="s">
        <v>1269</v>
      </c>
      <c r="D375" s="11" t="s">
        <v>2082</v>
      </c>
      <c r="E375" s="11" t="s">
        <v>653</v>
      </c>
      <c r="F375" s="11" t="s">
        <v>654</v>
      </c>
      <c r="G375" s="11" t="s">
        <v>2083</v>
      </c>
      <c r="H375" s="11" t="s">
        <v>4339</v>
      </c>
      <c r="I375" s="11" t="s">
        <v>2084</v>
      </c>
      <c r="J375" s="11" t="s">
        <v>2085</v>
      </c>
      <c r="K375" s="11" t="s">
        <v>2821</v>
      </c>
      <c r="L375" s="12">
        <v>4</v>
      </c>
      <c r="M375" s="12">
        <v>8</v>
      </c>
      <c r="N375" s="12">
        <v>2</v>
      </c>
      <c r="O375" s="12" t="s">
        <v>1307</v>
      </c>
      <c r="P375" s="12">
        <v>2</v>
      </c>
      <c r="Q375" s="12">
        <v>4</v>
      </c>
      <c r="R375" s="11" t="s">
        <v>3304</v>
      </c>
      <c r="S375" s="11" t="s">
        <v>3305</v>
      </c>
    </row>
    <row r="376" spans="1:19" ht="60.75" customHeight="1" x14ac:dyDescent="0.25">
      <c r="A376" s="11" t="s">
        <v>1268</v>
      </c>
      <c r="B376" s="11" t="s">
        <v>1326</v>
      </c>
      <c r="C376" s="11" t="s">
        <v>1269</v>
      </c>
      <c r="D376" s="11" t="s">
        <v>2086</v>
      </c>
      <c r="E376" s="11" t="s">
        <v>391</v>
      </c>
      <c r="F376" s="11" t="s">
        <v>2087</v>
      </c>
      <c r="G376" s="11" t="s">
        <v>656</v>
      </c>
      <c r="H376" s="11" t="s">
        <v>4310</v>
      </c>
      <c r="I376" s="11" t="s">
        <v>1697</v>
      </c>
      <c r="J376" s="11" t="s">
        <v>2088</v>
      </c>
      <c r="K376" s="11" t="s">
        <v>2821</v>
      </c>
      <c r="L376" s="12">
        <v>5.03</v>
      </c>
      <c r="M376" s="12">
        <v>9.34</v>
      </c>
      <c r="N376" s="12">
        <v>2.16</v>
      </c>
      <c r="O376" s="12" t="s">
        <v>1307</v>
      </c>
      <c r="P376" s="12">
        <v>2.15</v>
      </c>
      <c r="Q376" s="12">
        <v>4.09</v>
      </c>
      <c r="R376" s="11" t="s">
        <v>3304</v>
      </c>
      <c r="S376" s="11" t="s">
        <v>3306</v>
      </c>
    </row>
    <row r="377" spans="1:19" ht="60.75" customHeight="1" x14ac:dyDescent="0.25">
      <c r="A377" s="11" t="s">
        <v>1268</v>
      </c>
      <c r="B377" s="11" t="s">
        <v>1326</v>
      </c>
      <c r="C377" s="11" t="s">
        <v>1269</v>
      </c>
      <c r="D377" s="11" t="s">
        <v>2089</v>
      </c>
      <c r="E377" s="11" t="s">
        <v>653</v>
      </c>
      <c r="F377" s="11" t="s">
        <v>2090</v>
      </c>
      <c r="G377" s="11" t="s">
        <v>780</v>
      </c>
      <c r="H377" s="11" t="s">
        <v>4312</v>
      </c>
      <c r="I377" s="11" t="s">
        <v>1377</v>
      </c>
      <c r="J377" s="11" t="s">
        <v>2091</v>
      </c>
      <c r="K377" s="11" t="s">
        <v>2821</v>
      </c>
      <c r="L377" s="12">
        <v>443</v>
      </c>
      <c r="M377" s="12">
        <v>555</v>
      </c>
      <c r="N377" s="12">
        <v>56</v>
      </c>
      <c r="O377" s="12" t="s">
        <v>1307</v>
      </c>
      <c r="P377" s="12">
        <v>56</v>
      </c>
      <c r="Q377" s="12">
        <v>101</v>
      </c>
      <c r="R377" s="11" t="s">
        <v>3304</v>
      </c>
      <c r="S377" s="11" t="s">
        <v>3307</v>
      </c>
    </row>
    <row r="378" spans="1:19" ht="60.75" customHeight="1" x14ac:dyDescent="0.25">
      <c r="A378" s="11" t="s">
        <v>1268</v>
      </c>
      <c r="B378" s="11" t="s">
        <v>1326</v>
      </c>
      <c r="C378" s="11" t="s">
        <v>1269</v>
      </c>
      <c r="D378" s="11" t="s">
        <v>2086</v>
      </c>
      <c r="E378" s="11" t="s">
        <v>391</v>
      </c>
      <c r="F378" s="11" t="s">
        <v>2087</v>
      </c>
      <c r="G378" s="11" t="s">
        <v>656</v>
      </c>
      <c r="H378" s="11" t="s">
        <v>4310</v>
      </c>
      <c r="I378" s="11" t="s">
        <v>1697</v>
      </c>
      <c r="J378" s="11" t="s">
        <v>2092</v>
      </c>
      <c r="K378" s="11" t="s">
        <v>2821</v>
      </c>
      <c r="L378" s="12">
        <v>3979</v>
      </c>
      <c r="M378" s="12">
        <v>4440</v>
      </c>
      <c r="N378" s="12">
        <v>230</v>
      </c>
      <c r="O378" s="12" t="s">
        <v>1307</v>
      </c>
      <c r="P378" s="12">
        <v>231</v>
      </c>
      <c r="Q378" s="12">
        <v>628</v>
      </c>
      <c r="R378" s="11" t="s">
        <v>3308</v>
      </c>
      <c r="S378" s="11" t="s">
        <v>3309</v>
      </c>
    </row>
    <row r="379" spans="1:19" ht="60.75" customHeight="1" x14ac:dyDescent="0.25">
      <c r="A379" s="11" t="s">
        <v>1268</v>
      </c>
      <c r="B379" s="11" t="s">
        <v>1326</v>
      </c>
      <c r="C379" s="11" t="s">
        <v>1269</v>
      </c>
      <c r="D379" s="11" t="s">
        <v>2086</v>
      </c>
      <c r="E379" s="11" t="s">
        <v>391</v>
      </c>
      <c r="F379" s="11" t="s">
        <v>2087</v>
      </c>
      <c r="G379" s="11" t="s">
        <v>656</v>
      </c>
      <c r="H379" s="11" t="s">
        <v>4310</v>
      </c>
      <c r="I379" s="11" t="s">
        <v>1697</v>
      </c>
      <c r="J379" s="11" t="s">
        <v>2093</v>
      </c>
      <c r="K379" s="11" t="s">
        <v>2821</v>
      </c>
      <c r="L379" s="12">
        <v>1897</v>
      </c>
      <c r="M379" s="12">
        <v>2028</v>
      </c>
      <c r="N379" s="12">
        <v>66</v>
      </c>
      <c r="O379" s="12" t="s">
        <v>1307</v>
      </c>
      <c r="P379" s="12">
        <v>65</v>
      </c>
      <c r="Q379" s="12">
        <v>127</v>
      </c>
      <c r="R379" s="11" t="s">
        <v>3308</v>
      </c>
      <c r="S379" s="11" t="s">
        <v>3310</v>
      </c>
    </row>
    <row r="380" spans="1:19" ht="60.75" customHeight="1" x14ac:dyDescent="0.25">
      <c r="A380" s="11" t="s">
        <v>1268</v>
      </c>
      <c r="B380" s="11" t="s">
        <v>1326</v>
      </c>
      <c r="C380" s="11" t="s">
        <v>1269</v>
      </c>
      <c r="D380" s="11" t="s">
        <v>2094</v>
      </c>
      <c r="E380" s="11" t="s">
        <v>391</v>
      </c>
      <c r="F380" s="11" t="s">
        <v>2087</v>
      </c>
      <c r="G380" s="11" t="s">
        <v>656</v>
      </c>
      <c r="H380" s="11" t="s">
        <v>4310</v>
      </c>
      <c r="I380" s="11" t="s">
        <v>1697</v>
      </c>
      <c r="J380" s="11" t="s">
        <v>2095</v>
      </c>
      <c r="K380" s="11" t="s">
        <v>2821</v>
      </c>
      <c r="L380" s="12">
        <v>50</v>
      </c>
      <c r="M380" s="12">
        <v>51</v>
      </c>
      <c r="N380" s="12">
        <v>0</v>
      </c>
      <c r="O380" s="12" t="s">
        <v>1307</v>
      </c>
      <c r="P380" s="12">
        <v>1</v>
      </c>
      <c r="Q380" s="12">
        <v>1</v>
      </c>
      <c r="R380" s="11" t="s">
        <v>3304</v>
      </c>
      <c r="S380" s="11" t="s">
        <v>3311</v>
      </c>
    </row>
    <row r="381" spans="1:19" ht="60.75" customHeight="1" x14ac:dyDescent="0.25">
      <c r="A381" s="11" t="s">
        <v>1268</v>
      </c>
      <c r="B381" s="11" t="s">
        <v>1326</v>
      </c>
      <c r="C381" s="11" t="s">
        <v>1269</v>
      </c>
      <c r="D381" s="11" t="s">
        <v>2096</v>
      </c>
      <c r="E381" s="11" t="s">
        <v>50</v>
      </c>
      <c r="F381" s="11" t="s">
        <v>51</v>
      </c>
      <c r="G381" s="11" t="s">
        <v>567</v>
      </c>
      <c r="H381" s="11" t="s">
        <v>4309</v>
      </c>
      <c r="I381" s="11" t="s">
        <v>1320</v>
      </c>
      <c r="J381" s="11" t="s">
        <v>2097</v>
      </c>
      <c r="K381" s="11" t="s">
        <v>2821</v>
      </c>
      <c r="L381" s="12">
        <v>0</v>
      </c>
      <c r="M381" s="12">
        <v>20</v>
      </c>
      <c r="N381" s="12">
        <v>10</v>
      </c>
      <c r="O381" s="12" t="s">
        <v>1307</v>
      </c>
      <c r="P381" s="12">
        <v>10</v>
      </c>
      <c r="Q381" s="12">
        <v>20</v>
      </c>
      <c r="R381" s="11" t="s">
        <v>3304</v>
      </c>
      <c r="S381" s="11" t="s">
        <v>3312</v>
      </c>
    </row>
    <row r="382" spans="1:19" ht="60.75" customHeight="1" x14ac:dyDescent="0.25">
      <c r="A382" s="11" t="s">
        <v>1268</v>
      </c>
      <c r="B382" s="11" t="s">
        <v>1326</v>
      </c>
      <c r="C382" s="11" t="s">
        <v>1269</v>
      </c>
      <c r="D382" s="11" t="s">
        <v>4331</v>
      </c>
      <c r="E382" s="11" t="s">
        <v>50</v>
      </c>
      <c r="F382" s="11"/>
      <c r="G382" s="11"/>
      <c r="H382" s="11"/>
      <c r="I382" s="11"/>
      <c r="J382" s="11"/>
      <c r="K382" s="11"/>
      <c r="L382" s="12"/>
      <c r="M382" s="12"/>
      <c r="N382" s="12"/>
      <c r="O382" s="12"/>
      <c r="P382" s="12"/>
      <c r="Q382" s="12"/>
      <c r="R382" s="11"/>
      <c r="S382" s="11"/>
    </row>
    <row r="383" spans="1:19" ht="60.75" customHeight="1" x14ac:dyDescent="0.25">
      <c r="A383" s="11" t="s">
        <v>1232</v>
      </c>
      <c r="B383" s="11" t="s">
        <v>1413</v>
      </c>
      <c r="C383" s="11" t="s">
        <v>2098</v>
      </c>
      <c r="D383" s="11" t="s">
        <v>2099</v>
      </c>
      <c r="E383" s="11" t="s">
        <v>426</v>
      </c>
      <c r="F383" s="11" t="s">
        <v>492</v>
      </c>
      <c r="G383" s="11" t="s">
        <v>98</v>
      </c>
      <c r="H383" s="11"/>
      <c r="I383" s="11"/>
      <c r="J383" s="11" t="s">
        <v>2100</v>
      </c>
      <c r="K383" s="11" t="s">
        <v>2821</v>
      </c>
      <c r="L383" s="12">
        <v>8209</v>
      </c>
      <c r="M383" s="12">
        <v>8003</v>
      </c>
      <c r="N383" s="12">
        <v>4002</v>
      </c>
      <c r="O383" s="12">
        <v>4030</v>
      </c>
      <c r="P383" s="12">
        <v>4001</v>
      </c>
      <c r="Q383" s="12">
        <v>3930</v>
      </c>
      <c r="R383" s="11" t="s">
        <v>3313</v>
      </c>
      <c r="S383" s="11" t="s">
        <v>3314</v>
      </c>
    </row>
    <row r="384" spans="1:19" ht="60.75" customHeight="1" x14ac:dyDescent="0.25">
      <c r="A384" s="11" t="s">
        <v>1232</v>
      </c>
      <c r="B384" s="11" t="s">
        <v>1413</v>
      </c>
      <c r="C384" s="11" t="s">
        <v>2098</v>
      </c>
      <c r="D384" s="11" t="s">
        <v>2099</v>
      </c>
      <c r="E384" s="11" t="s">
        <v>426</v>
      </c>
      <c r="F384" s="11" t="s">
        <v>492</v>
      </c>
      <c r="G384" s="11" t="s">
        <v>98</v>
      </c>
      <c r="H384" s="11"/>
      <c r="I384" s="11"/>
      <c r="J384" s="11" t="s">
        <v>2101</v>
      </c>
      <c r="K384" s="11" t="s">
        <v>2821</v>
      </c>
      <c r="L384" s="12">
        <v>25756</v>
      </c>
      <c r="M384" s="12">
        <v>25112</v>
      </c>
      <c r="N384" s="12">
        <v>12556</v>
      </c>
      <c r="O384" s="12">
        <v>14976</v>
      </c>
      <c r="P384" s="12">
        <v>12556</v>
      </c>
      <c r="Q384" s="12">
        <v>15572</v>
      </c>
      <c r="R384" s="11" t="s">
        <v>3315</v>
      </c>
      <c r="S384" s="11" t="s">
        <v>3316</v>
      </c>
    </row>
    <row r="385" spans="1:19" ht="60.75" customHeight="1" x14ac:dyDescent="0.25">
      <c r="A385" s="11" t="s">
        <v>1232</v>
      </c>
      <c r="B385" s="11" t="s">
        <v>1413</v>
      </c>
      <c r="C385" s="11" t="s">
        <v>2098</v>
      </c>
      <c r="D385" s="11" t="s">
        <v>2099</v>
      </c>
      <c r="E385" s="11" t="s">
        <v>426</v>
      </c>
      <c r="F385" s="11" t="s">
        <v>492</v>
      </c>
      <c r="G385" s="11" t="s">
        <v>98</v>
      </c>
      <c r="H385" s="11"/>
      <c r="I385" s="11"/>
      <c r="J385" s="11" t="s">
        <v>2102</v>
      </c>
      <c r="K385" s="11" t="s">
        <v>2821</v>
      </c>
      <c r="L385" s="12">
        <v>4750</v>
      </c>
      <c r="M385" s="12">
        <v>4631</v>
      </c>
      <c r="N385" s="12">
        <v>2316</v>
      </c>
      <c r="O385" s="12">
        <v>2488</v>
      </c>
      <c r="P385" s="12">
        <v>2315</v>
      </c>
      <c r="Q385" s="12">
        <v>2418</v>
      </c>
      <c r="R385" s="11" t="s">
        <v>3315</v>
      </c>
      <c r="S385" s="11" t="s">
        <v>3317</v>
      </c>
    </row>
    <row r="386" spans="1:19" ht="60.75" customHeight="1" x14ac:dyDescent="0.25">
      <c r="A386" s="11" t="s">
        <v>1232</v>
      </c>
      <c r="B386" s="11" t="s">
        <v>1413</v>
      </c>
      <c r="C386" s="11" t="s">
        <v>2098</v>
      </c>
      <c r="D386" s="11" t="s">
        <v>2099</v>
      </c>
      <c r="E386" s="11" t="s">
        <v>426</v>
      </c>
      <c r="F386" s="11" t="s">
        <v>492</v>
      </c>
      <c r="G386" s="11" t="s">
        <v>98</v>
      </c>
      <c r="H386" s="11"/>
      <c r="I386" s="11"/>
      <c r="J386" s="11" t="s">
        <v>2103</v>
      </c>
      <c r="K386" s="11" t="s">
        <v>2821</v>
      </c>
      <c r="L386" s="12">
        <v>7961</v>
      </c>
      <c r="M386" s="12">
        <v>7762</v>
      </c>
      <c r="N386" s="12">
        <v>3881</v>
      </c>
      <c r="O386" s="12">
        <v>3991</v>
      </c>
      <c r="P386" s="12">
        <v>3881</v>
      </c>
      <c r="Q386" s="12">
        <v>4004</v>
      </c>
      <c r="R386" s="11" t="s">
        <v>3315</v>
      </c>
      <c r="S386" s="11" t="s">
        <v>3318</v>
      </c>
    </row>
    <row r="387" spans="1:19" ht="60.75" customHeight="1" x14ac:dyDescent="0.25">
      <c r="A387" s="11" t="s">
        <v>1232</v>
      </c>
      <c r="B387" s="11" t="s">
        <v>1413</v>
      </c>
      <c r="C387" s="11" t="s">
        <v>2098</v>
      </c>
      <c r="D387" s="11" t="s">
        <v>2099</v>
      </c>
      <c r="E387" s="11" t="s">
        <v>426</v>
      </c>
      <c r="F387" s="11" t="s">
        <v>492</v>
      </c>
      <c r="G387" s="11" t="s">
        <v>98</v>
      </c>
      <c r="H387" s="11"/>
      <c r="I387" s="11"/>
      <c r="J387" s="11" t="s">
        <v>2104</v>
      </c>
      <c r="K387" s="11" t="s">
        <v>2821</v>
      </c>
      <c r="L387" s="12">
        <v>6958</v>
      </c>
      <c r="M387" s="12">
        <v>6784</v>
      </c>
      <c r="N387" s="12">
        <v>3392</v>
      </c>
      <c r="O387" s="12">
        <v>4452</v>
      </c>
      <c r="P387" s="12">
        <v>3392</v>
      </c>
      <c r="Q387" s="12">
        <v>5797</v>
      </c>
      <c r="R387" s="11" t="s">
        <v>3319</v>
      </c>
      <c r="S387" s="11" t="s">
        <v>3320</v>
      </c>
    </row>
    <row r="388" spans="1:19" ht="60.75" customHeight="1" x14ac:dyDescent="0.25">
      <c r="A388" s="11" t="s">
        <v>1232</v>
      </c>
      <c r="B388" s="11" t="s">
        <v>1413</v>
      </c>
      <c r="C388" s="11" t="s">
        <v>2098</v>
      </c>
      <c r="D388" s="11" t="s">
        <v>2099</v>
      </c>
      <c r="E388" s="11" t="s">
        <v>426</v>
      </c>
      <c r="F388" s="11" t="s">
        <v>492</v>
      </c>
      <c r="G388" s="11" t="s">
        <v>98</v>
      </c>
      <c r="H388" s="11"/>
      <c r="I388" s="11"/>
      <c r="J388" s="11" t="s">
        <v>2105</v>
      </c>
      <c r="K388" s="11" t="s">
        <v>2821</v>
      </c>
      <c r="L388" s="12">
        <v>9164</v>
      </c>
      <c r="M388" s="12">
        <v>8935</v>
      </c>
      <c r="N388" s="12">
        <v>4468</v>
      </c>
      <c r="O388" s="12">
        <v>6328</v>
      </c>
      <c r="P388" s="12">
        <v>4467</v>
      </c>
      <c r="Q388" s="12">
        <v>7480</v>
      </c>
      <c r="R388" s="11" t="s">
        <v>3321</v>
      </c>
      <c r="S388" s="11" t="s">
        <v>3322</v>
      </c>
    </row>
    <row r="389" spans="1:19" ht="60.75" customHeight="1" x14ac:dyDescent="0.25">
      <c r="A389" s="11" t="s">
        <v>1232</v>
      </c>
      <c r="B389" s="11" t="s">
        <v>1413</v>
      </c>
      <c r="C389" s="11" t="s">
        <v>2098</v>
      </c>
      <c r="D389" s="11" t="s">
        <v>2106</v>
      </c>
      <c r="E389" s="11" t="s">
        <v>426</v>
      </c>
      <c r="F389" s="11" t="s">
        <v>492</v>
      </c>
      <c r="G389" s="11" t="s">
        <v>98</v>
      </c>
      <c r="H389" s="11"/>
      <c r="I389" s="11"/>
      <c r="J389" s="11" t="s">
        <v>2107</v>
      </c>
      <c r="K389" s="11" t="s">
        <v>2821</v>
      </c>
      <c r="L389" s="12">
        <v>8</v>
      </c>
      <c r="M389" s="12">
        <v>9</v>
      </c>
      <c r="N389" s="12">
        <v>4.5</v>
      </c>
      <c r="O389" s="12">
        <v>5</v>
      </c>
      <c r="P389" s="12">
        <v>4.5</v>
      </c>
      <c r="Q389" s="12">
        <v>4</v>
      </c>
      <c r="R389" s="11" t="s">
        <v>3323</v>
      </c>
      <c r="S389" s="11" t="s">
        <v>3324</v>
      </c>
    </row>
    <row r="390" spans="1:19" ht="60.75" customHeight="1" x14ac:dyDescent="0.25">
      <c r="A390" s="11" t="s">
        <v>1232</v>
      </c>
      <c r="B390" s="11" t="s">
        <v>1413</v>
      </c>
      <c r="C390" s="11" t="s">
        <v>2098</v>
      </c>
      <c r="D390" s="11" t="s">
        <v>2108</v>
      </c>
      <c r="E390" s="11" t="s">
        <v>426</v>
      </c>
      <c r="F390" s="11" t="s">
        <v>492</v>
      </c>
      <c r="G390" s="11" t="s">
        <v>2109</v>
      </c>
      <c r="H390" s="11" t="s">
        <v>4309</v>
      </c>
      <c r="I390" s="11" t="s">
        <v>1320</v>
      </c>
      <c r="J390" s="11" t="s">
        <v>2110</v>
      </c>
      <c r="K390" s="11" t="s">
        <v>2821</v>
      </c>
      <c r="L390" s="12">
        <v>80</v>
      </c>
      <c r="M390" s="12">
        <v>80.209999999999994</v>
      </c>
      <c r="N390" s="12">
        <v>40.11</v>
      </c>
      <c r="O390" s="12">
        <v>83.12</v>
      </c>
      <c r="P390" s="12">
        <v>40.1</v>
      </c>
      <c r="Q390" s="12">
        <v>81.06</v>
      </c>
      <c r="R390" s="11" t="s">
        <v>3325</v>
      </c>
      <c r="S390" s="11" t="s">
        <v>3326</v>
      </c>
    </row>
    <row r="391" spans="1:19" ht="60.75" customHeight="1" x14ac:dyDescent="0.25">
      <c r="A391" s="11" t="s">
        <v>1232</v>
      </c>
      <c r="B391" s="11" t="s">
        <v>1413</v>
      </c>
      <c r="C391" s="11" t="s">
        <v>2098</v>
      </c>
      <c r="D391" s="11" t="s">
        <v>1235</v>
      </c>
      <c r="E391" s="11" t="s">
        <v>426</v>
      </c>
      <c r="F391" s="11" t="s">
        <v>492</v>
      </c>
      <c r="G391" s="11" t="s">
        <v>2111</v>
      </c>
      <c r="H391" s="11" t="s">
        <v>4309</v>
      </c>
      <c r="I391" s="11" t="s">
        <v>1320</v>
      </c>
      <c r="J391" s="11" t="s">
        <v>2112</v>
      </c>
      <c r="K391" s="11" t="s">
        <v>2821</v>
      </c>
      <c r="L391" s="12">
        <v>140.38</v>
      </c>
      <c r="M391" s="12">
        <v>108</v>
      </c>
      <c r="N391" s="12">
        <v>54</v>
      </c>
      <c r="O391" s="12">
        <v>103</v>
      </c>
      <c r="P391" s="12">
        <v>54</v>
      </c>
      <c r="Q391" s="12">
        <v>148.81</v>
      </c>
      <c r="R391" s="11" t="s">
        <v>3327</v>
      </c>
      <c r="S391" s="11" t="s">
        <v>3328</v>
      </c>
    </row>
    <row r="392" spans="1:19" ht="60.75" customHeight="1" x14ac:dyDescent="0.25">
      <c r="A392" s="11" t="s">
        <v>1232</v>
      </c>
      <c r="B392" s="11" t="s">
        <v>1413</v>
      </c>
      <c r="C392" s="11" t="s">
        <v>2098</v>
      </c>
      <c r="D392" s="11" t="s">
        <v>1235</v>
      </c>
      <c r="E392" s="11" t="s">
        <v>426</v>
      </c>
      <c r="F392" s="11" t="s">
        <v>492</v>
      </c>
      <c r="G392" s="11" t="s">
        <v>2111</v>
      </c>
      <c r="H392" s="11" t="s">
        <v>4309</v>
      </c>
      <c r="I392" s="11" t="s">
        <v>1320</v>
      </c>
      <c r="J392" s="11" t="s">
        <v>2113</v>
      </c>
      <c r="K392" s="11" t="s">
        <v>2821</v>
      </c>
      <c r="L392" s="12">
        <v>60.18</v>
      </c>
      <c r="M392" s="12">
        <v>62.83</v>
      </c>
      <c r="N392" s="12">
        <v>31.41</v>
      </c>
      <c r="O392" s="12">
        <v>70</v>
      </c>
      <c r="P392" s="12">
        <v>31.42</v>
      </c>
      <c r="Q392" s="12">
        <v>62.45</v>
      </c>
      <c r="R392" s="11" t="s">
        <v>3329</v>
      </c>
      <c r="S392" s="11" t="s">
        <v>3330</v>
      </c>
    </row>
    <row r="393" spans="1:19" ht="60.75" customHeight="1" x14ac:dyDescent="0.25">
      <c r="A393" s="11" t="s">
        <v>1232</v>
      </c>
      <c r="B393" s="11" t="s">
        <v>1413</v>
      </c>
      <c r="C393" s="11" t="s">
        <v>2098</v>
      </c>
      <c r="D393" s="11" t="s">
        <v>1235</v>
      </c>
      <c r="E393" s="11" t="s">
        <v>426</v>
      </c>
      <c r="F393" s="11" t="s">
        <v>492</v>
      </c>
      <c r="G393" s="11" t="s">
        <v>2111</v>
      </c>
      <c r="H393" s="11" t="s">
        <v>4309</v>
      </c>
      <c r="I393" s="11" t="s">
        <v>1320</v>
      </c>
      <c r="J393" s="11" t="s">
        <v>2114</v>
      </c>
      <c r="K393" s="11" t="s">
        <v>2821</v>
      </c>
      <c r="L393" s="12">
        <v>145.09</v>
      </c>
      <c r="M393" s="12">
        <v>128.85</v>
      </c>
      <c r="N393" s="12">
        <v>64.430000000000007</v>
      </c>
      <c r="O393" s="12">
        <v>83.02</v>
      </c>
      <c r="P393" s="12">
        <v>64.42</v>
      </c>
      <c r="Q393" s="12">
        <v>86.56</v>
      </c>
      <c r="R393" s="11" t="s">
        <v>3331</v>
      </c>
      <c r="S393" s="11" t="s">
        <v>3332</v>
      </c>
    </row>
    <row r="394" spans="1:19" ht="60.75" customHeight="1" x14ac:dyDescent="0.25">
      <c r="A394" s="11" t="s">
        <v>1232</v>
      </c>
      <c r="B394" s="11" t="s">
        <v>1413</v>
      </c>
      <c r="C394" s="11" t="s">
        <v>2098</v>
      </c>
      <c r="D394" s="11" t="s">
        <v>2115</v>
      </c>
      <c r="E394" s="11" t="s">
        <v>426</v>
      </c>
      <c r="F394" s="11" t="s">
        <v>492</v>
      </c>
      <c r="G394" s="11" t="s">
        <v>98</v>
      </c>
      <c r="H394" s="11"/>
      <c r="I394" s="11"/>
      <c r="J394" s="11" t="s">
        <v>2116</v>
      </c>
      <c r="K394" s="11" t="s">
        <v>2821</v>
      </c>
      <c r="L394" s="12">
        <v>24.93</v>
      </c>
      <c r="M394" s="12">
        <v>50</v>
      </c>
      <c r="N394" s="12">
        <v>25</v>
      </c>
      <c r="O394" s="12">
        <v>25</v>
      </c>
      <c r="P394" s="12">
        <v>25</v>
      </c>
      <c r="Q394" s="12">
        <v>89.58</v>
      </c>
      <c r="R394" s="11" t="s">
        <v>3333</v>
      </c>
      <c r="S394" s="11" t="s">
        <v>3334</v>
      </c>
    </row>
    <row r="395" spans="1:19" ht="60.75" customHeight="1" x14ac:dyDescent="0.25">
      <c r="A395" s="11" t="s">
        <v>1232</v>
      </c>
      <c r="B395" s="11" t="s">
        <v>1413</v>
      </c>
      <c r="C395" s="11" t="s">
        <v>2098</v>
      </c>
      <c r="D395" s="11" t="s">
        <v>2115</v>
      </c>
      <c r="E395" s="11" t="s">
        <v>426</v>
      </c>
      <c r="F395" s="11" t="s">
        <v>492</v>
      </c>
      <c r="G395" s="11" t="s">
        <v>98</v>
      </c>
      <c r="H395" s="11"/>
      <c r="I395" s="11"/>
      <c r="J395" s="11" t="s">
        <v>2117</v>
      </c>
      <c r="K395" s="11" t="s">
        <v>2821</v>
      </c>
      <c r="L395" s="12">
        <v>0</v>
      </c>
      <c r="M395" s="12">
        <v>25</v>
      </c>
      <c r="N395" s="12">
        <v>12.5</v>
      </c>
      <c r="O395" s="12">
        <v>12.5</v>
      </c>
      <c r="P395" s="12">
        <v>12.5</v>
      </c>
      <c r="Q395" s="12">
        <v>6</v>
      </c>
      <c r="R395" s="11" t="s">
        <v>3335</v>
      </c>
      <c r="S395" s="11" t="s">
        <v>3336</v>
      </c>
    </row>
    <row r="396" spans="1:19" ht="60.75" customHeight="1" x14ac:dyDescent="0.25">
      <c r="A396" s="11" t="s">
        <v>1232</v>
      </c>
      <c r="B396" s="11" t="s">
        <v>1413</v>
      </c>
      <c r="C396" s="11" t="s">
        <v>2098</v>
      </c>
      <c r="D396" s="11" t="s">
        <v>2118</v>
      </c>
      <c r="E396" s="11" t="s">
        <v>426</v>
      </c>
      <c r="F396" s="11" t="s">
        <v>492</v>
      </c>
      <c r="G396" s="11" t="s">
        <v>98</v>
      </c>
      <c r="H396" s="11"/>
      <c r="I396" s="11"/>
      <c r="J396" s="11" t="s">
        <v>2119</v>
      </c>
      <c r="K396" s="11" t="s">
        <v>2821</v>
      </c>
      <c r="L396" s="12">
        <v>80</v>
      </c>
      <c r="M396" s="12">
        <v>82</v>
      </c>
      <c r="N396" s="12">
        <v>41</v>
      </c>
      <c r="O396" s="12">
        <v>121.95</v>
      </c>
      <c r="P396" s="12">
        <v>41</v>
      </c>
      <c r="Q396" s="12">
        <v>100</v>
      </c>
      <c r="R396" s="11" t="s">
        <v>3337</v>
      </c>
      <c r="S396" s="11" t="s">
        <v>3338</v>
      </c>
    </row>
    <row r="397" spans="1:19" ht="60.75" customHeight="1" x14ac:dyDescent="0.25">
      <c r="A397" s="11" t="s">
        <v>1232</v>
      </c>
      <c r="B397" s="11" t="s">
        <v>1413</v>
      </c>
      <c r="C397" s="11" t="s">
        <v>2098</v>
      </c>
      <c r="D397" s="11" t="s">
        <v>2120</v>
      </c>
      <c r="E397" s="11" t="s">
        <v>426</v>
      </c>
      <c r="F397" s="11" t="s">
        <v>492</v>
      </c>
      <c r="G397" s="11" t="s">
        <v>98</v>
      </c>
      <c r="H397" s="11" t="s">
        <v>1311</v>
      </c>
      <c r="I397" s="11" t="s">
        <v>1311</v>
      </c>
      <c r="J397" s="11" t="s">
        <v>2121</v>
      </c>
      <c r="K397" s="11" t="s">
        <v>2821</v>
      </c>
      <c r="L397" s="12">
        <v>0.44</v>
      </c>
      <c r="M397" s="12">
        <v>0.44</v>
      </c>
      <c r="N397" s="12">
        <v>0.22</v>
      </c>
      <c r="O397" s="12">
        <v>0.13</v>
      </c>
      <c r="P397" s="12">
        <v>0.22</v>
      </c>
      <c r="Q397" s="12">
        <v>0.45</v>
      </c>
      <c r="R397" s="11" t="s">
        <v>3339</v>
      </c>
      <c r="S397" s="11" t="s">
        <v>3340</v>
      </c>
    </row>
    <row r="398" spans="1:19" ht="60.75" customHeight="1" x14ac:dyDescent="0.25">
      <c r="A398" s="11" t="s">
        <v>1232</v>
      </c>
      <c r="B398" s="11" t="s">
        <v>1413</v>
      </c>
      <c r="C398" s="11" t="s">
        <v>2098</v>
      </c>
      <c r="D398" s="11" t="s">
        <v>2120</v>
      </c>
      <c r="E398" s="11" t="s">
        <v>426</v>
      </c>
      <c r="F398" s="11" t="s">
        <v>492</v>
      </c>
      <c r="G398" s="11" t="s">
        <v>98</v>
      </c>
      <c r="H398" s="11" t="s">
        <v>1311</v>
      </c>
      <c r="I398" s="11" t="s">
        <v>1311</v>
      </c>
      <c r="J398" s="11" t="s">
        <v>2122</v>
      </c>
      <c r="K398" s="11" t="s">
        <v>2821</v>
      </c>
      <c r="L398" s="12">
        <v>40</v>
      </c>
      <c r="M398" s="12">
        <v>48.97</v>
      </c>
      <c r="N398" s="12">
        <v>24.48</v>
      </c>
      <c r="O398" s="12">
        <v>21.43</v>
      </c>
      <c r="P398" s="12">
        <v>24.49</v>
      </c>
      <c r="Q398" s="12">
        <v>83</v>
      </c>
      <c r="R398" s="11" t="s">
        <v>3341</v>
      </c>
      <c r="S398" s="11" t="s">
        <v>3342</v>
      </c>
    </row>
    <row r="399" spans="1:19" ht="60.75" customHeight="1" x14ac:dyDescent="0.25">
      <c r="A399" s="11" t="s">
        <v>1232</v>
      </c>
      <c r="B399" s="11" t="s">
        <v>1413</v>
      </c>
      <c r="C399" s="11" t="s">
        <v>2098</v>
      </c>
      <c r="D399" s="11" t="s">
        <v>4325</v>
      </c>
      <c r="E399" s="11" t="s">
        <v>50</v>
      </c>
      <c r="F399" s="11" t="s">
        <v>51</v>
      </c>
      <c r="G399" s="11" t="s">
        <v>61</v>
      </c>
      <c r="H399" s="11" t="s">
        <v>4309</v>
      </c>
      <c r="I399" s="11" t="s">
        <v>1320</v>
      </c>
      <c r="J399" s="11"/>
      <c r="K399" s="11"/>
      <c r="L399" s="12"/>
      <c r="M399" s="12"/>
      <c r="N399" s="12"/>
      <c r="O399" s="12"/>
      <c r="P399" s="12"/>
      <c r="Q399" s="12"/>
      <c r="R399" s="11"/>
      <c r="S399" s="11"/>
    </row>
    <row r="400" spans="1:19" ht="60.75" customHeight="1" x14ac:dyDescent="0.25">
      <c r="A400" s="11" t="s">
        <v>46</v>
      </c>
      <c r="B400" s="11" t="s">
        <v>58</v>
      </c>
      <c r="C400" s="11" t="s">
        <v>2123</v>
      </c>
      <c r="D400" s="11" t="s">
        <v>55</v>
      </c>
      <c r="E400" s="11" t="s">
        <v>50</v>
      </c>
      <c r="F400" s="11" t="s">
        <v>51</v>
      </c>
      <c r="G400" s="11" t="s">
        <v>56</v>
      </c>
      <c r="H400" s="11" t="s">
        <v>4309</v>
      </c>
      <c r="I400" s="11" t="s">
        <v>2124</v>
      </c>
      <c r="J400" s="11" t="s">
        <v>2125</v>
      </c>
      <c r="K400" s="11" t="s">
        <v>2821</v>
      </c>
      <c r="L400" s="12">
        <v>0</v>
      </c>
      <c r="M400" s="12">
        <v>1</v>
      </c>
      <c r="N400" s="12">
        <v>1</v>
      </c>
      <c r="O400" s="12">
        <v>1</v>
      </c>
      <c r="P400" s="12">
        <v>1</v>
      </c>
      <c r="Q400" s="12">
        <v>1</v>
      </c>
      <c r="R400" s="11" t="s">
        <v>3343</v>
      </c>
      <c r="S400" s="11" t="s">
        <v>3344</v>
      </c>
    </row>
    <row r="401" spans="1:19" ht="60.75" customHeight="1" x14ac:dyDescent="0.25">
      <c r="A401" s="11" t="s">
        <v>46</v>
      </c>
      <c r="B401" s="11" t="s">
        <v>58</v>
      </c>
      <c r="C401" s="11" t="s">
        <v>2123</v>
      </c>
      <c r="D401" s="11" t="s">
        <v>55</v>
      </c>
      <c r="E401" s="11" t="s">
        <v>50</v>
      </c>
      <c r="F401" s="11" t="s">
        <v>51</v>
      </c>
      <c r="G401" s="11" t="s">
        <v>56</v>
      </c>
      <c r="H401" s="11" t="s">
        <v>4309</v>
      </c>
      <c r="I401" s="11" t="s">
        <v>2124</v>
      </c>
      <c r="J401" s="11" t="s">
        <v>2126</v>
      </c>
      <c r="K401" s="11" t="s">
        <v>2821</v>
      </c>
      <c r="L401" s="12">
        <v>0</v>
      </c>
      <c r="M401" s="12">
        <v>1</v>
      </c>
      <c r="N401" s="12">
        <v>0</v>
      </c>
      <c r="O401" s="12" t="s">
        <v>1307</v>
      </c>
      <c r="P401" s="12">
        <v>1</v>
      </c>
      <c r="Q401" s="12">
        <v>1</v>
      </c>
      <c r="R401" s="11" t="s">
        <v>3345</v>
      </c>
      <c r="S401" s="11" t="s">
        <v>3346</v>
      </c>
    </row>
    <row r="402" spans="1:19" ht="60.75" customHeight="1" x14ac:dyDescent="0.25">
      <c r="A402" s="11" t="s">
        <v>46</v>
      </c>
      <c r="B402" s="11" t="s">
        <v>58</v>
      </c>
      <c r="C402" s="11" t="s">
        <v>2123</v>
      </c>
      <c r="D402" s="11" t="s">
        <v>55</v>
      </c>
      <c r="E402" s="11" t="s">
        <v>50</v>
      </c>
      <c r="F402" s="11" t="s">
        <v>51</v>
      </c>
      <c r="G402" s="11" t="s">
        <v>56</v>
      </c>
      <c r="H402" s="11" t="s">
        <v>4309</v>
      </c>
      <c r="I402" s="11" t="s">
        <v>2124</v>
      </c>
      <c r="J402" s="11" t="s">
        <v>2127</v>
      </c>
      <c r="K402" s="11" t="s">
        <v>2821</v>
      </c>
      <c r="L402" s="12">
        <v>0</v>
      </c>
      <c r="M402" s="12">
        <v>0.9</v>
      </c>
      <c r="N402" s="12">
        <v>0</v>
      </c>
      <c r="O402" s="12" t="s">
        <v>1307</v>
      </c>
      <c r="P402" s="12">
        <v>0.9</v>
      </c>
      <c r="Q402" s="12">
        <v>1</v>
      </c>
      <c r="R402" s="11" t="s">
        <v>3347</v>
      </c>
      <c r="S402" s="11" t="s">
        <v>3348</v>
      </c>
    </row>
    <row r="403" spans="1:19" ht="60.75" customHeight="1" x14ac:dyDescent="0.25">
      <c r="A403" s="11" t="s">
        <v>46</v>
      </c>
      <c r="B403" s="11" t="s">
        <v>58</v>
      </c>
      <c r="C403" s="11" t="s">
        <v>2123</v>
      </c>
      <c r="D403" s="11" t="s">
        <v>55</v>
      </c>
      <c r="E403" s="11" t="s">
        <v>50</v>
      </c>
      <c r="F403" s="11" t="s">
        <v>51</v>
      </c>
      <c r="G403" s="11" t="s">
        <v>56</v>
      </c>
      <c r="H403" s="11" t="s">
        <v>4309</v>
      </c>
      <c r="I403" s="11" t="s">
        <v>2124</v>
      </c>
      <c r="J403" s="11" t="s">
        <v>2128</v>
      </c>
      <c r="K403" s="11" t="s">
        <v>2821</v>
      </c>
      <c r="L403" s="12">
        <v>0</v>
      </c>
      <c r="M403" s="12">
        <v>1</v>
      </c>
      <c r="N403" s="12">
        <v>1</v>
      </c>
      <c r="O403" s="12">
        <v>1</v>
      </c>
      <c r="P403" s="12">
        <v>1</v>
      </c>
      <c r="Q403" s="12">
        <v>1</v>
      </c>
      <c r="R403" s="11" t="s">
        <v>3349</v>
      </c>
      <c r="S403" s="11" t="s">
        <v>3350</v>
      </c>
    </row>
    <row r="404" spans="1:19" ht="60.75" customHeight="1" x14ac:dyDescent="0.25">
      <c r="A404" s="11" t="s">
        <v>46</v>
      </c>
      <c r="B404" s="11" t="s">
        <v>58</v>
      </c>
      <c r="C404" s="11" t="s">
        <v>2123</v>
      </c>
      <c r="D404" s="11" t="s">
        <v>55</v>
      </c>
      <c r="E404" s="11" t="s">
        <v>50</v>
      </c>
      <c r="F404" s="11" t="s">
        <v>51</v>
      </c>
      <c r="G404" s="11" t="s">
        <v>56</v>
      </c>
      <c r="H404" s="11" t="s">
        <v>4309</v>
      </c>
      <c r="I404" s="11" t="s">
        <v>2124</v>
      </c>
      <c r="J404" s="11" t="s">
        <v>2129</v>
      </c>
      <c r="K404" s="11" t="s">
        <v>2821</v>
      </c>
      <c r="L404" s="12">
        <v>0</v>
      </c>
      <c r="M404" s="12">
        <v>1</v>
      </c>
      <c r="N404" s="12">
        <v>1</v>
      </c>
      <c r="O404" s="12">
        <v>1</v>
      </c>
      <c r="P404" s="12">
        <v>1</v>
      </c>
      <c r="Q404" s="12">
        <v>1</v>
      </c>
      <c r="R404" s="11" t="s">
        <v>3351</v>
      </c>
      <c r="S404" s="11" t="s">
        <v>3352</v>
      </c>
    </row>
    <row r="405" spans="1:19" ht="60.75" customHeight="1" x14ac:dyDescent="0.25">
      <c r="A405" s="11" t="s">
        <v>46</v>
      </c>
      <c r="B405" s="11" t="s">
        <v>58</v>
      </c>
      <c r="C405" s="11" t="s">
        <v>2123</v>
      </c>
      <c r="D405" s="11" t="s">
        <v>49</v>
      </c>
      <c r="E405" s="11" t="s">
        <v>50</v>
      </c>
      <c r="F405" s="11" t="s">
        <v>51</v>
      </c>
      <c r="G405" s="11" t="s">
        <v>52</v>
      </c>
      <c r="H405" s="11" t="s">
        <v>4309</v>
      </c>
      <c r="I405" s="11" t="s">
        <v>2124</v>
      </c>
      <c r="J405" s="11"/>
      <c r="K405" s="11"/>
      <c r="L405" s="12"/>
      <c r="M405" s="12"/>
      <c r="N405" s="12"/>
      <c r="O405" s="12"/>
      <c r="P405" s="12"/>
      <c r="Q405" s="12"/>
      <c r="R405" s="11"/>
      <c r="S405" s="11"/>
    </row>
    <row r="406" spans="1:19" ht="60.75" customHeight="1" x14ac:dyDescent="0.25">
      <c r="A406" s="11" t="s">
        <v>445</v>
      </c>
      <c r="B406" s="11" t="s">
        <v>58</v>
      </c>
      <c r="C406" s="11" t="s">
        <v>2130</v>
      </c>
      <c r="D406" s="11" t="s">
        <v>452</v>
      </c>
      <c r="E406" s="11" t="s">
        <v>63</v>
      </c>
      <c r="F406" s="11" t="s">
        <v>435</v>
      </c>
      <c r="G406" s="11" t="s">
        <v>449</v>
      </c>
      <c r="H406" s="11" t="s">
        <v>4309</v>
      </c>
      <c r="I406" s="11" t="s">
        <v>1558</v>
      </c>
      <c r="J406" s="11" t="s">
        <v>2131</v>
      </c>
      <c r="K406" s="11" t="s">
        <v>2821</v>
      </c>
      <c r="L406" s="12">
        <v>0</v>
      </c>
      <c r="M406" s="12">
        <v>72</v>
      </c>
      <c r="N406" s="12">
        <v>70.8</v>
      </c>
      <c r="O406" s="12">
        <v>78.98</v>
      </c>
      <c r="P406" s="12">
        <v>72</v>
      </c>
      <c r="Q406" s="12">
        <v>56.93</v>
      </c>
      <c r="R406" s="11" t="s">
        <v>3353</v>
      </c>
      <c r="S406" s="11" t="s">
        <v>3354</v>
      </c>
    </row>
    <row r="407" spans="1:19" ht="60.75" customHeight="1" x14ac:dyDescent="0.25">
      <c r="A407" s="11" t="s">
        <v>445</v>
      </c>
      <c r="B407" s="11" t="s">
        <v>58</v>
      </c>
      <c r="C407" s="11" t="s">
        <v>2130</v>
      </c>
      <c r="D407" s="11" t="s">
        <v>451</v>
      </c>
      <c r="E407" s="11" t="s">
        <v>63</v>
      </c>
      <c r="F407" s="11" t="s">
        <v>64</v>
      </c>
      <c r="G407" s="11" t="s">
        <v>449</v>
      </c>
      <c r="H407" s="11" t="s">
        <v>4309</v>
      </c>
      <c r="I407" s="11" t="s">
        <v>1558</v>
      </c>
      <c r="J407" s="11" t="s">
        <v>2132</v>
      </c>
      <c r="K407" s="11" t="s">
        <v>2821</v>
      </c>
      <c r="L407" s="12">
        <v>0</v>
      </c>
      <c r="M407" s="12">
        <v>86</v>
      </c>
      <c r="N407" s="12">
        <v>81.2</v>
      </c>
      <c r="O407" s="12">
        <v>100</v>
      </c>
      <c r="P407" s="12">
        <v>86</v>
      </c>
      <c r="Q407" s="12">
        <v>100</v>
      </c>
      <c r="R407" s="11" t="s">
        <v>3355</v>
      </c>
      <c r="S407" s="11" t="s">
        <v>3356</v>
      </c>
    </row>
    <row r="408" spans="1:19" ht="60.75" customHeight="1" x14ac:dyDescent="0.25">
      <c r="A408" s="11" t="s">
        <v>445</v>
      </c>
      <c r="B408" s="11" t="s">
        <v>58</v>
      </c>
      <c r="C408" s="11" t="s">
        <v>2130</v>
      </c>
      <c r="D408" s="11" t="s">
        <v>452</v>
      </c>
      <c r="E408" s="11" t="s">
        <v>63</v>
      </c>
      <c r="F408" s="11" t="s">
        <v>435</v>
      </c>
      <c r="G408" s="11" t="s">
        <v>449</v>
      </c>
      <c r="H408" s="11" t="s">
        <v>4309</v>
      </c>
      <c r="I408" s="11" t="s">
        <v>1558</v>
      </c>
      <c r="J408" s="11" t="s">
        <v>2133</v>
      </c>
      <c r="K408" s="11" t="s">
        <v>2821</v>
      </c>
      <c r="L408" s="12">
        <v>0</v>
      </c>
      <c r="M408" s="12">
        <v>86</v>
      </c>
      <c r="N408" s="12">
        <v>81.2</v>
      </c>
      <c r="O408" s="12">
        <v>100</v>
      </c>
      <c r="P408" s="12">
        <v>86</v>
      </c>
      <c r="Q408" s="12">
        <v>100</v>
      </c>
      <c r="R408" s="11" t="s">
        <v>3357</v>
      </c>
      <c r="S408" s="11" t="s">
        <v>3358</v>
      </c>
    </row>
    <row r="409" spans="1:19" ht="60.75" customHeight="1" x14ac:dyDescent="0.25">
      <c r="A409" s="11" t="s">
        <v>445</v>
      </c>
      <c r="B409" s="11" t="s">
        <v>58</v>
      </c>
      <c r="C409" s="11" t="s">
        <v>2130</v>
      </c>
      <c r="D409" s="11" t="s">
        <v>451</v>
      </c>
      <c r="E409" s="11" t="s">
        <v>63</v>
      </c>
      <c r="F409" s="11" t="s">
        <v>64</v>
      </c>
      <c r="G409" s="11" t="s">
        <v>449</v>
      </c>
      <c r="H409" s="11" t="s">
        <v>4309</v>
      </c>
      <c r="I409" s="11" t="s">
        <v>1558</v>
      </c>
      <c r="J409" s="11" t="s">
        <v>2134</v>
      </c>
      <c r="K409" s="11" t="s">
        <v>2821</v>
      </c>
      <c r="L409" s="12">
        <v>70</v>
      </c>
      <c r="M409" s="12">
        <v>78</v>
      </c>
      <c r="N409" s="12">
        <v>75.599999999999994</v>
      </c>
      <c r="O409" s="12">
        <v>33.15</v>
      </c>
      <c r="P409" s="12">
        <v>78</v>
      </c>
      <c r="Q409" s="12">
        <v>34.54</v>
      </c>
      <c r="R409" s="11" t="s">
        <v>3359</v>
      </c>
      <c r="S409" s="11" t="s">
        <v>3360</v>
      </c>
    </row>
    <row r="410" spans="1:19" ht="60.75" customHeight="1" x14ac:dyDescent="0.25">
      <c r="A410" s="11" t="s">
        <v>445</v>
      </c>
      <c r="B410" s="11" t="s">
        <v>58</v>
      </c>
      <c r="C410" s="11" t="s">
        <v>2130</v>
      </c>
      <c r="D410" s="11" t="s">
        <v>451</v>
      </c>
      <c r="E410" s="11" t="s">
        <v>63</v>
      </c>
      <c r="F410" s="11" t="s">
        <v>64</v>
      </c>
      <c r="G410" s="11" t="s">
        <v>449</v>
      </c>
      <c r="H410" s="11" t="s">
        <v>4309</v>
      </c>
      <c r="I410" s="11" t="s">
        <v>1558</v>
      </c>
      <c r="J410" s="11" t="s">
        <v>2135</v>
      </c>
      <c r="K410" s="11" t="s">
        <v>2821</v>
      </c>
      <c r="L410" s="12">
        <v>0</v>
      </c>
      <c r="M410" s="12">
        <v>55</v>
      </c>
      <c r="N410" s="12">
        <v>52</v>
      </c>
      <c r="O410" s="12">
        <v>100</v>
      </c>
      <c r="P410" s="12">
        <v>55</v>
      </c>
      <c r="Q410" s="12">
        <v>100</v>
      </c>
      <c r="R410" s="11" t="s">
        <v>3361</v>
      </c>
      <c r="S410" s="11" t="s">
        <v>3362</v>
      </c>
    </row>
    <row r="411" spans="1:19" ht="60.75" customHeight="1" x14ac:dyDescent="0.25">
      <c r="A411" s="11" t="s">
        <v>445</v>
      </c>
      <c r="B411" s="11" t="s">
        <v>58</v>
      </c>
      <c r="C411" s="11" t="s">
        <v>2130</v>
      </c>
      <c r="D411" s="11" t="s">
        <v>452</v>
      </c>
      <c r="E411" s="11" t="s">
        <v>63</v>
      </c>
      <c r="F411" s="11" t="s">
        <v>435</v>
      </c>
      <c r="G411" s="11" t="s">
        <v>449</v>
      </c>
      <c r="H411" s="11" t="s">
        <v>4309</v>
      </c>
      <c r="I411" s="11" t="s">
        <v>1558</v>
      </c>
      <c r="J411" s="11" t="s">
        <v>2136</v>
      </c>
      <c r="K411" s="11" t="s">
        <v>2821</v>
      </c>
      <c r="L411" s="12">
        <v>0</v>
      </c>
      <c r="M411" s="12">
        <v>70</v>
      </c>
      <c r="N411" s="12">
        <v>28</v>
      </c>
      <c r="O411" s="12">
        <v>40</v>
      </c>
      <c r="P411" s="12">
        <v>42</v>
      </c>
      <c r="Q411" s="12">
        <v>20</v>
      </c>
      <c r="R411" s="11" t="s">
        <v>3363</v>
      </c>
      <c r="S411" s="11" t="s">
        <v>3364</v>
      </c>
    </row>
    <row r="412" spans="1:19" ht="60.75" customHeight="1" x14ac:dyDescent="0.25">
      <c r="A412" s="11" t="s">
        <v>445</v>
      </c>
      <c r="B412" s="11" t="s">
        <v>58</v>
      </c>
      <c r="C412" s="11" t="s">
        <v>2130</v>
      </c>
      <c r="D412" s="11" t="s">
        <v>448</v>
      </c>
      <c r="E412" s="11" t="s">
        <v>63</v>
      </c>
      <c r="F412" s="11" t="s">
        <v>64</v>
      </c>
      <c r="G412" s="11" t="s">
        <v>449</v>
      </c>
      <c r="H412" s="11" t="s">
        <v>4309</v>
      </c>
      <c r="I412" s="11" t="s">
        <v>1558</v>
      </c>
      <c r="J412" s="11" t="s">
        <v>2137</v>
      </c>
      <c r="K412" s="11" t="s">
        <v>2821</v>
      </c>
      <c r="L412" s="12">
        <v>40</v>
      </c>
      <c r="M412" s="12">
        <v>60</v>
      </c>
      <c r="N412" s="12">
        <v>57</v>
      </c>
      <c r="O412" s="12">
        <v>60.61</v>
      </c>
      <c r="P412" s="12">
        <v>60</v>
      </c>
      <c r="Q412" s="12">
        <v>100</v>
      </c>
      <c r="R412" s="11" t="s">
        <v>3365</v>
      </c>
      <c r="S412" s="11" t="s">
        <v>3366</v>
      </c>
    </row>
    <row r="413" spans="1:19" ht="60.75" customHeight="1" x14ac:dyDescent="0.25">
      <c r="A413" s="11" t="s">
        <v>445</v>
      </c>
      <c r="B413" s="11" t="s">
        <v>58</v>
      </c>
      <c r="C413" s="11" t="s">
        <v>2130</v>
      </c>
      <c r="D413" s="11" t="s">
        <v>448</v>
      </c>
      <c r="E413" s="11" t="s">
        <v>63</v>
      </c>
      <c r="F413" s="11" t="s">
        <v>64</v>
      </c>
      <c r="G413" s="11" t="s">
        <v>449</v>
      </c>
      <c r="H413" s="11" t="s">
        <v>4309</v>
      </c>
      <c r="I413" s="11" t="s">
        <v>1558</v>
      </c>
      <c r="J413" s="11" t="s">
        <v>2138</v>
      </c>
      <c r="K413" s="11" t="s">
        <v>2821</v>
      </c>
      <c r="L413" s="12">
        <v>82.35</v>
      </c>
      <c r="M413" s="12">
        <v>85</v>
      </c>
      <c r="N413" s="12">
        <v>84.4</v>
      </c>
      <c r="O413" s="12">
        <v>83.33</v>
      </c>
      <c r="P413" s="12">
        <v>85</v>
      </c>
      <c r="Q413" s="12">
        <v>70</v>
      </c>
      <c r="R413" s="11" t="s">
        <v>3367</v>
      </c>
      <c r="S413" s="11" t="s">
        <v>3368</v>
      </c>
    </row>
    <row r="414" spans="1:19" ht="60.75" customHeight="1" x14ac:dyDescent="0.25">
      <c r="A414" s="11" t="s">
        <v>445</v>
      </c>
      <c r="B414" s="11" t="s">
        <v>58</v>
      </c>
      <c r="C414" s="11" t="s">
        <v>2130</v>
      </c>
      <c r="D414" s="11" t="s">
        <v>451</v>
      </c>
      <c r="E414" s="11" t="s">
        <v>63</v>
      </c>
      <c r="F414" s="11" t="s">
        <v>64</v>
      </c>
      <c r="G414" s="11" t="s">
        <v>449</v>
      </c>
      <c r="H414" s="11" t="s">
        <v>4309</v>
      </c>
      <c r="I414" s="11" t="s">
        <v>1558</v>
      </c>
      <c r="J414" s="11" t="s">
        <v>2139</v>
      </c>
      <c r="K414" s="11" t="s">
        <v>2821</v>
      </c>
      <c r="L414" s="12">
        <v>68.52</v>
      </c>
      <c r="M414" s="12">
        <v>72</v>
      </c>
      <c r="N414" s="12">
        <v>70.8</v>
      </c>
      <c r="O414" s="12">
        <v>63.45</v>
      </c>
      <c r="P414" s="12">
        <v>72</v>
      </c>
      <c r="Q414" s="12">
        <v>67.59</v>
      </c>
      <c r="R414" s="11" t="s">
        <v>3369</v>
      </c>
      <c r="S414" s="11" t="s">
        <v>3370</v>
      </c>
    </row>
    <row r="415" spans="1:19" ht="60.75" customHeight="1" x14ac:dyDescent="0.25">
      <c r="A415" s="11" t="s">
        <v>445</v>
      </c>
      <c r="B415" s="11" t="s">
        <v>58</v>
      </c>
      <c r="C415" s="11" t="s">
        <v>2130</v>
      </c>
      <c r="D415" s="11" t="s">
        <v>451</v>
      </c>
      <c r="E415" s="11" t="s">
        <v>63</v>
      </c>
      <c r="F415" s="11" t="s">
        <v>64</v>
      </c>
      <c r="G415" s="11" t="s">
        <v>449</v>
      </c>
      <c r="H415" s="11" t="s">
        <v>4309</v>
      </c>
      <c r="I415" s="11" t="s">
        <v>1558</v>
      </c>
      <c r="J415" s="11" t="s">
        <v>2140</v>
      </c>
      <c r="K415" s="11" t="s">
        <v>2821</v>
      </c>
      <c r="L415" s="12">
        <v>49.01</v>
      </c>
      <c r="M415" s="12">
        <v>52</v>
      </c>
      <c r="N415" s="12">
        <v>51.6</v>
      </c>
      <c r="O415" s="12">
        <v>42.04</v>
      </c>
      <c r="P415" s="12">
        <v>52</v>
      </c>
      <c r="Q415" s="12">
        <v>38.369999999999997</v>
      </c>
      <c r="R415" s="11" t="s">
        <v>3371</v>
      </c>
      <c r="S415" s="11" t="s">
        <v>3372</v>
      </c>
    </row>
    <row r="416" spans="1:19" ht="60.75" customHeight="1" x14ac:dyDescent="0.25">
      <c r="A416" s="11" t="s">
        <v>445</v>
      </c>
      <c r="B416" s="11" t="s">
        <v>58</v>
      </c>
      <c r="C416" s="11" t="s">
        <v>2130</v>
      </c>
      <c r="D416" s="11" t="s">
        <v>451</v>
      </c>
      <c r="E416" s="11" t="s">
        <v>63</v>
      </c>
      <c r="F416" s="11" t="s">
        <v>64</v>
      </c>
      <c r="G416" s="11" t="s">
        <v>449</v>
      </c>
      <c r="H416" s="11" t="s">
        <v>4309</v>
      </c>
      <c r="I416" s="11" t="s">
        <v>1558</v>
      </c>
      <c r="J416" s="11" t="s">
        <v>2141</v>
      </c>
      <c r="K416" s="11" t="s">
        <v>2821</v>
      </c>
      <c r="L416" s="12">
        <v>43</v>
      </c>
      <c r="M416" s="12">
        <v>70</v>
      </c>
      <c r="N416" s="12">
        <v>67</v>
      </c>
      <c r="O416" s="12">
        <v>65.709999999999994</v>
      </c>
      <c r="P416" s="12">
        <v>70</v>
      </c>
      <c r="Q416" s="12">
        <v>98.04</v>
      </c>
      <c r="R416" s="11" t="s">
        <v>3373</v>
      </c>
      <c r="S416" s="11" t="s">
        <v>3374</v>
      </c>
    </row>
    <row r="417" spans="1:19" ht="60.75" customHeight="1" x14ac:dyDescent="0.25">
      <c r="A417" s="11" t="s">
        <v>445</v>
      </c>
      <c r="B417" s="11" t="s">
        <v>58</v>
      </c>
      <c r="C417" s="11" t="s">
        <v>2130</v>
      </c>
      <c r="D417" s="11" t="s">
        <v>448</v>
      </c>
      <c r="E417" s="11" t="s">
        <v>63</v>
      </c>
      <c r="F417" s="11" t="s">
        <v>64</v>
      </c>
      <c r="G417" s="11" t="s">
        <v>449</v>
      </c>
      <c r="H417" s="11" t="s">
        <v>4309</v>
      </c>
      <c r="I417" s="11" t="s">
        <v>1558</v>
      </c>
      <c r="J417" s="11" t="s">
        <v>2142</v>
      </c>
      <c r="K417" s="11" t="s">
        <v>2821</v>
      </c>
      <c r="L417" s="12">
        <v>0</v>
      </c>
      <c r="M417" s="12">
        <v>60</v>
      </c>
      <c r="N417" s="12">
        <v>57</v>
      </c>
      <c r="O417" s="12">
        <v>60.61</v>
      </c>
      <c r="P417" s="12">
        <v>60</v>
      </c>
      <c r="Q417" s="12">
        <v>79.2</v>
      </c>
      <c r="R417" s="11" t="s">
        <v>3375</v>
      </c>
      <c r="S417" s="11" t="s">
        <v>3376</v>
      </c>
    </row>
    <row r="418" spans="1:19" ht="60.75" customHeight="1" x14ac:dyDescent="0.25">
      <c r="A418" s="11" t="s">
        <v>445</v>
      </c>
      <c r="B418" s="11" t="s">
        <v>58</v>
      </c>
      <c r="C418" s="11" t="s">
        <v>2130</v>
      </c>
      <c r="D418" s="11" t="s">
        <v>448</v>
      </c>
      <c r="E418" s="11" t="s">
        <v>63</v>
      </c>
      <c r="F418" s="11" t="s">
        <v>64</v>
      </c>
      <c r="G418" s="11" t="s">
        <v>449</v>
      </c>
      <c r="H418" s="11" t="s">
        <v>4309</v>
      </c>
      <c r="I418" s="11" t="s">
        <v>1558</v>
      </c>
      <c r="J418" s="11" t="s">
        <v>2143</v>
      </c>
      <c r="K418" s="11" t="s">
        <v>2821</v>
      </c>
      <c r="L418" s="12">
        <v>50</v>
      </c>
      <c r="M418" s="12">
        <v>58</v>
      </c>
      <c r="N418" s="12">
        <v>55</v>
      </c>
      <c r="O418" s="12">
        <v>13.3</v>
      </c>
      <c r="P418" s="12">
        <v>58</v>
      </c>
      <c r="Q418" s="12">
        <v>55.44</v>
      </c>
      <c r="R418" s="11" t="s">
        <v>3377</v>
      </c>
      <c r="S418" s="11" t="s">
        <v>3378</v>
      </c>
    </row>
    <row r="419" spans="1:19" ht="60.75" customHeight="1" x14ac:dyDescent="0.25">
      <c r="A419" s="11" t="s">
        <v>445</v>
      </c>
      <c r="B419" s="11" t="s">
        <v>58</v>
      </c>
      <c r="C419" s="11" t="s">
        <v>2130</v>
      </c>
      <c r="D419" s="11" t="s">
        <v>448</v>
      </c>
      <c r="E419" s="11" t="s">
        <v>63</v>
      </c>
      <c r="F419" s="11" t="s">
        <v>64</v>
      </c>
      <c r="G419" s="11" t="s">
        <v>449</v>
      </c>
      <c r="H419" s="11" t="s">
        <v>4309</v>
      </c>
      <c r="I419" s="11" t="s">
        <v>1558</v>
      </c>
      <c r="J419" s="11" t="s">
        <v>2144</v>
      </c>
      <c r="K419" s="11" t="s">
        <v>2821</v>
      </c>
      <c r="L419" s="12">
        <v>89.13</v>
      </c>
      <c r="M419" s="12">
        <v>90</v>
      </c>
      <c r="N419" s="12">
        <v>89.48</v>
      </c>
      <c r="O419" s="12">
        <v>100</v>
      </c>
      <c r="P419" s="12">
        <v>90</v>
      </c>
      <c r="Q419" s="12">
        <v>100</v>
      </c>
      <c r="R419" s="11" t="s">
        <v>3379</v>
      </c>
      <c r="S419" s="11" t="s">
        <v>3380</v>
      </c>
    </row>
    <row r="420" spans="1:19" ht="60.75" customHeight="1" x14ac:dyDescent="0.25">
      <c r="A420" s="11" t="s">
        <v>445</v>
      </c>
      <c r="B420" s="11" t="s">
        <v>58</v>
      </c>
      <c r="C420" s="11" t="s">
        <v>2130</v>
      </c>
      <c r="D420" s="11" t="s">
        <v>448</v>
      </c>
      <c r="E420" s="11" t="s">
        <v>63</v>
      </c>
      <c r="F420" s="11" t="s">
        <v>64</v>
      </c>
      <c r="G420" s="11" t="s">
        <v>449</v>
      </c>
      <c r="H420" s="11" t="s">
        <v>4309</v>
      </c>
      <c r="I420" s="11" t="s">
        <v>1558</v>
      </c>
      <c r="J420" s="11" t="s">
        <v>2145</v>
      </c>
      <c r="K420" s="11" t="s">
        <v>2821</v>
      </c>
      <c r="L420" s="12">
        <v>43.15</v>
      </c>
      <c r="M420" s="12">
        <v>55</v>
      </c>
      <c r="N420" s="12">
        <v>52</v>
      </c>
      <c r="O420" s="12">
        <v>67.19</v>
      </c>
      <c r="P420" s="12">
        <v>55</v>
      </c>
      <c r="Q420" s="12">
        <v>50.48</v>
      </c>
      <c r="R420" s="11" t="s">
        <v>3381</v>
      </c>
      <c r="S420" s="11" t="s">
        <v>3382</v>
      </c>
    </row>
    <row r="421" spans="1:19" ht="60.75" customHeight="1" x14ac:dyDescent="0.25">
      <c r="A421" s="11" t="s">
        <v>445</v>
      </c>
      <c r="B421" s="11" t="s">
        <v>58</v>
      </c>
      <c r="C421" s="11" t="s">
        <v>2130</v>
      </c>
      <c r="D421" s="11" t="s">
        <v>448</v>
      </c>
      <c r="E421" s="11" t="s">
        <v>63</v>
      </c>
      <c r="F421" s="11" t="s">
        <v>64</v>
      </c>
      <c r="G421" s="11" t="s">
        <v>449</v>
      </c>
      <c r="H421" s="11" t="s">
        <v>4309</v>
      </c>
      <c r="I421" s="11" t="s">
        <v>1558</v>
      </c>
      <c r="J421" s="11" t="s">
        <v>2146</v>
      </c>
      <c r="K421" s="11" t="s">
        <v>2821</v>
      </c>
      <c r="L421" s="12">
        <v>75.09</v>
      </c>
      <c r="M421" s="12">
        <v>82</v>
      </c>
      <c r="N421" s="12">
        <v>80.8</v>
      </c>
      <c r="O421" s="12">
        <v>70.77</v>
      </c>
      <c r="P421" s="12">
        <v>82</v>
      </c>
      <c r="Q421" s="12">
        <v>69.819999999999993</v>
      </c>
      <c r="R421" s="11" t="s">
        <v>3383</v>
      </c>
      <c r="S421" s="11" t="s">
        <v>3384</v>
      </c>
    </row>
    <row r="422" spans="1:19" ht="60.75" customHeight="1" x14ac:dyDescent="0.25">
      <c r="A422" s="11" t="s">
        <v>445</v>
      </c>
      <c r="B422" s="11" t="s">
        <v>58</v>
      </c>
      <c r="C422" s="11" t="s">
        <v>2130</v>
      </c>
      <c r="D422" s="11" t="s">
        <v>447</v>
      </c>
      <c r="E422" s="11" t="s">
        <v>50</v>
      </c>
      <c r="F422" s="11" t="s">
        <v>51</v>
      </c>
      <c r="G422" s="11" t="s">
        <v>61</v>
      </c>
      <c r="H422" s="11" t="s">
        <v>4309</v>
      </c>
      <c r="I422" s="11" t="s">
        <v>1320</v>
      </c>
      <c r="J422" s="11"/>
      <c r="K422" s="11"/>
      <c r="L422" s="12"/>
      <c r="M422" s="12"/>
      <c r="N422" s="12"/>
      <c r="O422" s="12"/>
      <c r="P422" s="12"/>
      <c r="Q422" s="12"/>
      <c r="R422" s="11"/>
      <c r="S422" s="11"/>
    </row>
    <row r="423" spans="1:19" ht="60.75" customHeight="1" x14ac:dyDescent="0.25">
      <c r="A423" s="11" t="s">
        <v>1224</v>
      </c>
      <c r="B423" s="11" t="s">
        <v>58</v>
      </c>
      <c r="C423" s="11" t="s">
        <v>2674</v>
      </c>
      <c r="D423" s="11" t="s">
        <v>2675</v>
      </c>
      <c r="E423" s="11" t="s">
        <v>96</v>
      </c>
      <c r="F423" s="11" t="s">
        <v>97</v>
      </c>
      <c r="G423" s="11" t="s">
        <v>98</v>
      </c>
      <c r="H423" s="11"/>
      <c r="I423" s="11"/>
      <c r="J423" s="11" t="s">
        <v>2678</v>
      </c>
      <c r="K423" s="11" t="s">
        <v>2822</v>
      </c>
      <c r="L423" s="12">
        <v>31</v>
      </c>
      <c r="M423" s="12">
        <v>4</v>
      </c>
      <c r="N423" s="12">
        <v>2</v>
      </c>
      <c r="O423" s="12" t="s">
        <v>1307</v>
      </c>
      <c r="P423" s="12">
        <v>2</v>
      </c>
      <c r="Q423" s="12">
        <v>2</v>
      </c>
      <c r="R423" s="11" t="s">
        <v>2916</v>
      </c>
      <c r="S423" s="11" t="s">
        <v>3385</v>
      </c>
    </row>
    <row r="424" spans="1:19" ht="60.75" customHeight="1" x14ac:dyDescent="0.25">
      <c r="A424" s="11" t="s">
        <v>1224</v>
      </c>
      <c r="B424" s="11" t="s">
        <v>58</v>
      </c>
      <c r="C424" s="11" t="s">
        <v>2674</v>
      </c>
      <c r="D424" s="11" t="s">
        <v>2735</v>
      </c>
      <c r="E424" s="11" t="s">
        <v>96</v>
      </c>
      <c r="F424" s="11" t="s">
        <v>97</v>
      </c>
      <c r="G424" s="11" t="s">
        <v>98</v>
      </c>
      <c r="H424" s="11"/>
      <c r="I424" s="11"/>
      <c r="J424" s="11" t="s">
        <v>2736</v>
      </c>
      <c r="K424" s="11" t="s">
        <v>2822</v>
      </c>
      <c r="L424" s="12">
        <v>0</v>
      </c>
      <c r="M424" s="12">
        <v>100</v>
      </c>
      <c r="N424" s="12">
        <v>50</v>
      </c>
      <c r="O424" s="12" t="s">
        <v>1307</v>
      </c>
      <c r="P424" s="12">
        <v>50</v>
      </c>
      <c r="Q424" s="12">
        <v>100</v>
      </c>
      <c r="R424" s="11" t="s">
        <v>3386</v>
      </c>
      <c r="S424" s="11" t="s">
        <v>3387</v>
      </c>
    </row>
    <row r="425" spans="1:19" ht="60.75" customHeight="1" x14ac:dyDescent="0.25">
      <c r="A425" s="11" t="s">
        <v>1224</v>
      </c>
      <c r="B425" s="11" t="s">
        <v>58</v>
      </c>
      <c r="C425" s="11" t="s">
        <v>2674</v>
      </c>
      <c r="D425" s="11" t="s">
        <v>60</v>
      </c>
      <c r="E425" s="11" t="s">
        <v>50</v>
      </c>
      <c r="F425" s="11"/>
      <c r="G425" s="11"/>
      <c r="H425" s="11"/>
      <c r="I425" s="11"/>
      <c r="J425" s="11"/>
      <c r="K425" s="11"/>
      <c r="L425" s="12"/>
      <c r="M425" s="12"/>
      <c r="N425" s="12"/>
      <c r="O425" s="12"/>
      <c r="P425" s="12"/>
      <c r="Q425" s="12"/>
      <c r="R425" s="11"/>
      <c r="S425" s="11"/>
    </row>
    <row r="426" spans="1:19" ht="60.75" customHeight="1" x14ac:dyDescent="0.25">
      <c r="A426" s="11" t="s">
        <v>679</v>
      </c>
      <c r="B426" s="11" t="s">
        <v>1379</v>
      </c>
      <c r="C426" s="11" t="s">
        <v>2166</v>
      </c>
      <c r="D426" s="11" t="s">
        <v>681</v>
      </c>
      <c r="E426" s="11" t="s">
        <v>69</v>
      </c>
      <c r="F426" s="11" t="s">
        <v>579</v>
      </c>
      <c r="G426" s="11" t="s">
        <v>682</v>
      </c>
      <c r="H426" s="11" t="s">
        <v>4317</v>
      </c>
      <c r="I426" s="11" t="s">
        <v>1930</v>
      </c>
      <c r="J426" s="11" t="s">
        <v>2167</v>
      </c>
      <c r="K426" s="11" t="s">
        <v>2821</v>
      </c>
      <c r="L426" s="12">
        <v>0</v>
      </c>
      <c r="M426" s="12">
        <v>10</v>
      </c>
      <c r="N426" s="12">
        <v>5</v>
      </c>
      <c r="O426" s="12">
        <v>0</v>
      </c>
      <c r="P426" s="12">
        <v>5</v>
      </c>
      <c r="Q426" s="12">
        <v>4</v>
      </c>
      <c r="R426" s="11" t="s">
        <v>3388</v>
      </c>
      <c r="S426" s="11" t="s">
        <v>3389</v>
      </c>
    </row>
    <row r="427" spans="1:19" ht="60.75" customHeight="1" x14ac:dyDescent="0.25">
      <c r="A427" s="11" t="s">
        <v>679</v>
      </c>
      <c r="B427" s="11" t="s">
        <v>1379</v>
      </c>
      <c r="C427" s="11" t="s">
        <v>2166</v>
      </c>
      <c r="D427" s="11" t="s">
        <v>681</v>
      </c>
      <c r="E427" s="11" t="s">
        <v>69</v>
      </c>
      <c r="F427" s="11" t="s">
        <v>579</v>
      </c>
      <c r="G427" s="11" t="s">
        <v>682</v>
      </c>
      <c r="H427" s="11" t="s">
        <v>4317</v>
      </c>
      <c r="I427" s="11" t="s">
        <v>1930</v>
      </c>
      <c r="J427" s="11" t="s">
        <v>2168</v>
      </c>
      <c r="K427" s="11" t="s">
        <v>2821</v>
      </c>
      <c r="L427" s="12">
        <v>63</v>
      </c>
      <c r="M427" s="12">
        <v>70</v>
      </c>
      <c r="N427" s="12">
        <v>63</v>
      </c>
      <c r="O427" s="12" t="s">
        <v>1307</v>
      </c>
      <c r="P427" s="12">
        <v>70</v>
      </c>
      <c r="Q427" s="12">
        <v>79</v>
      </c>
      <c r="R427" s="11" t="s">
        <v>3390</v>
      </c>
      <c r="S427" s="11" t="s">
        <v>3391</v>
      </c>
    </row>
    <row r="428" spans="1:19" ht="60.75" customHeight="1" x14ac:dyDescent="0.25">
      <c r="A428" s="11" t="s">
        <v>679</v>
      </c>
      <c r="B428" s="11" t="s">
        <v>1379</v>
      </c>
      <c r="C428" s="11" t="s">
        <v>2166</v>
      </c>
      <c r="D428" s="11" t="s">
        <v>684</v>
      </c>
      <c r="E428" s="11" t="s">
        <v>685</v>
      </c>
      <c r="F428" s="11" t="s">
        <v>686</v>
      </c>
      <c r="G428" s="11" t="s">
        <v>687</v>
      </c>
      <c r="H428" s="11" t="s">
        <v>4317</v>
      </c>
      <c r="I428" s="11" t="s">
        <v>2169</v>
      </c>
      <c r="J428" s="11" t="s">
        <v>2170</v>
      </c>
      <c r="K428" s="11" t="s">
        <v>2821</v>
      </c>
      <c r="L428" s="12">
        <v>0</v>
      </c>
      <c r="M428" s="12">
        <v>3</v>
      </c>
      <c r="N428" s="12">
        <v>1</v>
      </c>
      <c r="O428" s="12">
        <v>1</v>
      </c>
      <c r="P428" s="12">
        <v>2</v>
      </c>
      <c r="Q428" s="12">
        <v>2</v>
      </c>
      <c r="R428" s="11" t="s">
        <v>3392</v>
      </c>
      <c r="S428" s="11" t="s">
        <v>3393</v>
      </c>
    </row>
    <row r="429" spans="1:19" ht="60.75" customHeight="1" x14ac:dyDescent="0.25">
      <c r="A429" s="11" t="s">
        <v>679</v>
      </c>
      <c r="B429" s="11" t="s">
        <v>1379</v>
      </c>
      <c r="C429" s="11" t="s">
        <v>2166</v>
      </c>
      <c r="D429" s="11" t="s">
        <v>688</v>
      </c>
      <c r="E429" s="11" t="s">
        <v>685</v>
      </c>
      <c r="F429" s="11" t="s">
        <v>686</v>
      </c>
      <c r="G429" s="11" t="s">
        <v>687</v>
      </c>
      <c r="H429" s="11" t="s">
        <v>4317</v>
      </c>
      <c r="I429" s="11" t="s">
        <v>2169</v>
      </c>
      <c r="J429" s="11" t="s">
        <v>2171</v>
      </c>
      <c r="K429" s="11" t="s">
        <v>2821</v>
      </c>
      <c r="L429" s="12">
        <v>0</v>
      </c>
      <c r="M429" s="12">
        <v>3</v>
      </c>
      <c r="N429" s="12">
        <v>0</v>
      </c>
      <c r="O429" s="12" t="s">
        <v>1307</v>
      </c>
      <c r="P429" s="12">
        <v>3</v>
      </c>
      <c r="Q429" s="12">
        <v>3</v>
      </c>
      <c r="R429" s="11" t="s">
        <v>3394</v>
      </c>
      <c r="S429" s="11" t="s">
        <v>3395</v>
      </c>
    </row>
    <row r="430" spans="1:19" ht="60.75" customHeight="1" x14ac:dyDescent="0.25">
      <c r="A430" s="11" t="s">
        <v>679</v>
      </c>
      <c r="B430" s="11" t="s">
        <v>1379</v>
      </c>
      <c r="C430" s="11" t="s">
        <v>2166</v>
      </c>
      <c r="D430" s="11" t="s">
        <v>690</v>
      </c>
      <c r="E430" s="11" t="s">
        <v>69</v>
      </c>
      <c r="F430" s="11" t="s">
        <v>579</v>
      </c>
      <c r="G430" s="11" t="s">
        <v>682</v>
      </c>
      <c r="H430" s="11" t="s">
        <v>4317</v>
      </c>
      <c r="I430" s="11" t="s">
        <v>1930</v>
      </c>
      <c r="J430" s="11" t="s">
        <v>2172</v>
      </c>
      <c r="K430" s="11" t="s">
        <v>2821</v>
      </c>
      <c r="L430" s="12">
        <v>0</v>
      </c>
      <c r="M430" s="12">
        <v>1</v>
      </c>
      <c r="N430" s="12">
        <v>0</v>
      </c>
      <c r="O430" s="12" t="s">
        <v>1307</v>
      </c>
      <c r="P430" s="12">
        <v>1</v>
      </c>
      <c r="Q430" s="12">
        <v>1</v>
      </c>
      <c r="R430" s="11" t="s">
        <v>3396</v>
      </c>
      <c r="S430" s="11" t="s">
        <v>3397</v>
      </c>
    </row>
    <row r="431" spans="1:19" ht="60.75" customHeight="1" x14ac:dyDescent="0.25">
      <c r="A431" s="11" t="s">
        <v>679</v>
      </c>
      <c r="B431" s="11" t="s">
        <v>1379</v>
      </c>
      <c r="C431" s="11" t="s">
        <v>2166</v>
      </c>
      <c r="D431" s="11" t="s">
        <v>691</v>
      </c>
      <c r="E431" s="11" t="s">
        <v>685</v>
      </c>
      <c r="F431" s="11" t="s">
        <v>686</v>
      </c>
      <c r="G431" s="11" t="s">
        <v>687</v>
      </c>
      <c r="H431" s="11" t="s">
        <v>4317</v>
      </c>
      <c r="I431" s="11" t="s">
        <v>2169</v>
      </c>
      <c r="J431" s="11" t="s">
        <v>2173</v>
      </c>
      <c r="K431" s="11" t="s">
        <v>2821</v>
      </c>
      <c r="L431" s="12">
        <v>0.49309999999999998</v>
      </c>
      <c r="M431" s="12">
        <v>0.52229999999999999</v>
      </c>
      <c r="N431" s="12">
        <v>0.50309999999999999</v>
      </c>
      <c r="O431" s="12">
        <v>0.5</v>
      </c>
      <c r="P431" s="12">
        <v>0.52229999999999999</v>
      </c>
      <c r="Q431" s="12">
        <v>0.52</v>
      </c>
      <c r="R431" s="11" t="s">
        <v>3392</v>
      </c>
      <c r="S431" s="11" t="s">
        <v>3398</v>
      </c>
    </row>
    <row r="432" spans="1:19" ht="60.75" customHeight="1" x14ac:dyDescent="0.25">
      <c r="A432" s="11" t="s">
        <v>679</v>
      </c>
      <c r="B432" s="11" t="s">
        <v>1379</v>
      </c>
      <c r="C432" s="11" t="s">
        <v>2166</v>
      </c>
      <c r="D432" s="11" t="s">
        <v>245</v>
      </c>
      <c r="E432" s="11" t="s">
        <v>50</v>
      </c>
      <c r="F432" s="11" t="s">
        <v>51</v>
      </c>
      <c r="G432" s="11" t="s">
        <v>98</v>
      </c>
      <c r="H432" s="11" t="s">
        <v>1311</v>
      </c>
      <c r="I432" s="11" t="s">
        <v>1311</v>
      </c>
      <c r="J432" s="11"/>
      <c r="K432" s="11"/>
      <c r="L432" s="12"/>
      <c r="M432" s="12"/>
      <c r="N432" s="12"/>
      <c r="O432" s="12"/>
      <c r="P432" s="12"/>
      <c r="Q432" s="12"/>
      <c r="R432" s="11"/>
      <c r="S432" s="11"/>
    </row>
    <row r="433" spans="1:19" ht="60.75" customHeight="1" x14ac:dyDescent="0.25">
      <c r="A433" s="11" t="s">
        <v>725</v>
      </c>
      <c r="B433" s="11" t="s">
        <v>1317</v>
      </c>
      <c r="C433" s="11" t="s">
        <v>2635</v>
      </c>
      <c r="D433" s="11" t="s">
        <v>733</v>
      </c>
      <c r="E433" s="11" t="s">
        <v>685</v>
      </c>
      <c r="F433" s="11" t="s">
        <v>728</v>
      </c>
      <c r="G433" s="11" t="s">
        <v>729</v>
      </c>
      <c r="H433" s="11"/>
      <c r="I433" s="11" t="s">
        <v>729</v>
      </c>
      <c r="J433" s="11" t="s">
        <v>2642</v>
      </c>
      <c r="K433" s="11" t="s">
        <v>2822</v>
      </c>
      <c r="L433" s="12">
        <v>0</v>
      </c>
      <c r="M433" s="12">
        <v>5</v>
      </c>
      <c r="N433" s="12">
        <v>0</v>
      </c>
      <c r="O433" s="12" t="s">
        <v>1307</v>
      </c>
      <c r="P433" s="12">
        <v>5</v>
      </c>
      <c r="Q433" s="12">
        <v>5</v>
      </c>
      <c r="R433" s="11" t="s">
        <v>3399</v>
      </c>
      <c r="S433" s="11" t="s">
        <v>3400</v>
      </c>
    </row>
    <row r="434" spans="1:19" ht="60.75" customHeight="1" x14ac:dyDescent="0.25">
      <c r="A434" s="11" t="s">
        <v>725</v>
      </c>
      <c r="B434" s="11" t="s">
        <v>1317</v>
      </c>
      <c r="C434" s="11" t="s">
        <v>2635</v>
      </c>
      <c r="D434" s="11" t="s">
        <v>732</v>
      </c>
      <c r="E434" s="11" t="s">
        <v>685</v>
      </c>
      <c r="F434" s="11" t="s">
        <v>728</v>
      </c>
      <c r="G434" s="11" t="s">
        <v>729</v>
      </c>
      <c r="H434" s="11"/>
      <c r="I434" s="11" t="s">
        <v>729</v>
      </c>
      <c r="J434" s="11" t="s">
        <v>2648</v>
      </c>
      <c r="K434" s="11" t="s">
        <v>2822</v>
      </c>
      <c r="L434" s="12">
        <v>0</v>
      </c>
      <c r="M434" s="12">
        <v>17</v>
      </c>
      <c r="N434" s="12">
        <v>7</v>
      </c>
      <c r="O434" s="12">
        <v>7</v>
      </c>
      <c r="P434" s="12">
        <v>8</v>
      </c>
      <c r="Q434" s="12">
        <v>8</v>
      </c>
      <c r="R434" s="11" t="s">
        <v>3401</v>
      </c>
      <c r="S434" s="11" t="s">
        <v>3401</v>
      </c>
    </row>
    <row r="435" spans="1:19" ht="60.75" customHeight="1" x14ac:dyDescent="0.25">
      <c r="A435" s="11" t="s">
        <v>725</v>
      </c>
      <c r="B435" s="11" t="s">
        <v>1317</v>
      </c>
      <c r="C435" s="11" t="s">
        <v>2635</v>
      </c>
      <c r="D435" s="11" t="s">
        <v>730</v>
      </c>
      <c r="E435" s="11" t="s">
        <v>685</v>
      </c>
      <c r="F435" s="11" t="s">
        <v>728</v>
      </c>
      <c r="G435" s="11" t="s">
        <v>729</v>
      </c>
      <c r="H435" s="11"/>
      <c r="I435" s="11" t="s">
        <v>729</v>
      </c>
      <c r="J435" s="11" t="s">
        <v>2650</v>
      </c>
      <c r="K435" s="11" t="s">
        <v>2822</v>
      </c>
      <c r="L435" s="12">
        <v>0</v>
      </c>
      <c r="M435" s="12">
        <v>7</v>
      </c>
      <c r="N435" s="12">
        <v>2</v>
      </c>
      <c r="O435" s="12">
        <v>0</v>
      </c>
      <c r="P435" s="12">
        <v>5</v>
      </c>
      <c r="Q435" s="12">
        <v>0</v>
      </c>
      <c r="R435" s="11" t="s">
        <v>3402</v>
      </c>
      <c r="S435" s="11" t="s">
        <v>3402</v>
      </c>
    </row>
    <row r="436" spans="1:19" ht="60.75" customHeight="1" x14ac:dyDescent="0.25">
      <c r="A436" s="11" t="s">
        <v>725</v>
      </c>
      <c r="B436" s="11" t="s">
        <v>1317</v>
      </c>
      <c r="C436" s="11" t="s">
        <v>2635</v>
      </c>
      <c r="D436" s="11" t="s">
        <v>727</v>
      </c>
      <c r="E436" s="11" t="s">
        <v>685</v>
      </c>
      <c r="F436" s="11" t="s">
        <v>728</v>
      </c>
      <c r="G436" s="11" t="s">
        <v>729</v>
      </c>
      <c r="H436" s="11"/>
      <c r="I436" s="11" t="s">
        <v>729</v>
      </c>
      <c r="J436" s="11" t="s">
        <v>2655</v>
      </c>
      <c r="K436" s="11" t="s">
        <v>2822</v>
      </c>
      <c r="L436" s="12">
        <v>0</v>
      </c>
      <c r="M436" s="12">
        <v>20</v>
      </c>
      <c r="N436" s="12">
        <v>2</v>
      </c>
      <c r="O436" s="12">
        <v>2</v>
      </c>
      <c r="P436" s="12">
        <v>8</v>
      </c>
      <c r="Q436" s="12">
        <v>8</v>
      </c>
      <c r="R436" s="11" t="s">
        <v>3403</v>
      </c>
      <c r="S436" s="11" t="s">
        <v>3403</v>
      </c>
    </row>
    <row r="437" spans="1:19" ht="60.75" customHeight="1" x14ac:dyDescent="0.25">
      <c r="A437" s="11" t="s">
        <v>725</v>
      </c>
      <c r="B437" s="11" t="s">
        <v>1317</v>
      </c>
      <c r="C437" s="11" t="s">
        <v>2635</v>
      </c>
      <c r="D437" s="11" t="s">
        <v>730</v>
      </c>
      <c r="E437" s="11" t="s">
        <v>685</v>
      </c>
      <c r="F437" s="11" t="s">
        <v>728</v>
      </c>
      <c r="G437" s="11" t="s">
        <v>729</v>
      </c>
      <c r="H437" s="11"/>
      <c r="I437" s="11" t="s">
        <v>729</v>
      </c>
      <c r="J437" s="11" t="s">
        <v>2659</v>
      </c>
      <c r="K437" s="11" t="s">
        <v>2822</v>
      </c>
      <c r="L437" s="12">
        <v>0</v>
      </c>
      <c r="M437" s="12">
        <v>17</v>
      </c>
      <c r="N437" s="12">
        <v>7</v>
      </c>
      <c r="O437" s="12">
        <v>0</v>
      </c>
      <c r="P437" s="12">
        <v>8</v>
      </c>
      <c r="Q437" s="12">
        <v>0</v>
      </c>
      <c r="R437" s="11" t="s">
        <v>3404</v>
      </c>
      <c r="S437" s="11" t="s">
        <v>3404</v>
      </c>
    </row>
    <row r="438" spans="1:19" ht="60.75" customHeight="1" x14ac:dyDescent="0.25">
      <c r="A438" s="11" t="s">
        <v>725</v>
      </c>
      <c r="B438" s="11" t="s">
        <v>1317</v>
      </c>
      <c r="C438" s="11" t="s">
        <v>2635</v>
      </c>
      <c r="D438" s="11" t="s">
        <v>733</v>
      </c>
      <c r="E438" s="11" t="s">
        <v>685</v>
      </c>
      <c r="F438" s="11" t="s">
        <v>728</v>
      </c>
      <c r="G438" s="11" t="s">
        <v>729</v>
      </c>
      <c r="H438" s="11"/>
      <c r="I438" s="11" t="s">
        <v>729</v>
      </c>
      <c r="J438" s="11" t="s">
        <v>2661</v>
      </c>
      <c r="K438" s="11" t="s">
        <v>2822</v>
      </c>
      <c r="L438" s="12">
        <v>0</v>
      </c>
      <c r="M438" s="12">
        <v>17</v>
      </c>
      <c r="N438" s="12">
        <v>7</v>
      </c>
      <c r="O438" s="12" t="s">
        <v>1307</v>
      </c>
      <c r="P438" s="12">
        <v>8</v>
      </c>
      <c r="Q438" s="12">
        <v>8</v>
      </c>
      <c r="R438" s="11" t="s">
        <v>3405</v>
      </c>
      <c r="S438" s="11" t="s">
        <v>3406</v>
      </c>
    </row>
    <row r="439" spans="1:19" ht="60.75" customHeight="1" x14ac:dyDescent="0.25">
      <c r="A439" s="11" t="s">
        <v>725</v>
      </c>
      <c r="B439" s="11" t="s">
        <v>1317</v>
      </c>
      <c r="C439" s="11" t="s">
        <v>2635</v>
      </c>
      <c r="D439" s="11" t="s">
        <v>727</v>
      </c>
      <c r="E439" s="11" t="s">
        <v>685</v>
      </c>
      <c r="F439" s="11" t="s">
        <v>728</v>
      </c>
      <c r="G439" s="11" t="s">
        <v>729</v>
      </c>
      <c r="H439" s="11"/>
      <c r="I439" s="11" t="s">
        <v>729</v>
      </c>
      <c r="J439" s="11" t="s">
        <v>2662</v>
      </c>
      <c r="K439" s="11" t="s">
        <v>2822</v>
      </c>
      <c r="L439" s="12">
        <v>0</v>
      </c>
      <c r="M439" s="12">
        <v>0</v>
      </c>
      <c r="N439" s="12">
        <v>0</v>
      </c>
      <c r="O439" s="12">
        <v>0</v>
      </c>
      <c r="P439" s="12">
        <v>0</v>
      </c>
      <c r="Q439" s="12">
        <v>0</v>
      </c>
      <c r="R439" s="11" t="s">
        <v>3407</v>
      </c>
      <c r="S439" s="11" t="s">
        <v>3407</v>
      </c>
    </row>
    <row r="440" spans="1:19" ht="60.75" customHeight="1" x14ac:dyDescent="0.25">
      <c r="A440" s="11" t="s">
        <v>725</v>
      </c>
      <c r="B440" s="11" t="s">
        <v>1317</v>
      </c>
      <c r="C440" s="11" t="s">
        <v>2635</v>
      </c>
      <c r="D440" s="11" t="s">
        <v>727</v>
      </c>
      <c r="E440" s="11" t="s">
        <v>685</v>
      </c>
      <c r="F440" s="11" t="s">
        <v>728</v>
      </c>
      <c r="G440" s="11" t="s">
        <v>729</v>
      </c>
      <c r="H440" s="11"/>
      <c r="I440" s="11" t="s">
        <v>729</v>
      </c>
      <c r="J440" s="11" t="s">
        <v>2666</v>
      </c>
      <c r="K440" s="11" t="s">
        <v>2822</v>
      </c>
      <c r="L440" s="12">
        <v>0</v>
      </c>
      <c r="M440" s="12">
        <v>16</v>
      </c>
      <c r="N440" s="12">
        <v>8</v>
      </c>
      <c r="O440" s="12">
        <v>8</v>
      </c>
      <c r="P440" s="12">
        <v>8</v>
      </c>
      <c r="Q440" s="12">
        <v>8</v>
      </c>
      <c r="R440" s="11" t="s">
        <v>3408</v>
      </c>
      <c r="S440" s="11" t="s">
        <v>3408</v>
      </c>
    </row>
    <row r="441" spans="1:19" ht="60.75" customHeight="1" x14ac:dyDescent="0.25">
      <c r="A441" s="11" t="s">
        <v>725</v>
      </c>
      <c r="B441" s="11" t="s">
        <v>1317</v>
      </c>
      <c r="C441" s="11" t="s">
        <v>2635</v>
      </c>
      <c r="D441" s="11" t="s">
        <v>732</v>
      </c>
      <c r="E441" s="11" t="s">
        <v>685</v>
      </c>
      <c r="F441" s="11" t="s">
        <v>728</v>
      </c>
      <c r="G441" s="11" t="s">
        <v>729</v>
      </c>
      <c r="H441" s="11"/>
      <c r="I441" s="11" t="s">
        <v>729</v>
      </c>
      <c r="J441" s="11" t="s">
        <v>2680</v>
      </c>
      <c r="K441" s="11" t="s">
        <v>2822</v>
      </c>
      <c r="L441" s="12">
        <v>0</v>
      </c>
      <c r="M441" s="12">
        <v>3</v>
      </c>
      <c r="N441" s="12">
        <v>1</v>
      </c>
      <c r="O441" s="12">
        <v>0</v>
      </c>
      <c r="P441" s="12">
        <v>2</v>
      </c>
      <c r="Q441" s="12">
        <v>0</v>
      </c>
      <c r="R441" s="11" t="s">
        <v>3409</v>
      </c>
      <c r="S441" s="11" t="s">
        <v>3409</v>
      </c>
    </row>
    <row r="442" spans="1:19" ht="60.75" customHeight="1" x14ac:dyDescent="0.25">
      <c r="A442" s="11" t="s">
        <v>725</v>
      </c>
      <c r="B442" s="11" t="s">
        <v>1317</v>
      </c>
      <c r="C442" s="11" t="s">
        <v>2635</v>
      </c>
      <c r="D442" s="11" t="s">
        <v>732</v>
      </c>
      <c r="E442" s="11" t="s">
        <v>685</v>
      </c>
      <c r="F442" s="11" t="s">
        <v>728</v>
      </c>
      <c r="G442" s="11" t="s">
        <v>729</v>
      </c>
      <c r="H442" s="11"/>
      <c r="I442" s="11" t="s">
        <v>729</v>
      </c>
      <c r="J442" s="11" t="s">
        <v>2682</v>
      </c>
      <c r="K442" s="11" t="s">
        <v>2822</v>
      </c>
      <c r="L442" s="12">
        <v>0</v>
      </c>
      <c r="M442" s="12">
        <v>17</v>
      </c>
      <c r="N442" s="12">
        <v>7</v>
      </c>
      <c r="O442" s="12">
        <v>0</v>
      </c>
      <c r="P442" s="12">
        <v>8</v>
      </c>
      <c r="Q442" s="12">
        <v>8</v>
      </c>
      <c r="R442" s="11" t="s">
        <v>3410</v>
      </c>
      <c r="S442" s="11" t="s">
        <v>3411</v>
      </c>
    </row>
    <row r="443" spans="1:19" ht="60.75" customHeight="1" x14ac:dyDescent="0.25">
      <c r="A443" s="11" t="s">
        <v>725</v>
      </c>
      <c r="B443" s="11" t="s">
        <v>1317</v>
      </c>
      <c r="C443" s="11" t="s">
        <v>2635</v>
      </c>
      <c r="D443" s="11" t="s">
        <v>733</v>
      </c>
      <c r="E443" s="11" t="s">
        <v>685</v>
      </c>
      <c r="F443" s="11" t="s">
        <v>728</v>
      </c>
      <c r="G443" s="11" t="s">
        <v>729</v>
      </c>
      <c r="H443" s="11"/>
      <c r="I443" s="11" t="s">
        <v>729</v>
      </c>
      <c r="J443" s="11" t="s">
        <v>2777</v>
      </c>
      <c r="K443" s="11" t="s">
        <v>2822</v>
      </c>
      <c r="L443" s="12">
        <v>0</v>
      </c>
      <c r="M443" s="12">
        <v>17</v>
      </c>
      <c r="N443" s="12">
        <v>7</v>
      </c>
      <c r="O443" s="12" t="s">
        <v>1307</v>
      </c>
      <c r="P443" s="12">
        <v>8</v>
      </c>
      <c r="Q443" s="12">
        <v>8</v>
      </c>
      <c r="R443" s="11" t="s">
        <v>3412</v>
      </c>
      <c r="S443" s="11" t="s">
        <v>3413</v>
      </c>
    </row>
    <row r="444" spans="1:19" ht="60.75" customHeight="1" x14ac:dyDescent="0.25">
      <c r="A444" s="11" t="s">
        <v>725</v>
      </c>
      <c r="B444" s="11" t="s">
        <v>1317</v>
      </c>
      <c r="C444" s="11" t="s">
        <v>2635</v>
      </c>
      <c r="D444" s="11" t="s">
        <v>154</v>
      </c>
      <c r="E444" s="11" t="s">
        <v>50</v>
      </c>
      <c r="F444" s="11" t="s">
        <v>51</v>
      </c>
      <c r="G444" s="11" t="s">
        <v>61</v>
      </c>
      <c r="H444" s="11" t="s">
        <v>4309</v>
      </c>
      <c r="I444" s="11" t="s">
        <v>1320</v>
      </c>
      <c r="J444" s="11"/>
      <c r="K444" s="11"/>
      <c r="L444" s="12"/>
      <c r="M444" s="12"/>
      <c r="N444" s="12"/>
      <c r="O444" s="12"/>
      <c r="P444" s="12"/>
      <c r="Q444" s="12"/>
      <c r="R444" s="11"/>
      <c r="S444" s="11"/>
    </row>
    <row r="445" spans="1:19" ht="60.75" customHeight="1" x14ac:dyDescent="0.25">
      <c r="A445" s="11" t="s">
        <v>616</v>
      </c>
      <c r="B445" s="11" t="s">
        <v>1326</v>
      </c>
      <c r="C445" s="11" t="s">
        <v>2182</v>
      </c>
      <c r="D445" s="11" t="s">
        <v>618</v>
      </c>
      <c r="E445" s="11" t="s">
        <v>116</v>
      </c>
      <c r="F445" s="11" t="s">
        <v>619</v>
      </c>
      <c r="G445" s="11" t="s">
        <v>620</v>
      </c>
      <c r="H445" s="11" t="s">
        <v>4337</v>
      </c>
      <c r="I445" s="11" t="s">
        <v>1897</v>
      </c>
      <c r="J445" s="11" t="s">
        <v>2183</v>
      </c>
      <c r="K445" s="11" t="s">
        <v>2821</v>
      </c>
      <c r="L445" s="12">
        <v>20</v>
      </c>
      <c r="M445" s="12">
        <v>40</v>
      </c>
      <c r="N445" s="12">
        <v>20</v>
      </c>
      <c r="O445" s="12" t="s">
        <v>1307</v>
      </c>
      <c r="P445" s="12">
        <v>40</v>
      </c>
      <c r="Q445" s="12">
        <v>40</v>
      </c>
      <c r="R445" s="11" t="s">
        <v>3414</v>
      </c>
      <c r="S445" s="11" t="s">
        <v>3415</v>
      </c>
    </row>
    <row r="446" spans="1:19" ht="60.75" customHeight="1" x14ac:dyDescent="0.25">
      <c r="A446" s="11" t="s">
        <v>616</v>
      </c>
      <c r="B446" s="11" t="s">
        <v>1326</v>
      </c>
      <c r="C446" s="11" t="s">
        <v>2182</v>
      </c>
      <c r="D446" s="11" t="s">
        <v>623</v>
      </c>
      <c r="E446" s="11" t="s">
        <v>116</v>
      </c>
      <c r="F446" s="11" t="s">
        <v>619</v>
      </c>
      <c r="G446" s="11" t="s">
        <v>620</v>
      </c>
      <c r="H446" s="11" t="s">
        <v>4337</v>
      </c>
      <c r="I446" s="11" t="s">
        <v>1897</v>
      </c>
      <c r="J446" s="11" t="s">
        <v>2184</v>
      </c>
      <c r="K446" s="11" t="s">
        <v>2821</v>
      </c>
      <c r="L446" s="12">
        <v>0.5</v>
      </c>
      <c r="M446" s="12">
        <v>0.7</v>
      </c>
      <c r="N446" s="12">
        <v>0.6</v>
      </c>
      <c r="O446" s="12">
        <v>0.68</v>
      </c>
      <c r="P446" s="12">
        <v>0.7</v>
      </c>
      <c r="Q446" s="12">
        <v>0.7</v>
      </c>
      <c r="R446" s="11" t="s">
        <v>3414</v>
      </c>
      <c r="S446" s="11" t="s">
        <v>3416</v>
      </c>
    </row>
    <row r="447" spans="1:19" ht="60.75" customHeight="1" x14ac:dyDescent="0.25">
      <c r="A447" s="11" t="s">
        <v>616</v>
      </c>
      <c r="B447" s="11" t="s">
        <v>1326</v>
      </c>
      <c r="C447" s="11" t="s">
        <v>2182</v>
      </c>
      <c r="D447" s="11" t="s">
        <v>625</v>
      </c>
      <c r="E447" s="11" t="s">
        <v>116</v>
      </c>
      <c r="F447" s="11" t="s">
        <v>619</v>
      </c>
      <c r="G447" s="11" t="s">
        <v>620</v>
      </c>
      <c r="H447" s="11" t="s">
        <v>4337</v>
      </c>
      <c r="I447" s="11" t="s">
        <v>1897</v>
      </c>
      <c r="J447" s="11" t="s">
        <v>2185</v>
      </c>
      <c r="K447" s="11" t="s">
        <v>2821</v>
      </c>
      <c r="L447" s="12">
        <v>0.9</v>
      </c>
      <c r="M447" s="12">
        <v>0.95</v>
      </c>
      <c r="N447" s="12">
        <v>0.92</v>
      </c>
      <c r="O447" s="12">
        <v>1</v>
      </c>
      <c r="P447" s="12">
        <v>0.95</v>
      </c>
      <c r="Q447" s="12">
        <v>1</v>
      </c>
      <c r="R447" s="11" t="s">
        <v>3417</v>
      </c>
      <c r="S447" s="11" t="s">
        <v>3418</v>
      </c>
    </row>
    <row r="448" spans="1:19" ht="60.75" customHeight="1" x14ac:dyDescent="0.25">
      <c r="A448" s="11" t="s">
        <v>616</v>
      </c>
      <c r="B448" s="11" t="s">
        <v>1326</v>
      </c>
      <c r="C448" s="11" t="s">
        <v>2182</v>
      </c>
      <c r="D448" s="11" t="s">
        <v>624</v>
      </c>
      <c r="E448" s="11" t="s">
        <v>116</v>
      </c>
      <c r="F448" s="11" t="s">
        <v>619</v>
      </c>
      <c r="G448" s="11" t="s">
        <v>620</v>
      </c>
      <c r="H448" s="11" t="s">
        <v>4337</v>
      </c>
      <c r="I448" s="11" t="s">
        <v>1897</v>
      </c>
      <c r="J448" s="11" t="s">
        <v>2186</v>
      </c>
      <c r="K448" s="11" t="s">
        <v>2821</v>
      </c>
      <c r="L448" s="12">
        <v>0.35</v>
      </c>
      <c r="M448" s="12">
        <v>0.7</v>
      </c>
      <c r="N448" s="12">
        <v>0.4</v>
      </c>
      <c r="O448" s="12">
        <v>0.81</v>
      </c>
      <c r="P448" s="12">
        <v>0.7</v>
      </c>
      <c r="Q448" s="12">
        <v>0.7</v>
      </c>
      <c r="R448" s="11" t="s">
        <v>3414</v>
      </c>
      <c r="S448" s="11" t="s">
        <v>3419</v>
      </c>
    </row>
    <row r="449" spans="1:19" ht="60.75" customHeight="1" x14ac:dyDescent="0.25">
      <c r="A449" s="11" t="s">
        <v>616</v>
      </c>
      <c r="B449" s="11" t="s">
        <v>1326</v>
      </c>
      <c r="C449" s="11" t="s">
        <v>2182</v>
      </c>
      <c r="D449" s="11" t="s">
        <v>621</v>
      </c>
      <c r="E449" s="11" t="s">
        <v>116</v>
      </c>
      <c r="F449" s="11" t="s">
        <v>619</v>
      </c>
      <c r="G449" s="11" t="s">
        <v>620</v>
      </c>
      <c r="H449" s="11" t="s">
        <v>4337</v>
      </c>
      <c r="I449" s="11" t="s">
        <v>1897</v>
      </c>
      <c r="J449" s="11" t="s">
        <v>2187</v>
      </c>
      <c r="K449" s="11" t="s">
        <v>2821</v>
      </c>
      <c r="L449" s="12">
        <v>0.89</v>
      </c>
      <c r="M449" s="12">
        <v>0.9</v>
      </c>
      <c r="N449" s="12">
        <v>0.89500000000000002</v>
      </c>
      <c r="O449" s="12">
        <v>0.9</v>
      </c>
      <c r="P449" s="12">
        <v>0.9</v>
      </c>
      <c r="Q449" s="12">
        <v>0.9</v>
      </c>
      <c r="R449" s="11" t="s">
        <v>3414</v>
      </c>
      <c r="S449" s="11" t="s">
        <v>3420</v>
      </c>
    </row>
    <row r="450" spans="1:19" ht="60.75" customHeight="1" x14ac:dyDescent="0.25">
      <c r="A450" s="11" t="s">
        <v>616</v>
      </c>
      <c r="B450" s="11" t="s">
        <v>1326</v>
      </c>
      <c r="C450" s="11" t="s">
        <v>2182</v>
      </c>
      <c r="D450" s="11" t="s">
        <v>1256</v>
      </c>
      <c r="E450" s="11" t="s">
        <v>50</v>
      </c>
      <c r="F450" s="11" t="s">
        <v>51</v>
      </c>
      <c r="G450" s="11" t="s">
        <v>61</v>
      </c>
      <c r="H450" s="11" t="s">
        <v>4309</v>
      </c>
      <c r="I450" s="11" t="s">
        <v>1320</v>
      </c>
      <c r="J450" s="11"/>
      <c r="K450" s="11"/>
      <c r="L450" s="12"/>
      <c r="M450" s="12"/>
      <c r="N450" s="12"/>
      <c r="O450" s="12"/>
      <c r="P450" s="12"/>
      <c r="Q450" s="12"/>
      <c r="R450" s="11"/>
      <c r="S450" s="11"/>
    </row>
    <row r="451" spans="1:19" ht="60.75" customHeight="1" x14ac:dyDescent="0.25">
      <c r="A451" s="11" t="s">
        <v>667</v>
      </c>
      <c r="B451" s="11" t="s">
        <v>58</v>
      </c>
      <c r="C451" s="11" t="s">
        <v>2188</v>
      </c>
      <c r="D451" s="11" t="s">
        <v>669</v>
      </c>
      <c r="E451" s="11" t="s">
        <v>116</v>
      </c>
      <c r="F451" s="11" t="s">
        <v>344</v>
      </c>
      <c r="G451" s="11" t="s">
        <v>345</v>
      </c>
      <c r="H451" s="11" t="s">
        <v>4336</v>
      </c>
      <c r="I451" s="11" t="s">
        <v>1553</v>
      </c>
      <c r="J451" s="11" t="s">
        <v>2189</v>
      </c>
      <c r="K451" s="11" t="s">
        <v>2821</v>
      </c>
      <c r="L451" s="12">
        <v>0</v>
      </c>
      <c r="M451" s="12">
        <v>2</v>
      </c>
      <c r="N451" s="12">
        <v>1</v>
      </c>
      <c r="O451" s="12">
        <v>1</v>
      </c>
      <c r="P451" s="12">
        <v>2</v>
      </c>
      <c r="Q451" s="12">
        <v>2</v>
      </c>
      <c r="R451" s="11" t="s">
        <v>3421</v>
      </c>
      <c r="S451" s="11" t="s">
        <v>3422</v>
      </c>
    </row>
    <row r="452" spans="1:19" ht="60.75" customHeight="1" x14ac:dyDescent="0.25">
      <c r="A452" s="11" t="s">
        <v>667</v>
      </c>
      <c r="B452" s="11" t="s">
        <v>58</v>
      </c>
      <c r="C452" s="11" t="s">
        <v>2188</v>
      </c>
      <c r="D452" s="11" t="s">
        <v>669</v>
      </c>
      <c r="E452" s="11" t="s">
        <v>116</v>
      </c>
      <c r="F452" s="11" t="s">
        <v>344</v>
      </c>
      <c r="G452" s="11" t="s">
        <v>345</v>
      </c>
      <c r="H452" s="11" t="s">
        <v>4336</v>
      </c>
      <c r="I452" s="11" t="s">
        <v>1553</v>
      </c>
      <c r="J452" s="11" t="s">
        <v>2190</v>
      </c>
      <c r="K452" s="11" t="s">
        <v>2821</v>
      </c>
      <c r="L452" s="12">
        <v>0</v>
      </c>
      <c r="M452" s="12">
        <v>3</v>
      </c>
      <c r="N452" s="12">
        <v>2</v>
      </c>
      <c r="O452" s="12">
        <v>2</v>
      </c>
      <c r="P452" s="12">
        <v>3</v>
      </c>
      <c r="Q452" s="12">
        <v>3</v>
      </c>
      <c r="R452" s="11" t="s">
        <v>3423</v>
      </c>
      <c r="S452" s="11" t="s">
        <v>3424</v>
      </c>
    </row>
    <row r="453" spans="1:19" ht="60.75" customHeight="1" x14ac:dyDescent="0.25">
      <c r="A453" s="11" t="s">
        <v>667</v>
      </c>
      <c r="B453" s="11" t="s">
        <v>58</v>
      </c>
      <c r="C453" s="11" t="s">
        <v>2188</v>
      </c>
      <c r="D453" s="11" t="s">
        <v>669</v>
      </c>
      <c r="E453" s="11" t="s">
        <v>116</v>
      </c>
      <c r="F453" s="11" t="s">
        <v>344</v>
      </c>
      <c r="G453" s="11" t="s">
        <v>345</v>
      </c>
      <c r="H453" s="11" t="s">
        <v>4336</v>
      </c>
      <c r="I453" s="11" t="s">
        <v>1553</v>
      </c>
      <c r="J453" s="11" t="s">
        <v>2191</v>
      </c>
      <c r="K453" s="11" t="s">
        <v>2821</v>
      </c>
      <c r="L453" s="12">
        <v>0</v>
      </c>
      <c r="M453" s="12">
        <v>0.7</v>
      </c>
      <c r="N453" s="12">
        <v>0.3</v>
      </c>
      <c r="O453" s="12">
        <v>0.08</v>
      </c>
      <c r="P453" s="12">
        <v>0.7</v>
      </c>
      <c r="Q453" s="12">
        <v>0.66</v>
      </c>
      <c r="R453" s="11" t="s">
        <v>3425</v>
      </c>
      <c r="S453" s="11" t="s">
        <v>3426</v>
      </c>
    </row>
    <row r="454" spans="1:19" ht="60.75" customHeight="1" x14ac:dyDescent="0.25">
      <c r="A454" s="11" t="s">
        <v>667</v>
      </c>
      <c r="B454" s="11" t="s">
        <v>58</v>
      </c>
      <c r="C454" s="11" t="s">
        <v>2188</v>
      </c>
      <c r="D454" s="11" t="s">
        <v>671</v>
      </c>
      <c r="E454" s="11" t="s">
        <v>50</v>
      </c>
      <c r="F454" s="11" t="s">
        <v>51</v>
      </c>
      <c r="G454" s="11" t="s">
        <v>52</v>
      </c>
      <c r="H454" s="11" t="s">
        <v>4309</v>
      </c>
      <c r="I454" s="11" t="s">
        <v>1320</v>
      </c>
      <c r="J454" s="11"/>
      <c r="K454" s="11"/>
      <c r="L454" s="12"/>
      <c r="M454" s="12"/>
      <c r="N454" s="12"/>
      <c r="O454" s="12"/>
      <c r="P454" s="12"/>
      <c r="Q454" s="12"/>
      <c r="R454" s="11"/>
      <c r="S454" s="11"/>
    </row>
    <row r="455" spans="1:19" ht="60.75" customHeight="1" x14ac:dyDescent="0.25">
      <c r="A455" s="11" t="s">
        <v>646</v>
      </c>
      <c r="B455" s="11" t="s">
        <v>58</v>
      </c>
      <c r="C455" s="11" t="s">
        <v>2192</v>
      </c>
      <c r="D455" s="11" t="s">
        <v>648</v>
      </c>
      <c r="E455" s="11" t="s">
        <v>63</v>
      </c>
      <c r="F455" s="11" t="s">
        <v>435</v>
      </c>
      <c r="G455" s="11" t="s">
        <v>502</v>
      </c>
      <c r="H455" s="11" t="s">
        <v>4309</v>
      </c>
      <c r="I455" s="11" t="s">
        <v>1320</v>
      </c>
      <c r="J455" s="11" t="s">
        <v>2193</v>
      </c>
      <c r="K455" s="11" t="s">
        <v>2821</v>
      </c>
      <c r="L455" s="12">
        <v>0</v>
      </c>
      <c r="M455" s="12">
        <v>2</v>
      </c>
      <c r="N455" s="12">
        <v>0</v>
      </c>
      <c r="O455" s="12" t="s">
        <v>1307</v>
      </c>
      <c r="P455" s="12">
        <v>2</v>
      </c>
      <c r="Q455" s="12">
        <v>2</v>
      </c>
      <c r="R455" s="11" t="s">
        <v>3427</v>
      </c>
      <c r="S455" s="11" t="s">
        <v>3428</v>
      </c>
    </row>
    <row r="456" spans="1:19" ht="60.75" customHeight="1" x14ac:dyDescent="0.25">
      <c r="A456" s="11" t="s">
        <v>646</v>
      </c>
      <c r="B456" s="11" t="s">
        <v>58</v>
      </c>
      <c r="C456" s="11" t="s">
        <v>2192</v>
      </c>
      <c r="D456" s="11" t="s">
        <v>649</v>
      </c>
      <c r="E456" s="11" t="s">
        <v>63</v>
      </c>
      <c r="F456" s="11" t="s">
        <v>435</v>
      </c>
      <c r="G456" s="11" t="s">
        <v>502</v>
      </c>
      <c r="H456" s="11" t="s">
        <v>4309</v>
      </c>
      <c r="I456" s="11" t="s">
        <v>1320</v>
      </c>
      <c r="J456" s="11" t="s">
        <v>2194</v>
      </c>
      <c r="K456" s="11" t="s">
        <v>2821</v>
      </c>
      <c r="L456" s="12">
        <v>0</v>
      </c>
      <c r="M456" s="12">
        <v>7</v>
      </c>
      <c r="N456" s="12">
        <v>4</v>
      </c>
      <c r="O456" s="12">
        <v>4</v>
      </c>
      <c r="P456" s="12">
        <v>7</v>
      </c>
      <c r="Q456" s="12">
        <v>7</v>
      </c>
      <c r="R456" s="11" t="s">
        <v>3429</v>
      </c>
      <c r="S456" s="11" t="s">
        <v>3430</v>
      </c>
    </row>
    <row r="457" spans="1:19" ht="60.75" customHeight="1" x14ac:dyDescent="0.25">
      <c r="A457" s="11" t="s">
        <v>646</v>
      </c>
      <c r="B457" s="11" t="s">
        <v>58</v>
      </c>
      <c r="C457" s="11" t="s">
        <v>2192</v>
      </c>
      <c r="D457" s="11" t="s">
        <v>87</v>
      </c>
      <c r="E457" s="11" t="s">
        <v>50</v>
      </c>
      <c r="F457" s="11" t="s">
        <v>51</v>
      </c>
      <c r="G457" s="11" t="s">
        <v>52</v>
      </c>
      <c r="H457" s="11" t="s">
        <v>4309</v>
      </c>
      <c r="I457" s="11" t="s">
        <v>1320</v>
      </c>
      <c r="J457" s="11"/>
      <c r="K457" s="11"/>
      <c r="L457" s="12"/>
      <c r="M457" s="12"/>
      <c r="N457" s="12"/>
      <c r="O457" s="12"/>
      <c r="P457" s="12"/>
      <c r="Q457" s="12"/>
      <c r="R457" s="11"/>
      <c r="S457" s="11"/>
    </row>
    <row r="458" spans="1:19" ht="60.75" customHeight="1" x14ac:dyDescent="0.25">
      <c r="A458" s="11" t="s">
        <v>692</v>
      </c>
      <c r="B458" s="11" t="s">
        <v>1413</v>
      </c>
      <c r="C458" s="11" t="s">
        <v>2250</v>
      </c>
      <c r="D458" s="11" t="s">
        <v>702</v>
      </c>
      <c r="E458" s="11" t="s">
        <v>426</v>
      </c>
      <c r="F458" s="11" t="s">
        <v>695</v>
      </c>
      <c r="G458" s="11" t="s">
        <v>703</v>
      </c>
      <c r="H458" s="11" t="s">
        <v>4309</v>
      </c>
      <c r="I458" s="11" t="s">
        <v>2251</v>
      </c>
      <c r="J458" s="11" t="s">
        <v>703</v>
      </c>
      <c r="K458" s="11" t="s">
        <v>2821</v>
      </c>
      <c r="L458" s="12">
        <v>26.75</v>
      </c>
      <c r="M458" s="12">
        <v>21.72</v>
      </c>
      <c r="N458" s="12">
        <v>22</v>
      </c>
      <c r="O458" s="12">
        <v>12.57</v>
      </c>
      <c r="P458" s="12">
        <v>21.72</v>
      </c>
      <c r="Q458" s="12">
        <v>4.21</v>
      </c>
      <c r="R458" s="11" t="s">
        <v>3431</v>
      </c>
      <c r="S458" s="11" t="s">
        <v>3432</v>
      </c>
    </row>
    <row r="459" spans="1:19" ht="60.75" customHeight="1" x14ac:dyDescent="0.25">
      <c r="A459" s="11" t="s">
        <v>692</v>
      </c>
      <c r="B459" s="11" t="s">
        <v>1413</v>
      </c>
      <c r="C459" s="11" t="s">
        <v>2250</v>
      </c>
      <c r="D459" s="11" t="s">
        <v>700</v>
      </c>
      <c r="E459" s="11" t="s">
        <v>426</v>
      </c>
      <c r="F459" s="11" t="s">
        <v>695</v>
      </c>
      <c r="G459" s="11" t="s">
        <v>701</v>
      </c>
      <c r="H459" s="11" t="s">
        <v>4309</v>
      </c>
      <c r="I459" s="11" t="s">
        <v>2252</v>
      </c>
      <c r="J459" s="11" t="s">
        <v>701</v>
      </c>
      <c r="K459" s="11" t="s">
        <v>2821</v>
      </c>
      <c r="L459" s="12">
        <v>23</v>
      </c>
      <c r="M459" s="12">
        <v>17</v>
      </c>
      <c r="N459" s="12">
        <v>20</v>
      </c>
      <c r="O459" s="12">
        <v>0</v>
      </c>
      <c r="P459" s="12">
        <v>17</v>
      </c>
      <c r="Q459" s="12">
        <v>13</v>
      </c>
      <c r="R459" s="11" t="s">
        <v>3433</v>
      </c>
      <c r="S459" s="11" t="s">
        <v>3434</v>
      </c>
    </row>
    <row r="460" spans="1:19" ht="60.75" customHeight="1" x14ac:dyDescent="0.25">
      <c r="A460" s="11" t="s">
        <v>692</v>
      </c>
      <c r="B460" s="11" t="s">
        <v>1413</v>
      </c>
      <c r="C460" s="11" t="s">
        <v>2250</v>
      </c>
      <c r="D460" s="11" t="s">
        <v>697</v>
      </c>
      <c r="E460" s="11" t="s">
        <v>426</v>
      </c>
      <c r="F460" s="11" t="s">
        <v>695</v>
      </c>
      <c r="G460" s="11" t="s">
        <v>698</v>
      </c>
      <c r="H460" s="11" t="s">
        <v>4309</v>
      </c>
      <c r="I460" s="11" t="s">
        <v>2251</v>
      </c>
      <c r="J460" s="11" t="s">
        <v>698</v>
      </c>
      <c r="K460" s="11" t="s">
        <v>2821</v>
      </c>
      <c r="L460" s="12">
        <v>182</v>
      </c>
      <c r="M460" s="12">
        <v>95</v>
      </c>
      <c r="N460" s="12">
        <v>48</v>
      </c>
      <c r="O460" s="12">
        <v>0</v>
      </c>
      <c r="P460" s="12">
        <v>47</v>
      </c>
      <c r="Q460" s="12">
        <v>9</v>
      </c>
      <c r="R460" s="11" t="s">
        <v>3435</v>
      </c>
      <c r="S460" s="11" t="s">
        <v>3436</v>
      </c>
    </row>
    <row r="461" spans="1:19" ht="60.75" customHeight="1" x14ac:dyDescent="0.25">
      <c r="A461" s="11" t="s">
        <v>692</v>
      </c>
      <c r="B461" s="11" t="s">
        <v>1413</v>
      </c>
      <c r="C461" s="11" t="s">
        <v>2250</v>
      </c>
      <c r="D461" s="11" t="s">
        <v>694</v>
      </c>
      <c r="E461" s="11" t="s">
        <v>426</v>
      </c>
      <c r="F461" s="11" t="s">
        <v>695</v>
      </c>
      <c r="G461" s="11" t="s">
        <v>696</v>
      </c>
      <c r="H461" s="11" t="s">
        <v>4309</v>
      </c>
      <c r="I461" s="11" t="s">
        <v>1478</v>
      </c>
      <c r="J461" s="11" t="s">
        <v>2253</v>
      </c>
      <c r="K461" s="11" t="s">
        <v>2821</v>
      </c>
      <c r="L461" s="12">
        <v>0</v>
      </c>
      <c r="M461" s="12">
        <v>25</v>
      </c>
      <c r="N461" s="12">
        <v>12.5</v>
      </c>
      <c r="O461" s="12">
        <v>4.28</v>
      </c>
      <c r="P461" s="12">
        <v>25</v>
      </c>
      <c r="Q461" s="12">
        <v>11.72</v>
      </c>
      <c r="R461" s="11" t="s">
        <v>3437</v>
      </c>
      <c r="S461" s="11" t="s">
        <v>3438</v>
      </c>
    </row>
    <row r="462" spans="1:19" ht="60.75" customHeight="1" x14ac:dyDescent="0.25">
      <c r="A462" s="11" t="s">
        <v>692</v>
      </c>
      <c r="B462" s="11" t="s">
        <v>1413</v>
      </c>
      <c r="C462" s="11" t="s">
        <v>2250</v>
      </c>
      <c r="D462" s="11" t="s">
        <v>702</v>
      </c>
      <c r="E462" s="11" t="s">
        <v>426</v>
      </c>
      <c r="F462" s="11" t="s">
        <v>695</v>
      </c>
      <c r="G462" s="11" t="s">
        <v>703</v>
      </c>
      <c r="H462" s="11" t="s">
        <v>4309</v>
      </c>
      <c r="I462" s="11" t="s">
        <v>2251</v>
      </c>
      <c r="J462" s="11" t="s">
        <v>2254</v>
      </c>
      <c r="K462" s="11" t="s">
        <v>2821</v>
      </c>
      <c r="L462" s="12">
        <v>0</v>
      </c>
      <c r="M462" s="12">
        <v>25</v>
      </c>
      <c r="N462" s="12">
        <v>12.5</v>
      </c>
      <c r="O462" s="12">
        <v>6</v>
      </c>
      <c r="P462" s="12">
        <v>25</v>
      </c>
      <c r="Q462" s="12">
        <v>17.25</v>
      </c>
      <c r="R462" s="11" t="s">
        <v>3439</v>
      </c>
      <c r="S462" s="11" t="s">
        <v>3440</v>
      </c>
    </row>
    <row r="463" spans="1:19" ht="60.75" customHeight="1" x14ac:dyDescent="0.25">
      <c r="A463" s="11" t="s">
        <v>692</v>
      </c>
      <c r="B463" s="11" t="s">
        <v>1413</v>
      </c>
      <c r="C463" s="11" t="s">
        <v>2250</v>
      </c>
      <c r="D463" s="11" t="s">
        <v>694</v>
      </c>
      <c r="E463" s="11" t="s">
        <v>426</v>
      </c>
      <c r="F463" s="11" t="s">
        <v>695</v>
      </c>
      <c r="G463" s="11" t="s">
        <v>696</v>
      </c>
      <c r="H463" s="11" t="s">
        <v>4309</v>
      </c>
      <c r="I463" s="11" t="s">
        <v>1478</v>
      </c>
      <c r="J463" s="11" t="s">
        <v>696</v>
      </c>
      <c r="K463" s="11" t="s">
        <v>2822</v>
      </c>
      <c r="L463" s="12">
        <v>0</v>
      </c>
      <c r="M463" s="12">
        <v>120</v>
      </c>
      <c r="N463" s="12">
        <v>60</v>
      </c>
      <c r="O463" s="12">
        <v>76</v>
      </c>
      <c r="P463" s="12">
        <v>60</v>
      </c>
      <c r="Q463" s="12">
        <v>68</v>
      </c>
      <c r="R463" s="11" t="s">
        <v>3441</v>
      </c>
      <c r="S463" s="11" t="s">
        <v>3442</v>
      </c>
    </row>
    <row r="464" spans="1:19" ht="60.75" customHeight="1" x14ac:dyDescent="0.25">
      <c r="A464" s="11" t="s">
        <v>692</v>
      </c>
      <c r="B464" s="11" t="s">
        <v>1413</v>
      </c>
      <c r="C464" s="11" t="s">
        <v>2250</v>
      </c>
      <c r="D464" s="11" t="s">
        <v>700</v>
      </c>
      <c r="E464" s="11" t="s">
        <v>426</v>
      </c>
      <c r="F464" s="11" t="s">
        <v>695</v>
      </c>
      <c r="G464" s="11" t="s">
        <v>701</v>
      </c>
      <c r="H464" s="11" t="s">
        <v>4309</v>
      </c>
      <c r="I464" s="11" t="s">
        <v>2252</v>
      </c>
      <c r="J464" s="11" t="s">
        <v>2631</v>
      </c>
      <c r="K464" s="11" t="s">
        <v>2822</v>
      </c>
      <c r="L464" s="12">
        <v>0</v>
      </c>
      <c r="M464" s="12">
        <v>1400</v>
      </c>
      <c r="N464" s="12">
        <v>0</v>
      </c>
      <c r="O464" s="12" t="s">
        <v>1307</v>
      </c>
      <c r="P464" s="12">
        <v>1400</v>
      </c>
      <c r="Q464" s="12">
        <v>1362</v>
      </c>
      <c r="R464" s="11" t="s">
        <v>3443</v>
      </c>
      <c r="S464" s="11" t="s">
        <v>3444</v>
      </c>
    </row>
    <row r="465" spans="1:19" ht="60.75" customHeight="1" x14ac:dyDescent="0.25">
      <c r="A465" s="11" t="s">
        <v>692</v>
      </c>
      <c r="B465" s="11" t="s">
        <v>1413</v>
      </c>
      <c r="C465" s="11" t="s">
        <v>2250</v>
      </c>
      <c r="D465" s="11" t="s">
        <v>297</v>
      </c>
      <c r="E465" s="11" t="s">
        <v>50</v>
      </c>
      <c r="F465" s="11" t="s">
        <v>51</v>
      </c>
      <c r="G465" s="11" t="s">
        <v>52</v>
      </c>
      <c r="H465" s="11" t="s">
        <v>4309</v>
      </c>
      <c r="I465" s="11" t="s">
        <v>1320</v>
      </c>
      <c r="J465" s="11"/>
      <c r="K465" s="11"/>
      <c r="L465" s="12"/>
      <c r="M465" s="12"/>
      <c r="N465" s="12"/>
      <c r="O465" s="12"/>
      <c r="P465" s="12"/>
      <c r="Q465" s="12"/>
      <c r="R465" s="11"/>
      <c r="S465" s="11"/>
    </row>
    <row r="466" spans="1:19" ht="60.75" customHeight="1" x14ac:dyDescent="0.25">
      <c r="A466" s="11" t="s">
        <v>1252</v>
      </c>
      <c r="B466" s="11" t="s">
        <v>1413</v>
      </c>
      <c r="C466" s="11" t="s">
        <v>1253</v>
      </c>
      <c r="D466" s="11" t="s">
        <v>2645</v>
      </c>
      <c r="E466" s="11" t="s">
        <v>50</v>
      </c>
      <c r="F466" s="11" t="s">
        <v>81</v>
      </c>
      <c r="G466" s="11" t="s">
        <v>939</v>
      </c>
      <c r="H466" s="11"/>
      <c r="I466" s="11" t="s">
        <v>939</v>
      </c>
      <c r="J466" s="11" t="s">
        <v>2653</v>
      </c>
      <c r="K466" s="11" t="s">
        <v>2822</v>
      </c>
      <c r="L466" s="12">
        <v>0</v>
      </c>
      <c r="M466" s="12">
        <v>12</v>
      </c>
      <c r="N466" s="12">
        <v>5</v>
      </c>
      <c r="O466" s="12" t="s">
        <v>1307</v>
      </c>
      <c r="P466" s="12">
        <v>7</v>
      </c>
      <c r="Q466" s="12">
        <v>19</v>
      </c>
      <c r="R466" s="11" t="s">
        <v>3445</v>
      </c>
      <c r="S466" s="11" t="s">
        <v>3446</v>
      </c>
    </row>
    <row r="467" spans="1:19" ht="60.75" customHeight="1" x14ac:dyDescent="0.25">
      <c r="A467" s="11" t="s">
        <v>1252</v>
      </c>
      <c r="B467" s="11" t="s">
        <v>1413</v>
      </c>
      <c r="C467" s="11" t="s">
        <v>1253</v>
      </c>
      <c r="D467" s="11" t="s">
        <v>2658</v>
      </c>
      <c r="E467" s="11" t="s">
        <v>50</v>
      </c>
      <c r="F467" s="11" t="s">
        <v>81</v>
      </c>
      <c r="G467" s="11" t="s">
        <v>939</v>
      </c>
      <c r="H467" s="11"/>
      <c r="I467" s="11" t="s">
        <v>939</v>
      </c>
      <c r="J467" s="11" t="s">
        <v>2660</v>
      </c>
      <c r="K467" s="11" t="s">
        <v>2822</v>
      </c>
      <c r="L467" s="12">
        <v>0</v>
      </c>
      <c r="M467" s="12">
        <v>159000</v>
      </c>
      <c r="N467" s="12">
        <v>75000</v>
      </c>
      <c r="O467" s="12" t="s">
        <v>1307</v>
      </c>
      <c r="P467" s="12">
        <v>84000</v>
      </c>
      <c r="Q467" s="12">
        <v>164380</v>
      </c>
      <c r="R467" s="11" t="s">
        <v>3447</v>
      </c>
      <c r="S467" s="11" t="s">
        <v>3448</v>
      </c>
    </row>
    <row r="468" spans="1:19" ht="60.75" customHeight="1" x14ac:dyDescent="0.25">
      <c r="A468" s="11" t="s">
        <v>1252</v>
      </c>
      <c r="B468" s="11" t="s">
        <v>1413</v>
      </c>
      <c r="C468" s="11" t="s">
        <v>1253</v>
      </c>
      <c r="D468" s="11" t="s">
        <v>1254</v>
      </c>
      <c r="E468" s="11" t="s">
        <v>50</v>
      </c>
      <c r="F468" s="11" t="s">
        <v>81</v>
      </c>
      <c r="G468" s="11" t="s">
        <v>939</v>
      </c>
      <c r="H468" s="11"/>
      <c r="I468" s="11" t="s">
        <v>939</v>
      </c>
      <c r="J468" s="11" t="s">
        <v>2664</v>
      </c>
      <c r="K468" s="11" t="s">
        <v>2822</v>
      </c>
      <c r="L468" s="12">
        <v>0</v>
      </c>
      <c r="M468" s="12">
        <v>9</v>
      </c>
      <c r="N468" s="12">
        <v>3</v>
      </c>
      <c r="O468" s="12" t="s">
        <v>1307</v>
      </c>
      <c r="P468" s="12">
        <v>6</v>
      </c>
      <c r="Q468" s="12">
        <v>13</v>
      </c>
      <c r="R468" s="11" t="s">
        <v>3449</v>
      </c>
      <c r="S468" s="11" t="s">
        <v>3450</v>
      </c>
    </row>
    <row r="469" spans="1:19" ht="60.75" customHeight="1" x14ac:dyDescent="0.25">
      <c r="A469" s="11" t="s">
        <v>1252</v>
      </c>
      <c r="B469" s="11" t="s">
        <v>1413</v>
      </c>
      <c r="C469" s="11" t="s">
        <v>1253</v>
      </c>
      <c r="D469" s="11" t="s">
        <v>1256</v>
      </c>
      <c r="E469" s="11" t="s">
        <v>50</v>
      </c>
      <c r="F469" s="11" t="s">
        <v>51</v>
      </c>
      <c r="G469" s="11" t="s">
        <v>1498</v>
      </c>
      <c r="H469" s="11" t="s">
        <v>4309</v>
      </c>
      <c r="I469" s="11" t="s">
        <v>1320</v>
      </c>
      <c r="J469" s="11"/>
      <c r="K469" s="11"/>
      <c r="L469" s="12"/>
      <c r="M469" s="12"/>
      <c r="N469" s="12"/>
      <c r="O469" s="12"/>
      <c r="P469" s="12"/>
      <c r="Q469" s="12"/>
      <c r="R469" s="11"/>
      <c r="S469" s="11"/>
    </row>
    <row r="470" spans="1:19" ht="60.75" customHeight="1" x14ac:dyDescent="0.25">
      <c r="A470" s="11" t="s">
        <v>1249</v>
      </c>
      <c r="B470" s="11" t="s">
        <v>1308</v>
      </c>
      <c r="C470" s="11" t="s">
        <v>1250</v>
      </c>
      <c r="D470" s="11" t="s">
        <v>2281</v>
      </c>
      <c r="E470" s="11" t="s">
        <v>426</v>
      </c>
      <c r="F470" s="11"/>
      <c r="G470" s="11"/>
      <c r="H470" s="11"/>
      <c r="I470" s="11"/>
      <c r="J470" s="11" t="s">
        <v>2282</v>
      </c>
      <c r="K470" s="11" t="s">
        <v>2821</v>
      </c>
      <c r="L470" s="12">
        <v>30</v>
      </c>
      <c r="M470" s="12">
        <v>60</v>
      </c>
      <c r="N470" s="12">
        <v>50</v>
      </c>
      <c r="O470" s="12" t="s">
        <v>1307</v>
      </c>
      <c r="P470" s="12">
        <v>60</v>
      </c>
      <c r="Q470" s="12">
        <v>100</v>
      </c>
      <c r="R470" s="11" t="s">
        <v>3451</v>
      </c>
      <c r="S470" s="11" t="s">
        <v>3452</v>
      </c>
    </row>
    <row r="471" spans="1:19" ht="60.75" customHeight="1" x14ac:dyDescent="0.25">
      <c r="A471" s="11" t="s">
        <v>1249</v>
      </c>
      <c r="B471" s="11" t="s">
        <v>1308</v>
      </c>
      <c r="C471" s="11" t="s">
        <v>1250</v>
      </c>
      <c r="D471" s="11" t="s">
        <v>2283</v>
      </c>
      <c r="E471" s="11" t="s">
        <v>426</v>
      </c>
      <c r="F471" s="11" t="s">
        <v>427</v>
      </c>
      <c r="G471" s="11" t="s">
        <v>772</v>
      </c>
      <c r="H471" s="11"/>
      <c r="I471" s="11" t="s">
        <v>772</v>
      </c>
      <c r="J471" s="11" t="s">
        <v>2284</v>
      </c>
      <c r="K471" s="11" t="s">
        <v>2821</v>
      </c>
      <c r="L471" s="12">
        <v>0</v>
      </c>
      <c r="M471" s="12">
        <v>15</v>
      </c>
      <c r="N471" s="12">
        <v>7</v>
      </c>
      <c r="O471" s="12" t="s">
        <v>1307</v>
      </c>
      <c r="P471" s="12">
        <v>15</v>
      </c>
      <c r="Q471" s="12">
        <v>92</v>
      </c>
      <c r="R471" s="11" t="s">
        <v>3453</v>
      </c>
      <c r="S471" s="11" t="s">
        <v>3454</v>
      </c>
    </row>
    <row r="472" spans="1:19" ht="60.75" customHeight="1" x14ac:dyDescent="0.25">
      <c r="A472" s="11" t="s">
        <v>1249</v>
      </c>
      <c r="B472" s="11" t="s">
        <v>1308</v>
      </c>
      <c r="C472" s="11" t="s">
        <v>1250</v>
      </c>
      <c r="D472" s="11" t="s">
        <v>2283</v>
      </c>
      <c r="E472" s="11" t="s">
        <v>426</v>
      </c>
      <c r="F472" s="11" t="s">
        <v>427</v>
      </c>
      <c r="G472" s="11" t="s">
        <v>772</v>
      </c>
      <c r="H472" s="11"/>
      <c r="I472" s="11" t="s">
        <v>772</v>
      </c>
      <c r="J472" s="11" t="s">
        <v>2285</v>
      </c>
      <c r="K472" s="11" t="s">
        <v>2821</v>
      </c>
      <c r="L472" s="12">
        <v>91</v>
      </c>
      <c r="M472" s="12">
        <v>96</v>
      </c>
      <c r="N472" s="12">
        <v>94</v>
      </c>
      <c r="O472" s="12" t="s">
        <v>1307</v>
      </c>
      <c r="P472" s="12">
        <v>96</v>
      </c>
      <c r="Q472" s="12">
        <v>96</v>
      </c>
      <c r="R472" s="11" t="s">
        <v>3451</v>
      </c>
      <c r="S472" s="11" t="s">
        <v>3455</v>
      </c>
    </row>
    <row r="473" spans="1:19" ht="60.75" customHeight="1" x14ac:dyDescent="0.25">
      <c r="A473" s="11" t="s">
        <v>1249</v>
      </c>
      <c r="B473" s="11" t="s">
        <v>1308</v>
      </c>
      <c r="C473" s="11" t="s">
        <v>1250</v>
      </c>
      <c r="D473" s="11" t="s">
        <v>2286</v>
      </c>
      <c r="E473" s="11" t="s">
        <v>426</v>
      </c>
      <c r="F473" s="11" t="s">
        <v>427</v>
      </c>
      <c r="G473" s="11" t="s">
        <v>772</v>
      </c>
      <c r="H473" s="11"/>
      <c r="I473" s="11" t="s">
        <v>772</v>
      </c>
      <c r="J473" s="11" t="s">
        <v>2287</v>
      </c>
      <c r="K473" s="11" t="s">
        <v>2821</v>
      </c>
      <c r="L473" s="12">
        <v>70</v>
      </c>
      <c r="M473" s="12">
        <v>80</v>
      </c>
      <c r="N473" s="12">
        <v>75</v>
      </c>
      <c r="O473" s="12" t="s">
        <v>1307</v>
      </c>
      <c r="P473" s="12">
        <v>80</v>
      </c>
      <c r="Q473" s="12">
        <v>100</v>
      </c>
      <c r="R473" s="11" t="s">
        <v>3456</v>
      </c>
      <c r="S473" s="11" t="s">
        <v>3457</v>
      </c>
    </row>
    <row r="474" spans="1:19" ht="60.75" customHeight="1" x14ac:dyDescent="0.25">
      <c r="A474" s="11" t="s">
        <v>100</v>
      </c>
      <c r="B474" s="11" t="s">
        <v>58</v>
      </c>
      <c r="C474" s="11" t="s">
        <v>101</v>
      </c>
      <c r="D474" s="11" t="s">
        <v>2288</v>
      </c>
      <c r="E474" s="11" t="s">
        <v>107</v>
      </c>
      <c r="F474" s="11" t="s">
        <v>108</v>
      </c>
      <c r="G474" s="11" t="s">
        <v>98</v>
      </c>
      <c r="H474" s="11" t="s">
        <v>1311</v>
      </c>
      <c r="I474" s="11" t="s">
        <v>1311</v>
      </c>
      <c r="J474" s="11" t="s">
        <v>2289</v>
      </c>
      <c r="K474" s="11" t="s">
        <v>2821</v>
      </c>
      <c r="L474" s="12">
        <v>0</v>
      </c>
      <c r="M474" s="12">
        <v>25</v>
      </c>
      <c r="N474" s="12">
        <v>10</v>
      </c>
      <c r="O474" s="12" t="s">
        <v>1307</v>
      </c>
      <c r="P474" s="12">
        <v>25</v>
      </c>
      <c r="Q474" s="12">
        <v>24.8</v>
      </c>
      <c r="R474" s="11" t="s">
        <v>3458</v>
      </c>
      <c r="S474" s="11" t="s">
        <v>3459</v>
      </c>
    </row>
    <row r="475" spans="1:19" ht="60.75" customHeight="1" x14ac:dyDescent="0.25">
      <c r="A475" s="11" t="s">
        <v>100</v>
      </c>
      <c r="B475" s="11" t="s">
        <v>58</v>
      </c>
      <c r="C475" s="11" t="s">
        <v>101</v>
      </c>
      <c r="D475" s="11" t="s">
        <v>2290</v>
      </c>
      <c r="E475" s="11" t="s">
        <v>50</v>
      </c>
      <c r="F475" s="11" t="s">
        <v>51</v>
      </c>
      <c r="G475" s="11" t="s">
        <v>98</v>
      </c>
      <c r="H475" s="11" t="s">
        <v>1311</v>
      </c>
      <c r="I475" s="11" t="s">
        <v>1311</v>
      </c>
      <c r="J475" s="11" t="s">
        <v>2291</v>
      </c>
      <c r="K475" s="11" t="s">
        <v>2821</v>
      </c>
      <c r="L475" s="12">
        <v>0</v>
      </c>
      <c r="M475" s="12">
        <v>25</v>
      </c>
      <c r="N475" s="12">
        <v>12.5</v>
      </c>
      <c r="O475" s="12" t="s">
        <v>1307</v>
      </c>
      <c r="P475" s="12">
        <v>25</v>
      </c>
      <c r="Q475" s="12">
        <v>22.64</v>
      </c>
      <c r="R475" s="11" t="s">
        <v>3460</v>
      </c>
      <c r="S475" s="11" t="s">
        <v>3461</v>
      </c>
    </row>
    <row r="476" spans="1:19" ht="60.75" customHeight="1" x14ac:dyDescent="0.25">
      <c r="A476" s="11" t="s">
        <v>100</v>
      </c>
      <c r="B476" s="11" t="s">
        <v>58</v>
      </c>
      <c r="C476" s="11" t="s">
        <v>101</v>
      </c>
      <c r="D476" s="11" t="s">
        <v>2292</v>
      </c>
      <c r="E476" s="11" t="s">
        <v>104</v>
      </c>
      <c r="F476" s="11" t="s">
        <v>105</v>
      </c>
      <c r="G476" s="11" t="s">
        <v>98</v>
      </c>
      <c r="H476" s="11" t="s">
        <v>1311</v>
      </c>
      <c r="I476" s="11" t="s">
        <v>1311</v>
      </c>
      <c r="J476" s="11" t="s">
        <v>2293</v>
      </c>
      <c r="K476" s="11" t="s">
        <v>2821</v>
      </c>
      <c r="L476" s="12">
        <v>0</v>
      </c>
      <c r="M476" s="12">
        <v>25</v>
      </c>
      <c r="N476" s="12">
        <v>5</v>
      </c>
      <c r="O476" s="12" t="s">
        <v>1307</v>
      </c>
      <c r="P476" s="12">
        <v>25</v>
      </c>
      <c r="Q476" s="12">
        <v>25</v>
      </c>
      <c r="R476" s="11" t="s">
        <v>3462</v>
      </c>
      <c r="S476" s="11" t="s">
        <v>3463</v>
      </c>
    </row>
    <row r="477" spans="1:19" ht="60.75" customHeight="1" x14ac:dyDescent="0.25">
      <c r="A477" s="11" t="s">
        <v>100</v>
      </c>
      <c r="B477" s="11" t="s">
        <v>58</v>
      </c>
      <c r="C477" s="11" t="s">
        <v>101</v>
      </c>
      <c r="D477" s="11" t="s">
        <v>2294</v>
      </c>
      <c r="E477" s="11" t="s">
        <v>107</v>
      </c>
      <c r="F477" s="11" t="s">
        <v>108</v>
      </c>
      <c r="G477" s="11" t="s">
        <v>98</v>
      </c>
      <c r="H477" s="11" t="s">
        <v>1311</v>
      </c>
      <c r="I477" s="11" t="s">
        <v>1311</v>
      </c>
      <c r="J477" s="11" t="s">
        <v>2295</v>
      </c>
      <c r="K477" s="11" t="s">
        <v>2821</v>
      </c>
      <c r="L477" s="12">
        <v>0</v>
      </c>
      <c r="M477" s="12">
        <v>25</v>
      </c>
      <c r="N477" s="12">
        <v>10</v>
      </c>
      <c r="O477" s="12" t="s">
        <v>1307</v>
      </c>
      <c r="P477" s="12">
        <v>25</v>
      </c>
      <c r="Q477" s="12">
        <v>20</v>
      </c>
      <c r="R477" s="11" t="s">
        <v>3464</v>
      </c>
      <c r="S477" s="11" t="s">
        <v>3465</v>
      </c>
    </row>
    <row r="478" spans="1:19" ht="60.75" customHeight="1" x14ac:dyDescent="0.25">
      <c r="A478" s="11" t="s">
        <v>100</v>
      </c>
      <c r="B478" s="11" t="s">
        <v>58</v>
      </c>
      <c r="C478" s="11" t="s">
        <v>101</v>
      </c>
      <c r="D478" s="11" t="s">
        <v>4328</v>
      </c>
      <c r="E478" s="11" t="s">
        <v>50</v>
      </c>
      <c r="F478" s="11"/>
      <c r="G478" s="11"/>
      <c r="H478" s="11"/>
      <c r="I478" s="11"/>
      <c r="J478" s="11"/>
      <c r="K478" s="11"/>
      <c r="L478" s="12"/>
      <c r="M478" s="12"/>
      <c r="N478" s="12"/>
      <c r="O478" s="12"/>
      <c r="P478" s="12"/>
      <c r="Q478" s="12"/>
      <c r="R478" s="11"/>
      <c r="S478" s="11"/>
    </row>
    <row r="479" spans="1:19" ht="60.75" customHeight="1" x14ac:dyDescent="0.25">
      <c r="A479" s="11" t="s">
        <v>459</v>
      </c>
      <c r="B479" s="11" t="s">
        <v>58</v>
      </c>
      <c r="C479" s="11" t="s">
        <v>2296</v>
      </c>
      <c r="D479" s="11" t="s">
        <v>2297</v>
      </c>
      <c r="E479" s="11" t="s">
        <v>104</v>
      </c>
      <c r="F479" s="11" t="s">
        <v>105</v>
      </c>
      <c r="G479" s="11" t="s">
        <v>790</v>
      </c>
      <c r="H479" s="11" t="s">
        <v>4338</v>
      </c>
      <c r="I479" s="11" t="s">
        <v>1971</v>
      </c>
      <c r="J479" s="11" t="s">
        <v>2298</v>
      </c>
      <c r="K479" s="11" t="s">
        <v>2821</v>
      </c>
      <c r="L479" s="12">
        <v>0</v>
      </c>
      <c r="M479" s="12">
        <v>60</v>
      </c>
      <c r="N479" s="12">
        <v>0</v>
      </c>
      <c r="O479" s="12" t="s">
        <v>1307</v>
      </c>
      <c r="P479" s="12">
        <v>60</v>
      </c>
      <c r="Q479" s="12">
        <v>100</v>
      </c>
      <c r="R479" s="11" t="s">
        <v>3466</v>
      </c>
      <c r="S479" s="11" t="s">
        <v>3467</v>
      </c>
    </row>
    <row r="480" spans="1:19" ht="60.75" customHeight="1" x14ac:dyDescent="0.25">
      <c r="A480" s="11" t="s">
        <v>459</v>
      </c>
      <c r="B480" s="11" t="s">
        <v>58</v>
      </c>
      <c r="C480" s="11" t="s">
        <v>2296</v>
      </c>
      <c r="D480" s="11" t="s">
        <v>2299</v>
      </c>
      <c r="E480" s="11" t="s">
        <v>104</v>
      </c>
      <c r="F480" s="11" t="s">
        <v>105</v>
      </c>
      <c r="G480" s="11" t="s">
        <v>790</v>
      </c>
      <c r="H480" s="11" t="s">
        <v>4338</v>
      </c>
      <c r="I480" s="11" t="s">
        <v>1971</v>
      </c>
      <c r="J480" s="11" t="s">
        <v>2300</v>
      </c>
      <c r="K480" s="11" t="s">
        <v>2821</v>
      </c>
      <c r="L480" s="12">
        <v>92.2</v>
      </c>
      <c r="M480" s="12">
        <v>94</v>
      </c>
      <c r="N480" s="12">
        <v>0</v>
      </c>
      <c r="O480" s="12" t="s">
        <v>1307</v>
      </c>
      <c r="P480" s="12">
        <v>94</v>
      </c>
      <c r="Q480" s="12">
        <v>86.36</v>
      </c>
      <c r="R480" s="11" t="s">
        <v>3468</v>
      </c>
      <c r="S480" s="11" t="s">
        <v>3469</v>
      </c>
    </row>
    <row r="481" spans="1:19" ht="60.75" customHeight="1" x14ac:dyDescent="0.25">
      <c r="A481" s="11" t="s">
        <v>459</v>
      </c>
      <c r="B481" s="11" t="s">
        <v>58</v>
      </c>
      <c r="C481" s="11" t="s">
        <v>2296</v>
      </c>
      <c r="D481" s="11" t="s">
        <v>2299</v>
      </c>
      <c r="E481" s="11" t="s">
        <v>104</v>
      </c>
      <c r="F481" s="11" t="s">
        <v>105</v>
      </c>
      <c r="G481" s="11" t="s">
        <v>790</v>
      </c>
      <c r="H481" s="11" t="s">
        <v>4338</v>
      </c>
      <c r="I481" s="11" t="s">
        <v>1971</v>
      </c>
      <c r="J481" s="11" t="s">
        <v>2301</v>
      </c>
      <c r="K481" s="11" t="s">
        <v>2821</v>
      </c>
      <c r="L481" s="12">
        <v>0</v>
      </c>
      <c r="M481" s="12">
        <v>50</v>
      </c>
      <c r="N481" s="12">
        <v>0</v>
      </c>
      <c r="O481" s="12" t="s">
        <v>1307</v>
      </c>
      <c r="P481" s="12">
        <v>50</v>
      </c>
      <c r="Q481" s="12">
        <v>100</v>
      </c>
      <c r="R481" s="11" t="s">
        <v>3470</v>
      </c>
      <c r="S481" s="11" t="s">
        <v>3471</v>
      </c>
    </row>
    <row r="482" spans="1:19" ht="60.75" customHeight="1" x14ac:dyDescent="0.25">
      <c r="A482" s="11" t="s">
        <v>459</v>
      </c>
      <c r="B482" s="11" t="s">
        <v>58</v>
      </c>
      <c r="C482" s="11" t="s">
        <v>2296</v>
      </c>
      <c r="D482" s="11" t="s">
        <v>2297</v>
      </c>
      <c r="E482" s="11" t="s">
        <v>104</v>
      </c>
      <c r="F482" s="11" t="s">
        <v>105</v>
      </c>
      <c r="G482" s="11" t="s">
        <v>790</v>
      </c>
      <c r="H482" s="11" t="s">
        <v>4338</v>
      </c>
      <c r="I482" s="11" t="s">
        <v>1971</v>
      </c>
      <c r="J482" s="11" t="s">
        <v>2302</v>
      </c>
      <c r="K482" s="11" t="s">
        <v>2821</v>
      </c>
      <c r="L482" s="12">
        <v>13808</v>
      </c>
      <c r="M482" s="12">
        <v>14500</v>
      </c>
      <c r="N482" s="12">
        <v>0</v>
      </c>
      <c r="O482" s="12" t="s">
        <v>1307</v>
      </c>
      <c r="P482" s="12">
        <v>14500</v>
      </c>
      <c r="Q482" s="12">
        <v>18607</v>
      </c>
      <c r="R482" s="11" t="s">
        <v>3466</v>
      </c>
      <c r="S482" s="11" t="s">
        <v>3472</v>
      </c>
    </row>
    <row r="483" spans="1:19" ht="60.75" customHeight="1" x14ac:dyDescent="0.25">
      <c r="A483" s="11" t="s">
        <v>459</v>
      </c>
      <c r="B483" s="11" t="s">
        <v>58</v>
      </c>
      <c r="C483" s="11" t="s">
        <v>2296</v>
      </c>
      <c r="D483" s="11" t="s">
        <v>2299</v>
      </c>
      <c r="E483" s="11" t="s">
        <v>104</v>
      </c>
      <c r="F483" s="11" t="s">
        <v>105</v>
      </c>
      <c r="G483" s="11" t="s">
        <v>790</v>
      </c>
      <c r="H483" s="11" t="s">
        <v>4338</v>
      </c>
      <c r="I483" s="11" t="s">
        <v>1971</v>
      </c>
      <c r="J483" s="11" t="s">
        <v>2303</v>
      </c>
      <c r="K483" s="11" t="s">
        <v>2821</v>
      </c>
      <c r="L483" s="12">
        <v>554</v>
      </c>
      <c r="M483" s="12">
        <v>640</v>
      </c>
      <c r="N483" s="12">
        <v>0</v>
      </c>
      <c r="O483" s="12" t="s">
        <v>1307</v>
      </c>
      <c r="P483" s="12">
        <v>640</v>
      </c>
      <c r="Q483" s="12">
        <v>2488</v>
      </c>
      <c r="R483" s="11" t="s">
        <v>3470</v>
      </c>
      <c r="S483" s="11" t="s">
        <v>3473</v>
      </c>
    </row>
    <row r="484" spans="1:19" ht="60.75" customHeight="1" x14ac:dyDescent="0.25">
      <c r="A484" s="11" t="s">
        <v>459</v>
      </c>
      <c r="B484" s="11" t="s">
        <v>58</v>
      </c>
      <c r="C484" s="11" t="s">
        <v>2296</v>
      </c>
      <c r="D484" s="11" t="s">
        <v>2299</v>
      </c>
      <c r="E484" s="11" t="s">
        <v>104</v>
      </c>
      <c r="F484" s="11" t="s">
        <v>105</v>
      </c>
      <c r="G484" s="11" t="s">
        <v>790</v>
      </c>
      <c r="H484" s="11" t="s">
        <v>4338</v>
      </c>
      <c r="I484" s="11" t="s">
        <v>1971</v>
      </c>
      <c r="J484" s="11" t="s">
        <v>2304</v>
      </c>
      <c r="K484" s="11" t="s">
        <v>2821</v>
      </c>
      <c r="L484" s="12">
        <v>73</v>
      </c>
      <c r="M484" s="12">
        <v>75</v>
      </c>
      <c r="N484" s="12">
        <v>0</v>
      </c>
      <c r="O484" s="12" t="s">
        <v>1307</v>
      </c>
      <c r="P484" s="12">
        <v>75</v>
      </c>
      <c r="Q484" s="12">
        <v>68</v>
      </c>
      <c r="R484" s="11" t="s">
        <v>3474</v>
      </c>
      <c r="S484" s="11" t="s">
        <v>3475</v>
      </c>
    </row>
    <row r="485" spans="1:19" ht="60.75" customHeight="1" x14ac:dyDescent="0.25">
      <c r="A485" s="11" t="s">
        <v>459</v>
      </c>
      <c r="B485" s="11" t="s">
        <v>58</v>
      </c>
      <c r="C485" s="11" t="s">
        <v>2296</v>
      </c>
      <c r="D485" s="11" t="s">
        <v>60</v>
      </c>
      <c r="E485" s="11" t="s">
        <v>50</v>
      </c>
      <c r="F485" s="11"/>
      <c r="G485" s="11"/>
      <c r="H485" s="11"/>
      <c r="I485" s="11"/>
      <c r="J485" s="11"/>
      <c r="K485" s="11"/>
      <c r="L485" s="12"/>
      <c r="M485" s="12"/>
      <c r="N485" s="12"/>
      <c r="O485" s="12"/>
      <c r="P485" s="12"/>
      <c r="Q485" s="12"/>
      <c r="R485" s="11"/>
      <c r="S485" s="11"/>
    </row>
    <row r="486" spans="1:19" ht="60.75" customHeight="1" x14ac:dyDescent="0.25">
      <c r="A486" s="11" t="s">
        <v>584</v>
      </c>
      <c r="B486" s="11" t="s">
        <v>58</v>
      </c>
      <c r="C486" s="11" t="s">
        <v>585</v>
      </c>
      <c r="D486" s="11" t="s">
        <v>586</v>
      </c>
      <c r="E486" s="11" t="s">
        <v>50</v>
      </c>
      <c r="F486" s="11" t="s">
        <v>51</v>
      </c>
      <c r="G486" s="11" t="s">
        <v>98</v>
      </c>
      <c r="H486" s="11" t="s">
        <v>4309</v>
      </c>
      <c r="I486" s="11" t="s">
        <v>1320</v>
      </c>
      <c r="J486" s="11" t="s">
        <v>2305</v>
      </c>
      <c r="K486" s="11" t="s">
        <v>2821</v>
      </c>
      <c r="L486" s="12">
        <v>0</v>
      </c>
      <c r="M486" s="12">
        <v>10</v>
      </c>
      <c r="N486" s="12">
        <v>1</v>
      </c>
      <c r="O486" s="12">
        <v>1</v>
      </c>
      <c r="P486" s="12">
        <v>9</v>
      </c>
      <c r="Q486" s="12">
        <v>22</v>
      </c>
      <c r="R486" s="11" t="s">
        <v>3476</v>
      </c>
      <c r="S486" s="11" t="s">
        <v>3477</v>
      </c>
    </row>
    <row r="487" spans="1:19" ht="60.75" customHeight="1" x14ac:dyDescent="0.25">
      <c r="A487" s="11" t="s">
        <v>584</v>
      </c>
      <c r="B487" s="11" t="s">
        <v>58</v>
      </c>
      <c r="C487" s="11" t="s">
        <v>585</v>
      </c>
      <c r="D487" s="11" t="s">
        <v>587</v>
      </c>
      <c r="E487" s="11" t="s">
        <v>50</v>
      </c>
      <c r="F487" s="11" t="s">
        <v>51</v>
      </c>
      <c r="G487" s="11" t="s">
        <v>98</v>
      </c>
      <c r="H487" s="11" t="s">
        <v>4309</v>
      </c>
      <c r="I487" s="11" t="s">
        <v>1320</v>
      </c>
      <c r="J487" s="11" t="s">
        <v>2306</v>
      </c>
      <c r="K487" s="11" t="s">
        <v>2821</v>
      </c>
      <c r="L487" s="12">
        <v>0</v>
      </c>
      <c r="M487" s="12">
        <v>100</v>
      </c>
      <c r="N487" s="12">
        <v>100</v>
      </c>
      <c r="O487" s="12">
        <v>100</v>
      </c>
      <c r="P487" s="12">
        <v>100</v>
      </c>
      <c r="Q487" s="12">
        <v>100</v>
      </c>
      <c r="R487" s="11" t="s">
        <v>3414</v>
      </c>
      <c r="S487" s="11" t="s">
        <v>3478</v>
      </c>
    </row>
    <row r="488" spans="1:19" ht="60.75" customHeight="1" x14ac:dyDescent="0.25">
      <c r="A488" s="11" t="s">
        <v>584</v>
      </c>
      <c r="B488" s="11" t="s">
        <v>58</v>
      </c>
      <c r="C488" s="11" t="s">
        <v>585</v>
      </c>
      <c r="D488" s="11" t="s">
        <v>586</v>
      </c>
      <c r="E488" s="11" t="s">
        <v>50</v>
      </c>
      <c r="F488" s="11" t="s">
        <v>51</v>
      </c>
      <c r="G488" s="11" t="s">
        <v>98</v>
      </c>
      <c r="H488" s="11" t="s">
        <v>4309</v>
      </c>
      <c r="I488" s="11" t="s">
        <v>1320</v>
      </c>
      <c r="J488" s="11" t="s">
        <v>2636</v>
      </c>
      <c r="K488" s="11" t="s">
        <v>2822</v>
      </c>
      <c r="L488" s="12">
        <v>0</v>
      </c>
      <c r="M488" s="12">
        <v>48</v>
      </c>
      <c r="N488" s="12">
        <v>24</v>
      </c>
      <c r="O488" s="12">
        <v>47</v>
      </c>
      <c r="P488" s="12">
        <v>48</v>
      </c>
      <c r="Q488" s="12">
        <v>32</v>
      </c>
      <c r="R488" s="11" t="s">
        <v>3479</v>
      </c>
      <c r="S488" s="11" t="s">
        <v>3480</v>
      </c>
    </row>
    <row r="489" spans="1:19" ht="60.75" customHeight="1" x14ac:dyDescent="0.25">
      <c r="A489" s="11" t="s">
        <v>584</v>
      </c>
      <c r="B489" s="11" t="s">
        <v>58</v>
      </c>
      <c r="C489" s="11" t="s">
        <v>585</v>
      </c>
      <c r="D489" s="11" t="s">
        <v>587</v>
      </c>
      <c r="E489" s="11" t="s">
        <v>50</v>
      </c>
      <c r="F489" s="11" t="s">
        <v>51</v>
      </c>
      <c r="G489" s="11" t="s">
        <v>98</v>
      </c>
      <c r="H489" s="11" t="s">
        <v>4309</v>
      </c>
      <c r="I489" s="11" t="s">
        <v>1320</v>
      </c>
      <c r="J489" s="11" t="s">
        <v>2751</v>
      </c>
      <c r="K489" s="11" t="s">
        <v>2822</v>
      </c>
      <c r="L489" s="12">
        <v>0</v>
      </c>
      <c r="M489" s="12">
        <v>80</v>
      </c>
      <c r="N489" s="12">
        <v>80</v>
      </c>
      <c r="O489" s="12">
        <v>100</v>
      </c>
      <c r="P489" s="12">
        <v>80</v>
      </c>
      <c r="Q489" s="12">
        <v>100</v>
      </c>
      <c r="R489" s="11" t="s">
        <v>3481</v>
      </c>
      <c r="S489" s="11" t="s">
        <v>3482</v>
      </c>
    </row>
    <row r="490" spans="1:19" ht="60.75" customHeight="1" x14ac:dyDescent="0.25">
      <c r="A490" s="11" t="s">
        <v>584</v>
      </c>
      <c r="B490" s="11" t="s">
        <v>58</v>
      </c>
      <c r="C490" s="11" t="s">
        <v>585</v>
      </c>
      <c r="D490" s="11" t="s">
        <v>587</v>
      </c>
      <c r="E490" s="11" t="s">
        <v>50</v>
      </c>
      <c r="F490" s="11" t="s">
        <v>51</v>
      </c>
      <c r="G490" s="11" t="s">
        <v>98</v>
      </c>
      <c r="H490" s="11" t="s">
        <v>4309</v>
      </c>
      <c r="I490" s="11" t="s">
        <v>1320</v>
      </c>
      <c r="J490" s="11" t="s">
        <v>2752</v>
      </c>
      <c r="K490" s="11" t="s">
        <v>2822</v>
      </c>
      <c r="L490" s="12">
        <v>0</v>
      </c>
      <c r="M490" s="12">
        <v>80</v>
      </c>
      <c r="N490" s="12">
        <v>80</v>
      </c>
      <c r="O490" s="12">
        <v>100</v>
      </c>
      <c r="P490" s="12">
        <v>80</v>
      </c>
      <c r="Q490" s="12">
        <v>100</v>
      </c>
      <c r="R490" s="11" t="s">
        <v>3414</v>
      </c>
      <c r="S490" s="11" t="s">
        <v>3483</v>
      </c>
    </row>
    <row r="491" spans="1:19" ht="60.75" customHeight="1" x14ac:dyDescent="0.25">
      <c r="A491" s="11" t="s">
        <v>584</v>
      </c>
      <c r="B491" s="11" t="s">
        <v>58</v>
      </c>
      <c r="C491" s="11" t="s">
        <v>585</v>
      </c>
      <c r="D491" s="11" t="s">
        <v>589</v>
      </c>
      <c r="E491" s="11" t="s">
        <v>50</v>
      </c>
      <c r="F491" s="11" t="s">
        <v>51</v>
      </c>
      <c r="G491" s="11" t="s">
        <v>98</v>
      </c>
      <c r="H491" s="11" t="s">
        <v>4309</v>
      </c>
      <c r="I491" s="11" t="s">
        <v>1320</v>
      </c>
      <c r="J491" s="11"/>
      <c r="K491" s="11"/>
      <c r="L491" s="12"/>
      <c r="M491" s="12"/>
      <c r="N491" s="12"/>
      <c r="O491" s="12"/>
      <c r="P491" s="12"/>
      <c r="Q491" s="12"/>
      <c r="R491" s="11"/>
      <c r="S491" s="11"/>
    </row>
    <row r="492" spans="1:19" ht="60.75" customHeight="1" x14ac:dyDescent="0.25">
      <c r="A492" s="11" t="s">
        <v>564</v>
      </c>
      <c r="B492" s="11" t="s">
        <v>58</v>
      </c>
      <c r="C492" s="11" t="s">
        <v>565</v>
      </c>
      <c r="D492" s="11" t="s">
        <v>568</v>
      </c>
      <c r="E492" s="11" t="s">
        <v>104</v>
      </c>
      <c r="F492" s="11" t="s">
        <v>234</v>
      </c>
      <c r="G492" s="11" t="s">
        <v>98</v>
      </c>
      <c r="H492" s="11" t="s">
        <v>4314</v>
      </c>
      <c r="I492" s="11" t="s">
        <v>1968</v>
      </c>
      <c r="J492" s="11" t="s">
        <v>2307</v>
      </c>
      <c r="K492" s="11" t="s">
        <v>2821</v>
      </c>
      <c r="L492" s="12">
        <v>0.6976</v>
      </c>
      <c r="M492" s="12">
        <v>0.7</v>
      </c>
      <c r="N492" s="12">
        <v>0.2</v>
      </c>
      <c r="O492" s="12">
        <v>0.25</v>
      </c>
      <c r="P492" s="12">
        <v>0.7</v>
      </c>
      <c r="Q492" s="12">
        <v>0.71</v>
      </c>
      <c r="R492" s="11" t="s">
        <v>3456</v>
      </c>
      <c r="S492" s="11" t="s">
        <v>3484</v>
      </c>
    </row>
    <row r="493" spans="1:19" ht="60.75" customHeight="1" x14ac:dyDescent="0.25">
      <c r="A493" s="11" t="s">
        <v>564</v>
      </c>
      <c r="B493" s="11" t="s">
        <v>58</v>
      </c>
      <c r="C493" s="11" t="s">
        <v>565</v>
      </c>
      <c r="D493" s="11" t="s">
        <v>570</v>
      </c>
      <c r="E493" s="11" t="s">
        <v>104</v>
      </c>
      <c r="F493" s="11" t="s">
        <v>234</v>
      </c>
      <c r="G493" s="11" t="s">
        <v>98</v>
      </c>
      <c r="H493" s="11" t="s">
        <v>4314</v>
      </c>
      <c r="I493" s="11" t="s">
        <v>1968</v>
      </c>
      <c r="J493" s="11" t="s">
        <v>2308</v>
      </c>
      <c r="K493" s="11" t="s">
        <v>2821</v>
      </c>
      <c r="L493" s="12">
        <v>1.0999999999999999E-2</v>
      </c>
      <c r="M493" s="12">
        <v>0.01</v>
      </c>
      <c r="N493" s="12">
        <v>0.01</v>
      </c>
      <c r="O493" s="12">
        <v>0.01</v>
      </c>
      <c r="P493" s="12">
        <v>0.01</v>
      </c>
      <c r="Q493" s="12">
        <v>0.01</v>
      </c>
      <c r="R493" s="11" t="s">
        <v>3485</v>
      </c>
      <c r="S493" s="11" t="s">
        <v>3486</v>
      </c>
    </row>
    <row r="494" spans="1:19" ht="60.75" customHeight="1" x14ac:dyDescent="0.25">
      <c r="A494" s="11" t="s">
        <v>564</v>
      </c>
      <c r="B494" s="11" t="s">
        <v>58</v>
      </c>
      <c r="C494" s="11" t="s">
        <v>565</v>
      </c>
      <c r="D494" s="11" t="s">
        <v>566</v>
      </c>
      <c r="E494" s="11" t="s">
        <v>50</v>
      </c>
      <c r="F494" s="11" t="s">
        <v>51</v>
      </c>
      <c r="G494" s="11" t="s">
        <v>567</v>
      </c>
      <c r="H494" s="11" t="s">
        <v>4309</v>
      </c>
      <c r="I494" s="11" t="s">
        <v>1320</v>
      </c>
      <c r="J494" s="11"/>
      <c r="K494" s="11"/>
      <c r="L494" s="12"/>
      <c r="M494" s="12"/>
      <c r="N494" s="12"/>
      <c r="O494" s="12"/>
      <c r="P494" s="12"/>
      <c r="Q494" s="12"/>
      <c r="R494" s="11"/>
      <c r="S494" s="11"/>
    </row>
    <row r="495" spans="1:19" ht="60.75" customHeight="1" x14ac:dyDescent="0.25">
      <c r="A495" s="11" t="s">
        <v>660</v>
      </c>
      <c r="B495" s="11" t="s">
        <v>58</v>
      </c>
      <c r="C495" s="11" t="s">
        <v>2309</v>
      </c>
      <c r="D495" s="11" t="s">
        <v>2310</v>
      </c>
      <c r="E495" s="11" t="s">
        <v>50</v>
      </c>
      <c r="F495" s="11" t="s">
        <v>234</v>
      </c>
      <c r="G495" s="11" t="s">
        <v>98</v>
      </c>
      <c r="H495" s="11"/>
      <c r="I495" s="11"/>
      <c r="J495" s="11" t="s">
        <v>2311</v>
      </c>
      <c r="K495" s="11" t="s">
        <v>2821</v>
      </c>
      <c r="L495" s="12">
        <v>0</v>
      </c>
      <c r="M495" s="12">
        <v>20</v>
      </c>
      <c r="N495" s="12">
        <v>10</v>
      </c>
      <c r="O495" s="12" t="s">
        <v>1307</v>
      </c>
      <c r="P495" s="12">
        <v>20</v>
      </c>
      <c r="Q495" s="12">
        <v>20</v>
      </c>
      <c r="R495" s="11" t="s">
        <v>3487</v>
      </c>
      <c r="S495" s="11" t="s">
        <v>3488</v>
      </c>
    </row>
    <row r="496" spans="1:19" ht="60.75" customHeight="1" x14ac:dyDescent="0.25">
      <c r="A496" s="11" t="s">
        <v>660</v>
      </c>
      <c r="B496" s="11" t="s">
        <v>58</v>
      </c>
      <c r="C496" s="11" t="s">
        <v>2309</v>
      </c>
      <c r="D496" s="11" t="s">
        <v>2312</v>
      </c>
      <c r="E496" s="11" t="s">
        <v>50</v>
      </c>
      <c r="F496" s="11" t="s">
        <v>51</v>
      </c>
      <c r="G496" s="11" t="s">
        <v>567</v>
      </c>
      <c r="H496" s="11" t="s">
        <v>4309</v>
      </c>
      <c r="I496" s="11" t="s">
        <v>1320</v>
      </c>
      <c r="J496" s="11" t="s">
        <v>2313</v>
      </c>
      <c r="K496" s="11" t="s">
        <v>2821</v>
      </c>
      <c r="L496" s="12">
        <v>0</v>
      </c>
      <c r="M496" s="12">
        <v>20</v>
      </c>
      <c r="N496" s="12">
        <v>10</v>
      </c>
      <c r="O496" s="12" t="s">
        <v>1307</v>
      </c>
      <c r="P496" s="12">
        <v>20</v>
      </c>
      <c r="Q496" s="12">
        <v>20</v>
      </c>
      <c r="R496" s="11" t="s">
        <v>3489</v>
      </c>
      <c r="S496" s="11" t="s">
        <v>3490</v>
      </c>
    </row>
    <row r="497" spans="1:19" ht="60.75" customHeight="1" x14ac:dyDescent="0.25">
      <c r="A497" s="11" t="s">
        <v>660</v>
      </c>
      <c r="B497" s="11" t="s">
        <v>58</v>
      </c>
      <c r="C497" s="11" t="s">
        <v>2309</v>
      </c>
      <c r="D497" s="11" t="s">
        <v>665</v>
      </c>
      <c r="E497" s="11" t="s">
        <v>116</v>
      </c>
      <c r="F497" s="11" t="s">
        <v>619</v>
      </c>
      <c r="G497" s="11" t="s">
        <v>98</v>
      </c>
      <c r="H497" s="11" t="s">
        <v>1311</v>
      </c>
      <c r="I497" s="11" t="s">
        <v>1311</v>
      </c>
      <c r="J497" s="11" t="s">
        <v>2314</v>
      </c>
      <c r="K497" s="11" t="s">
        <v>2821</v>
      </c>
      <c r="L497" s="12">
        <v>80</v>
      </c>
      <c r="M497" s="12">
        <v>85</v>
      </c>
      <c r="N497" s="12">
        <v>82.5</v>
      </c>
      <c r="O497" s="12" t="s">
        <v>1307</v>
      </c>
      <c r="P497" s="12">
        <v>85</v>
      </c>
      <c r="Q497" s="12">
        <v>85</v>
      </c>
      <c r="R497" s="11" t="s">
        <v>3491</v>
      </c>
      <c r="S497" s="11" t="s">
        <v>3492</v>
      </c>
    </row>
    <row r="498" spans="1:19" ht="60.75" customHeight="1" x14ac:dyDescent="0.25">
      <c r="A498" s="11" t="s">
        <v>660</v>
      </c>
      <c r="B498" s="11" t="s">
        <v>58</v>
      </c>
      <c r="C498" s="11" t="s">
        <v>2309</v>
      </c>
      <c r="D498" s="11" t="s">
        <v>662</v>
      </c>
      <c r="E498" s="11" t="s">
        <v>391</v>
      </c>
      <c r="F498" s="11" t="s">
        <v>2087</v>
      </c>
      <c r="G498" s="11" t="s">
        <v>98</v>
      </c>
      <c r="H498" s="11" t="s">
        <v>1311</v>
      </c>
      <c r="I498" s="11" t="s">
        <v>1311</v>
      </c>
      <c r="J498" s="11" t="s">
        <v>2315</v>
      </c>
      <c r="K498" s="11" t="s">
        <v>2821</v>
      </c>
      <c r="L498" s="12">
        <v>80</v>
      </c>
      <c r="M498" s="12">
        <v>83.75</v>
      </c>
      <c r="N498" s="12">
        <v>81.900000000000006</v>
      </c>
      <c r="O498" s="12" t="s">
        <v>1307</v>
      </c>
      <c r="P498" s="12">
        <v>83.75</v>
      </c>
      <c r="Q498" s="12">
        <v>83.75</v>
      </c>
      <c r="R498" s="11" t="s">
        <v>3493</v>
      </c>
      <c r="S498" s="11" t="s">
        <v>3494</v>
      </c>
    </row>
    <row r="499" spans="1:19" ht="60.75" customHeight="1" x14ac:dyDescent="0.25">
      <c r="A499" s="11" t="s">
        <v>660</v>
      </c>
      <c r="B499" s="11" t="s">
        <v>58</v>
      </c>
      <c r="C499" s="11" t="s">
        <v>2309</v>
      </c>
      <c r="D499" s="11" t="s">
        <v>60</v>
      </c>
      <c r="E499" s="11" t="s">
        <v>50</v>
      </c>
      <c r="F499" s="11"/>
      <c r="G499" s="11"/>
      <c r="H499" s="11"/>
      <c r="I499" s="11"/>
      <c r="J499" s="11"/>
      <c r="K499" s="11"/>
      <c r="L499" s="12"/>
      <c r="M499" s="12"/>
      <c r="N499" s="12"/>
      <c r="O499" s="12"/>
      <c r="P499" s="12"/>
      <c r="Q499" s="12"/>
      <c r="R499" s="11"/>
      <c r="S499" s="11"/>
    </row>
    <row r="500" spans="1:19" ht="60.75" customHeight="1" x14ac:dyDescent="0.25">
      <c r="A500" s="11" t="s">
        <v>512</v>
      </c>
      <c r="B500" s="11" t="s">
        <v>58</v>
      </c>
      <c r="C500" s="11" t="s">
        <v>513</v>
      </c>
      <c r="D500" s="11" t="s">
        <v>517</v>
      </c>
      <c r="E500" s="11" t="s">
        <v>50</v>
      </c>
      <c r="F500" s="11" t="s">
        <v>81</v>
      </c>
      <c r="G500" s="11" t="s">
        <v>98</v>
      </c>
      <c r="H500" s="11" t="s">
        <v>1311</v>
      </c>
      <c r="I500" s="11" t="s">
        <v>1311</v>
      </c>
      <c r="J500" s="11" t="s">
        <v>2591</v>
      </c>
      <c r="K500" s="11" t="s">
        <v>2822</v>
      </c>
      <c r="L500" s="12">
        <v>0</v>
      </c>
      <c r="M500" s="12">
        <v>90</v>
      </c>
      <c r="N500" s="12">
        <v>30</v>
      </c>
      <c r="O500" s="12">
        <v>84.35</v>
      </c>
      <c r="P500" s="12">
        <v>60</v>
      </c>
      <c r="Q500" s="12">
        <v>86.58</v>
      </c>
      <c r="R500" s="11" t="s">
        <v>3495</v>
      </c>
      <c r="S500" s="11" t="s">
        <v>3496</v>
      </c>
    </row>
    <row r="501" spans="1:19" ht="60.75" customHeight="1" x14ac:dyDescent="0.25">
      <c r="A501" s="11" t="s">
        <v>512</v>
      </c>
      <c r="B501" s="11" t="s">
        <v>58</v>
      </c>
      <c r="C501" s="11" t="s">
        <v>513</v>
      </c>
      <c r="D501" s="11" t="s">
        <v>515</v>
      </c>
      <c r="E501" s="11" t="s">
        <v>50</v>
      </c>
      <c r="F501" s="11" t="s">
        <v>81</v>
      </c>
      <c r="G501" s="11" t="s">
        <v>98</v>
      </c>
      <c r="H501" s="11" t="s">
        <v>1311</v>
      </c>
      <c r="I501" s="11" t="s">
        <v>1311</v>
      </c>
      <c r="J501" s="11" t="s">
        <v>2625</v>
      </c>
      <c r="K501" s="11" t="s">
        <v>2822</v>
      </c>
      <c r="L501" s="12">
        <v>0</v>
      </c>
      <c r="M501" s="12">
        <v>90</v>
      </c>
      <c r="N501" s="12">
        <v>20</v>
      </c>
      <c r="O501" s="12">
        <v>3.72</v>
      </c>
      <c r="P501" s="12">
        <v>70</v>
      </c>
      <c r="Q501" s="12">
        <v>65.930000000000007</v>
      </c>
      <c r="R501" s="11" t="s">
        <v>3497</v>
      </c>
      <c r="S501" s="11" t="s">
        <v>3498</v>
      </c>
    </row>
    <row r="502" spans="1:19" ht="60.75" customHeight="1" x14ac:dyDescent="0.25">
      <c r="A502" s="11" t="s">
        <v>512</v>
      </c>
      <c r="B502" s="11" t="s">
        <v>58</v>
      </c>
      <c r="C502" s="11" t="s">
        <v>513</v>
      </c>
      <c r="D502" s="11" t="s">
        <v>517</v>
      </c>
      <c r="E502" s="11" t="s">
        <v>50</v>
      </c>
      <c r="F502" s="11" t="s">
        <v>81</v>
      </c>
      <c r="G502" s="11" t="s">
        <v>98</v>
      </c>
      <c r="H502" s="11" t="s">
        <v>1311</v>
      </c>
      <c r="I502" s="11" t="s">
        <v>1311</v>
      </c>
      <c r="J502" s="11" t="s">
        <v>2794</v>
      </c>
      <c r="K502" s="11" t="s">
        <v>2822</v>
      </c>
      <c r="L502" s="12">
        <v>0</v>
      </c>
      <c r="M502" s="12">
        <v>15</v>
      </c>
      <c r="N502" s="12">
        <v>3</v>
      </c>
      <c r="O502" s="12">
        <v>12</v>
      </c>
      <c r="P502" s="12">
        <v>12</v>
      </c>
      <c r="Q502" s="12">
        <v>13</v>
      </c>
      <c r="R502" s="11" t="s">
        <v>3499</v>
      </c>
      <c r="S502" s="11" t="s">
        <v>3500</v>
      </c>
    </row>
    <row r="503" spans="1:19" ht="60.75" customHeight="1" x14ac:dyDescent="0.25">
      <c r="A503" s="11" t="s">
        <v>512</v>
      </c>
      <c r="B503" s="11" t="s">
        <v>58</v>
      </c>
      <c r="C503" s="11" t="s">
        <v>513</v>
      </c>
      <c r="D503" s="11" t="s">
        <v>514</v>
      </c>
      <c r="E503" s="11" t="s">
        <v>50</v>
      </c>
      <c r="F503" s="11" t="s">
        <v>51</v>
      </c>
      <c r="G503" s="11" t="s">
        <v>61</v>
      </c>
      <c r="H503" s="11" t="s">
        <v>4309</v>
      </c>
      <c r="I503" s="11" t="s">
        <v>1320</v>
      </c>
      <c r="J503" s="11"/>
      <c r="K503" s="11"/>
      <c r="L503" s="12"/>
      <c r="M503" s="12"/>
      <c r="N503" s="12"/>
      <c r="O503" s="12"/>
      <c r="P503" s="12"/>
      <c r="Q503" s="12"/>
      <c r="R503" s="11"/>
      <c r="S503" s="11"/>
    </row>
    <row r="504" spans="1:19" ht="60.75" customHeight="1" x14ac:dyDescent="0.25">
      <c r="A504" s="11" t="s">
        <v>471</v>
      </c>
      <c r="B504" s="11" t="s">
        <v>1911</v>
      </c>
      <c r="C504" s="11" t="s">
        <v>2316</v>
      </c>
      <c r="D504" s="11" t="s">
        <v>478</v>
      </c>
      <c r="E504" s="11" t="s">
        <v>63</v>
      </c>
      <c r="F504" s="11" t="s">
        <v>435</v>
      </c>
      <c r="G504" s="11" t="s">
        <v>449</v>
      </c>
      <c r="H504" s="11" t="s">
        <v>4309</v>
      </c>
      <c r="I504" s="11" t="s">
        <v>1558</v>
      </c>
      <c r="J504" s="11" t="s">
        <v>2317</v>
      </c>
      <c r="K504" s="11" t="s">
        <v>2821</v>
      </c>
      <c r="L504" s="12">
        <v>0</v>
      </c>
      <c r="M504" s="12">
        <v>5000</v>
      </c>
      <c r="N504" s="12">
        <v>2500</v>
      </c>
      <c r="O504" s="12" t="s">
        <v>1307</v>
      </c>
      <c r="P504" s="12">
        <v>5000</v>
      </c>
      <c r="Q504" s="12">
        <v>15403</v>
      </c>
      <c r="R504" s="11" t="s">
        <v>3501</v>
      </c>
      <c r="S504" s="11" t="s">
        <v>3502</v>
      </c>
    </row>
    <row r="505" spans="1:19" ht="60.75" customHeight="1" x14ac:dyDescent="0.25">
      <c r="A505" s="11" t="s">
        <v>471</v>
      </c>
      <c r="B505" s="11" t="s">
        <v>1911</v>
      </c>
      <c r="C505" s="11" t="s">
        <v>2316</v>
      </c>
      <c r="D505" s="11" t="s">
        <v>479</v>
      </c>
      <c r="E505" s="11" t="s">
        <v>63</v>
      </c>
      <c r="F505" s="11" t="s">
        <v>435</v>
      </c>
      <c r="G505" s="11" t="s">
        <v>449</v>
      </c>
      <c r="H505" s="11" t="s">
        <v>4309</v>
      </c>
      <c r="I505" s="11" t="s">
        <v>1558</v>
      </c>
      <c r="J505" s="11" t="s">
        <v>2318</v>
      </c>
      <c r="K505" s="11" t="s">
        <v>2821</v>
      </c>
      <c r="L505" s="12">
        <v>0</v>
      </c>
      <c r="M505" s="12">
        <v>1000</v>
      </c>
      <c r="N505" s="12">
        <v>500</v>
      </c>
      <c r="O505" s="12">
        <v>398</v>
      </c>
      <c r="P505" s="12">
        <v>1000</v>
      </c>
      <c r="Q505" s="12">
        <v>1057</v>
      </c>
      <c r="R505" s="11" t="s">
        <v>3503</v>
      </c>
      <c r="S505" s="11" t="s">
        <v>3504</v>
      </c>
    </row>
    <row r="506" spans="1:19" ht="60.75" customHeight="1" x14ac:dyDescent="0.25">
      <c r="A506" s="11" t="s">
        <v>471</v>
      </c>
      <c r="B506" s="11" t="s">
        <v>1911</v>
      </c>
      <c r="C506" s="11" t="s">
        <v>2316</v>
      </c>
      <c r="D506" s="11" t="s">
        <v>476</v>
      </c>
      <c r="E506" s="11" t="s">
        <v>63</v>
      </c>
      <c r="F506" s="11" t="s">
        <v>435</v>
      </c>
      <c r="G506" s="11" t="s">
        <v>449</v>
      </c>
      <c r="H506" s="11" t="s">
        <v>4309</v>
      </c>
      <c r="I506" s="11" t="s">
        <v>1558</v>
      </c>
      <c r="J506" s="11" t="s">
        <v>2319</v>
      </c>
      <c r="K506" s="11" t="s">
        <v>2821</v>
      </c>
      <c r="L506" s="12">
        <v>0</v>
      </c>
      <c r="M506" s="12">
        <v>800</v>
      </c>
      <c r="N506" s="12">
        <v>400</v>
      </c>
      <c r="O506" s="12">
        <v>520</v>
      </c>
      <c r="P506" s="12">
        <v>800</v>
      </c>
      <c r="Q506" s="12">
        <v>996</v>
      </c>
      <c r="R506" s="11" t="s">
        <v>3505</v>
      </c>
      <c r="S506" s="11" t="s">
        <v>3506</v>
      </c>
    </row>
    <row r="507" spans="1:19" ht="60.75" customHeight="1" x14ac:dyDescent="0.25">
      <c r="A507" s="11" t="s">
        <v>471</v>
      </c>
      <c r="B507" s="11" t="s">
        <v>1911</v>
      </c>
      <c r="C507" s="11" t="s">
        <v>2316</v>
      </c>
      <c r="D507" s="11" t="s">
        <v>474</v>
      </c>
      <c r="E507" s="11" t="s">
        <v>63</v>
      </c>
      <c r="F507" s="11" t="s">
        <v>435</v>
      </c>
      <c r="G507" s="11" t="s">
        <v>449</v>
      </c>
      <c r="H507" s="11" t="s">
        <v>4309</v>
      </c>
      <c r="I507" s="11" t="s">
        <v>1558</v>
      </c>
      <c r="J507" s="11" t="s">
        <v>2320</v>
      </c>
      <c r="K507" s="11" t="s">
        <v>2821</v>
      </c>
      <c r="L507" s="12">
        <v>0</v>
      </c>
      <c r="M507" s="12">
        <v>4</v>
      </c>
      <c r="N507" s="12">
        <v>2</v>
      </c>
      <c r="O507" s="12">
        <v>2</v>
      </c>
      <c r="P507" s="12">
        <v>4</v>
      </c>
      <c r="Q507" s="12">
        <v>4</v>
      </c>
      <c r="R507" s="11" t="s">
        <v>3507</v>
      </c>
      <c r="S507" s="11" t="s">
        <v>3508</v>
      </c>
    </row>
    <row r="508" spans="1:19" ht="60.75" customHeight="1" x14ac:dyDescent="0.25">
      <c r="A508" s="11" t="s">
        <v>471</v>
      </c>
      <c r="B508" s="11" t="s">
        <v>1911</v>
      </c>
      <c r="C508" s="11" t="s">
        <v>2316</v>
      </c>
      <c r="D508" s="11" t="s">
        <v>476</v>
      </c>
      <c r="E508" s="11" t="s">
        <v>63</v>
      </c>
      <c r="F508" s="11" t="s">
        <v>435</v>
      </c>
      <c r="G508" s="11" t="s">
        <v>449</v>
      </c>
      <c r="H508" s="11" t="s">
        <v>4309</v>
      </c>
      <c r="I508" s="11" t="s">
        <v>1558</v>
      </c>
      <c r="J508" s="11" t="s">
        <v>2321</v>
      </c>
      <c r="K508" s="11" t="s">
        <v>2821</v>
      </c>
      <c r="L508" s="12">
        <v>0</v>
      </c>
      <c r="M508" s="12">
        <v>19</v>
      </c>
      <c r="N508" s="12">
        <v>8</v>
      </c>
      <c r="O508" s="12">
        <v>7</v>
      </c>
      <c r="P508" s="12">
        <v>19</v>
      </c>
      <c r="Q508" s="12">
        <v>20</v>
      </c>
      <c r="R508" s="11" t="s">
        <v>3509</v>
      </c>
      <c r="S508" s="11" t="s">
        <v>3510</v>
      </c>
    </row>
    <row r="509" spans="1:19" ht="60.75" customHeight="1" x14ac:dyDescent="0.25">
      <c r="A509" s="11" t="s">
        <v>471</v>
      </c>
      <c r="B509" s="11" t="s">
        <v>1911</v>
      </c>
      <c r="C509" s="11" t="s">
        <v>2316</v>
      </c>
      <c r="D509" s="11" t="s">
        <v>60</v>
      </c>
      <c r="E509" s="11" t="s">
        <v>50</v>
      </c>
      <c r="F509" s="11" t="s">
        <v>51</v>
      </c>
      <c r="G509" s="11" t="s">
        <v>61</v>
      </c>
      <c r="H509" s="11" t="s">
        <v>4309</v>
      </c>
      <c r="I509" s="11" t="s">
        <v>1320</v>
      </c>
      <c r="J509" s="11"/>
      <c r="K509" s="11"/>
      <c r="L509" s="12"/>
      <c r="M509" s="12"/>
      <c r="N509" s="12"/>
      <c r="O509" s="12"/>
      <c r="P509" s="12"/>
      <c r="Q509" s="12"/>
      <c r="R509" s="11"/>
      <c r="S509" s="11"/>
    </row>
    <row r="510" spans="1:19" ht="60.75" customHeight="1" x14ac:dyDescent="0.25">
      <c r="A510" s="11" t="s">
        <v>144</v>
      </c>
      <c r="B510" s="11" t="s">
        <v>58</v>
      </c>
      <c r="C510" s="11" t="s">
        <v>2322</v>
      </c>
      <c r="D510" s="11" t="s">
        <v>149</v>
      </c>
      <c r="E510" s="11" t="s">
        <v>69</v>
      </c>
      <c r="F510" s="11" t="s">
        <v>70</v>
      </c>
      <c r="G510" s="11" t="s">
        <v>150</v>
      </c>
      <c r="H510" s="11" t="s">
        <v>1311</v>
      </c>
      <c r="I510" s="11" t="s">
        <v>1311</v>
      </c>
      <c r="J510" s="11" t="s">
        <v>2323</v>
      </c>
      <c r="K510" s="11" t="s">
        <v>2821</v>
      </c>
      <c r="L510" s="12">
        <v>213</v>
      </c>
      <c r="M510" s="12">
        <v>213</v>
      </c>
      <c r="N510" s="12">
        <v>0</v>
      </c>
      <c r="O510" s="12" t="s">
        <v>1307</v>
      </c>
      <c r="P510" s="12">
        <v>213</v>
      </c>
      <c r="Q510" s="12">
        <v>213</v>
      </c>
      <c r="R510" s="11" t="s">
        <v>3511</v>
      </c>
      <c r="S510" s="11" t="s">
        <v>3512</v>
      </c>
    </row>
    <row r="511" spans="1:19" ht="60.75" customHeight="1" x14ac:dyDescent="0.25">
      <c r="A511" s="11" t="s">
        <v>144</v>
      </c>
      <c r="B511" s="11" t="s">
        <v>58</v>
      </c>
      <c r="C511" s="11" t="s">
        <v>2322</v>
      </c>
      <c r="D511" s="11" t="s">
        <v>146</v>
      </c>
      <c r="E511" s="11" t="s">
        <v>69</v>
      </c>
      <c r="F511" s="11" t="s">
        <v>70</v>
      </c>
      <c r="G511" s="11" t="s">
        <v>147</v>
      </c>
      <c r="H511" s="11" t="s">
        <v>1311</v>
      </c>
      <c r="I511" s="11" t="s">
        <v>1311</v>
      </c>
      <c r="J511" s="11" t="s">
        <v>2324</v>
      </c>
      <c r="K511" s="11" t="s">
        <v>2821</v>
      </c>
      <c r="L511" s="12">
        <v>2000</v>
      </c>
      <c r="M511" s="12">
        <v>2000</v>
      </c>
      <c r="N511" s="12">
        <v>0</v>
      </c>
      <c r="O511" s="12" t="s">
        <v>1307</v>
      </c>
      <c r="P511" s="12">
        <v>2000</v>
      </c>
      <c r="Q511" s="12">
        <v>2000</v>
      </c>
      <c r="R511" s="11" t="s">
        <v>3511</v>
      </c>
      <c r="S511" s="11" t="s">
        <v>3513</v>
      </c>
    </row>
    <row r="512" spans="1:19" ht="60.75" customHeight="1" x14ac:dyDescent="0.25">
      <c r="A512" s="11" t="s">
        <v>144</v>
      </c>
      <c r="B512" s="11" t="s">
        <v>58</v>
      </c>
      <c r="C512" s="11" t="s">
        <v>2322</v>
      </c>
      <c r="D512" s="11" t="s">
        <v>152</v>
      </c>
      <c r="E512" s="11" t="s">
        <v>69</v>
      </c>
      <c r="F512" s="11" t="s">
        <v>70</v>
      </c>
      <c r="G512" s="11" t="s">
        <v>98</v>
      </c>
      <c r="H512" s="11" t="s">
        <v>1311</v>
      </c>
      <c r="I512" s="11" t="s">
        <v>1311</v>
      </c>
      <c r="J512" s="11" t="s">
        <v>2325</v>
      </c>
      <c r="K512" s="11" t="s">
        <v>2821</v>
      </c>
      <c r="L512" s="12">
        <v>114</v>
      </c>
      <c r="M512" s="12">
        <v>114</v>
      </c>
      <c r="N512" s="12">
        <v>0</v>
      </c>
      <c r="O512" s="12" t="s">
        <v>1307</v>
      </c>
      <c r="P512" s="12">
        <v>114</v>
      </c>
      <c r="Q512" s="12">
        <v>114</v>
      </c>
      <c r="R512" s="11" t="s">
        <v>3511</v>
      </c>
      <c r="S512" s="11" t="s">
        <v>3514</v>
      </c>
    </row>
    <row r="513" spans="1:19" ht="60.75" customHeight="1" x14ac:dyDescent="0.25">
      <c r="A513" s="11" t="s">
        <v>144</v>
      </c>
      <c r="B513" s="11" t="s">
        <v>58</v>
      </c>
      <c r="C513" s="11" t="s">
        <v>2322</v>
      </c>
      <c r="D513" s="11" t="s">
        <v>154</v>
      </c>
      <c r="E513" s="11" t="s">
        <v>50</v>
      </c>
      <c r="F513" s="11" t="s">
        <v>51</v>
      </c>
      <c r="G513" s="11" t="s">
        <v>61</v>
      </c>
      <c r="H513" s="11" t="s">
        <v>1311</v>
      </c>
      <c r="I513" s="11" t="s">
        <v>1311</v>
      </c>
      <c r="J513" s="11"/>
      <c r="K513" s="11"/>
      <c r="L513" s="12"/>
      <c r="M513" s="12"/>
      <c r="N513" s="12"/>
      <c r="O513" s="12"/>
      <c r="P513" s="12"/>
      <c r="Q513" s="12"/>
      <c r="R513" s="11"/>
      <c r="S513" s="11"/>
    </row>
    <row r="514" spans="1:19" ht="60.75" customHeight="1" x14ac:dyDescent="0.25">
      <c r="A514" s="11" t="s">
        <v>144</v>
      </c>
      <c r="B514" s="11" t="s">
        <v>58</v>
      </c>
      <c r="C514" s="11" t="s">
        <v>2322</v>
      </c>
      <c r="D514" s="11" t="s">
        <v>154</v>
      </c>
      <c r="E514" s="11" t="s">
        <v>50</v>
      </c>
      <c r="F514" s="11" t="s">
        <v>51</v>
      </c>
      <c r="G514" s="11" t="s">
        <v>61</v>
      </c>
      <c r="H514" s="11" t="s">
        <v>1311</v>
      </c>
      <c r="I514" s="11" t="s">
        <v>1311</v>
      </c>
      <c r="J514" s="11"/>
      <c r="K514" s="11"/>
      <c r="L514" s="12"/>
      <c r="M514" s="12"/>
      <c r="N514" s="12"/>
      <c r="O514" s="12"/>
      <c r="P514" s="12"/>
      <c r="Q514" s="12"/>
      <c r="R514" s="11"/>
      <c r="S514" s="11"/>
    </row>
    <row r="515" spans="1:19" ht="60.75" customHeight="1" x14ac:dyDescent="0.25">
      <c r="A515" s="11" t="s">
        <v>203</v>
      </c>
      <c r="B515" s="11" t="s">
        <v>58</v>
      </c>
      <c r="C515" s="11" t="s">
        <v>204</v>
      </c>
      <c r="D515" s="11" t="s">
        <v>211</v>
      </c>
      <c r="E515" s="11" t="s">
        <v>69</v>
      </c>
      <c r="F515" s="11" t="s">
        <v>70</v>
      </c>
      <c r="G515" s="11" t="s">
        <v>161</v>
      </c>
      <c r="H515" s="11" t="s">
        <v>4313</v>
      </c>
      <c r="I515" s="11" t="s">
        <v>1607</v>
      </c>
      <c r="J515" s="11" t="s">
        <v>2326</v>
      </c>
      <c r="K515" s="11" t="s">
        <v>2821</v>
      </c>
      <c r="L515" s="12">
        <v>4</v>
      </c>
      <c r="M515" s="12">
        <v>7</v>
      </c>
      <c r="N515" s="12">
        <v>0</v>
      </c>
      <c r="O515" s="12" t="s">
        <v>1307</v>
      </c>
      <c r="P515" s="12">
        <v>7</v>
      </c>
      <c r="Q515" s="12">
        <v>34</v>
      </c>
      <c r="R515" s="11" t="s">
        <v>3515</v>
      </c>
      <c r="S515" s="11" t="s">
        <v>3516</v>
      </c>
    </row>
    <row r="516" spans="1:19" ht="60.75" customHeight="1" x14ac:dyDescent="0.25">
      <c r="A516" s="11" t="s">
        <v>203</v>
      </c>
      <c r="B516" s="11" t="s">
        <v>58</v>
      </c>
      <c r="C516" s="11" t="s">
        <v>204</v>
      </c>
      <c r="D516" s="11" t="s">
        <v>211</v>
      </c>
      <c r="E516" s="11" t="s">
        <v>69</v>
      </c>
      <c r="F516" s="11" t="s">
        <v>70</v>
      </c>
      <c r="G516" s="11" t="s">
        <v>161</v>
      </c>
      <c r="H516" s="11" t="s">
        <v>4313</v>
      </c>
      <c r="I516" s="11" t="s">
        <v>1607</v>
      </c>
      <c r="J516" s="11" t="s">
        <v>2327</v>
      </c>
      <c r="K516" s="11" t="s">
        <v>2821</v>
      </c>
      <c r="L516" s="12">
        <v>10</v>
      </c>
      <c r="M516" s="12">
        <v>4</v>
      </c>
      <c r="N516" s="12">
        <v>0</v>
      </c>
      <c r="O516" s="12" t="s">
        <v>1307</v>
      </c>
      <c r="P516" s="12">
        <v>4</v>
      </c>
      <c r="Q516" s="12">
        <v>3</v>
      </c>
      <c r="R516" s="11" t="s">
        <v>3517</v>
      </c>
      <c r="S516" s="11" t="s">
        <v>3518</v>
      </c>
    </row>
    <row r="517" spans="1:19" ht="60.75" customHeight="1" x14ac:dyDescent="0.25">
      <c r="A517" s="11" t="s">
        <v>203</v>
      </c>
      <c r="B517" s="11" t="s">
        <v>58</v>
      </c>
      <c r="C517" s="11" t="s">
        <v>204</v>
      </c>
      <c r="D517" s="11" t="s">
        <v>205</v>
      </c>
      <c r="E517" s="11" t="s">
        <v>69</v>
      </c>
      <c r="F517" s="11" t="s">
        <v>70</v>
      </c>
      <c r="G517" s="11" t="s">
        <v>206</v>
      </c>
      <c r="H517" s="11" t="s">
        <v>1311</v>
      </c>
      <c r="I517" s="11" t="s">
        <v>1311</v>
      </c>
      <c r="J517" s="11" t="s">
        <v>2328</v>
      </c>
      <c r="K517" s="11" t="s">
        <v>2821</v>
      </c>
      <c r="L517" s="12">
        <v>0.67379999999999995</v>
      </c>
      <c r="M517" s="12">
        <v>0.6</v>
      </c>
      <c r="N517" s="12">
        <v>0</v>
      </c>
      <c r="O517" s="12" t="s">
        <v>1307</v>
      </c>
      <c r="P517" s="12">
        <v>0.6</v>
      </c>
      <c r="Q517" s="12">
        <v>0.68</v>
      </c>
      <c r="R517" s="11" t="s">
        <v>3519</v>
      </c>
      <c r="S517" s="11" t="s">
        <v>3520</v>
      </c>
    </row>
    <row r="518" spans="1:19" ht="60.75" customHeight="1" x14ac:dyDescent="0.25">
      <c r="A518" s="11" t="s">
        <v>203</v>
      </c>
      <c r="B518" s="11" t="s">
        <v>58</v>
      </c>
      <c r="C518" s="11" t="s">
        <v>204</v>
      </c>
      <c r="D518" s="11" t="s">
        <v>205</v>
      </c>
      <c r="E518" s="11" t="s">
        <v>69</v>
      </c>
      <c r="F518" s="11" t="s">
        <v>70</v>
      </c>
      <c r="G518" s="11" t="s">
        <v>206</v>
      </c>
      <c r="H518" s="11" t="s">
        <v>1311</v>
      </c>
      <c r="I518" s="11" t="s">
        <v>1311</v>
      </c>
      <c r="J518" s="11" t="s">
        <v>2329</v>
      </c>
      <c r="K518" s="11" t="s">
        <v>2821</v>
      </c>
      <c r="L518" s="12">
        <v>7.8899999999999998E-2</v>
      </c>
      <c r="M518" s="12">
        <v>0.1</v>
      </c>
      <c r="N518" s="12">
        <v>0</v>
      </c>
      <c r="O518" s="12" t="s">
        <v>1307</v>
      </c>
      <c r="P518" s="12">
        <v>0.1</v>
      </c>
      <c r="Q518" s="12">
        <v>0.18</v>
      </c>
      <c r="R518" s="11" t="s">
        <v>3521</v>
      </c>
      <c r="S518" s="11" t="s">
        <v>3522</v>
      </c>
    </row>
    <row r="519" spans="1:19" ht="60.75" customHeight="1" x14ac:dyDescent="0.25">
      <c r="A519" s="11" t="s">
        <v>203</v>
      </c>
      <c r="B519" s="11" t="s">
        <v>58</v>
      </c>
      <c r="C519" s="11" t="s">
        <v>204</v>
      </c>
      <c r="D519" s="11" t="s">
        <v>207</v>
      </c>
      <c r="E519" s="11" t="s">
        <v>69</v>
      </c>
      <c r="F519" s="11" t="s">
        <v>70</v>
      </c>
      <c r="G519" s="11" t="s">
        <v>163</v>
      </c>
      <c r="H519" s="11" t="s">
        <v>4313</v>
      </c>
      <c r="I519" s="11" t="s">
        <v>1607</v>
      </c>
      <c r="J519" s="11" t="s">
        <v>2330</v>
      </c>
      <c r="K519" s="11" t="s">
        <v>2821</v>
      </c>
      <c r="L519" s="12">
        <v>0.81930000000000003</v>
      </c>
      <c r="M519" s="12">
        <v>0.40500000000000003</v>
      </c>
      <c r="N519" s="12">
        <v>0</v>
      </c>
      <c r="O519" s="12" t="s">
        <v>1307</v>
      </c>
      <c r="P519" s="12">
        <v>0.40500000000000003</v>
      </c>
      <c r="Q519" s="12">
        <v>100</v>
      </c>
      <c r="R519" s="11" t="s">
        <v>3523</v>
      </c>
      <c r="S519" s="11" t="s">
        <v>3524</v>
      </c>
    </row>
    <row r="520" spans="1:19" ht="60.75" customHeight="1" x14ac:dyDescent="0.25">
      <c r="A520" s="11" t="s">
        <v>203</v>
      </c>
      <c r="B520" s="11" t="s">
        <v>58</v>
      </c>
      <c r="C520" s="11" t="s">
        <v>204</v>
      </c>
      <c r="D520" s="11" t="s">
        <v>205</v>
      </c>
      <c r="E520" s="11" t="s">
        <v>69</v>
      </c>
      <c r="F520" s="11" t="s">
        <v>70</v>
      </c>
      <c r="G520" s="11" t="s">
        <v>206</v>
      </c>
      <c r="H520" s="11" t="s">
        <v>1311</v>
      </c>
      <c r="I520" s="11" t="s">
        <v>1311</v>
      </c>
      <c r="J520" s="11" t="s">
        <v>2331</v>
      </c>
      <c r="K520" s="11" t="s">
        <v>2821</v>
      </c>
      <c r="L520" s="12">
        <v>0.75580000000000003</v>
      </c>
      <c r="M520" s="12">
        <v>0.75</v>
      </c>
      <c r="N520" s="12">
        <v>0</v>
      </c>
      <c r="O520" s="12" t="s">
        <v>1307</v>
      </c>
      <c r="P520" s="12">
        <v>0.75</v>
      </c>
      <c r="Q520" s="12">
        <v>0.75</v>
      </c>
      <c r="R520" s="11" t="s">
        <v>3525</v>
      </c>
      <c r="S520" s="11" t="s">
        <v>3526</v>
      </c>
    </row>
    <row r="521" spans="1:19" ht="60.75" customHeight="1" x14ac:dyDescent="0.25">
      <c r="A521" s="11" t="s">
        <v>203</v>
      </c>
      <c r="B521" s="11" t="s">
        <v>58</v>
      </c>
      <c r="C521" s="11" t="s">
        <v>204</v>
      </c>
      <c r="D521" s="11" t="s">
        <v>205</v>
      </c>
      <c r="E521" s="11" t="s">
        <v>69</v>
      </c>
      <c r="F521" s="11" t="s">
        <v>70</v>
      </c>
      <c r="G521" s="11" t="s">
        <v>206</v>
      </c>
      <c r="H521" s="11" t="s">
        <v>1311</v>
      </c>
      <c r="I521" s="11" t="s">
        <v>1311</v>
      </c>
      <c r="J521" s="11" t="s">
        <v>2332</v>
      </c>
      <c r="K521" s="11" t="s">
        <v>2821</v>
      </c>
      <c r="L521" s="12">
        <v>0.32650000000000001</v>
      </c>
      <c r="M521" s="12">
        <v>0.33</v>
      </c>
      <c r="N521" s="12">
        <v>0</v>
      </c>
      <c r="O521" s="12" t="s">
        <v>1307</v>
      </c>
      <c r="P521" s="12">
        <v>0.33</v>
      </c>
      <c r="Q521" s="12">
        <v>0.34</v>
      </c>
      <c r="R521" s="11" t="s">
        <v>3527</v>
      </c>
      <c r="S521" s="11" t="s">
        <v>3528</v>
      </c>
    </row>
    <row r="522" spans="1:19" ht="60.75" customHeight="1" x14ac:dyDescent="0.25">
      <c r="A522" s="11" t="s">
        <v>203</v>
      </c>
      <c r="B522" s="11" t="s">
        <v>58</v>
      </c>
      <c r="C522" s="11" t="s">
        <v>204</v>
      </c>
      <c r="D522" s="11" t="s">
        <v>208</v>
      </c>
      <c r="E522" s="11" t="s">
        <v>50</v>
      </c>
      <c r="F522" s="11" t="s">
        <v>51</v>
      </c>
      <c r="G522" s="11" t="s">
        <v>52</v>
      </c>
      <c r="H522" s="11" t="s">
        <v>4309</v>
      </c>
      <c r="I522" s="11" t="s">
        <v>1320</v>
      </c>
      <c r="J522" s="11"/>
      <c r="K522" s="11"/>
      <c r="L522" s="12"/>
      <c r="M522" s="12"/>
      <c r="N522" s="12"/>
      <c r="O522" s="12"/>
      <c r="P522" s="12"/>
      <c r="Q522" s="12"/>
      <c r="R522" s="11"/>
      <c r="S522" s="11"/>
    </row>
    <row r="523" spans="1:19" ht="60.75" customHeight="1" x14ac:dyDescent="0.25">
      <c r="A523" s="11" t="s">
        <v>247</v>
      </c>
      <c r="B523" s="11" t="s">
        <v>58</v>
      </c>
      <c r="C523" s="11" t="s">
        <v>248</v>
      </c>
      <c r="D523" s="11" t="s">
        <v>252</v>
      </c>
      <c r="E523" s="11" t="s">
        <v>69</v>
      </c>
      <c r="F523" s="11" t="s">
        <v>70</v>
      </c>
      <c r="G523" s="11" t="s">
        <v>159</v>
      </c>
      <c r="H523" s="11" t="s">
        <v>4317</v>
      </c>
      <c r="I523" s="11" t="s">
        <v>1454</v>
      </c>
      <c r="J523" s="11" t="s">
        <v>2333</v>
      </c>
      <c r="K523" s="11" t="s">
        <v>2821</v>
      </c>
      <c r="L523" s="12">
        <v>0</v>
      </c>
      <c r="M523" s="12">
        <v>4500</v>
      </c>
      <c r="N523" s="12">
        <v>4118</v>
      </c>
      <c r="O523" s="12" t="s">
        <v>1307</v>
      </c>
      <c r="P523" s="12">
        <v>84500</v>
      </c>
      <c r="Q523" s="12">
        <v>88274</v>
      </c>
      <c r="R523" s="11" t="s">
        <v>3529</v>
      </c>
      <c r="S523" s="11" t="s">
        <v>3530</v>
      </c>
    </row>
    <row r="524" spans="1:19" ht="60.75" customHeight="1" x14ac:dyDescent="0.25">
      <c r="A524" s="11" t="s">
        <v>247</v>
      </c>
      <c r="B524" s="11" t="s">
        <v>58</v>
      </c>
      <c r="C524" s="11" t="s">
        <v>248</v>
      </c>
      <c r="D524" s="11" t="s">
        <v>251</v>
      </c>
      <c r="E524" s="11" t="s">
        <v>69</v>
      </c>
      <c r="F524" s="11" t="s">
        <v>70</v>
      </c>
      <c r="G524" s="11" t="s">
        <v>161</v>
      </c>
      <c r="H524" s="11" t="s">
        <v>4313</v>
      </c>
      <c r="I524" s="11" t="s">
        <v>1607</v>
      </c>
      <c r="J524" s="11" t="s">
        <v>2334</v>
      </c>
      <c r="K524" s="11" t="s">
        <v>2821</v>
      </c>
      <c r="L524" s="12">
        <v>60</v>
      </c>
      <c r="M524" s="12">
        <v>63</v>
      </c>
      <c r="N524" s="12">
        <v>30</v>
      </c>
      <c r="O524" s="12">
        <v>26</v>
      </c>
      <c r="P524" s="12">
        <v>63</v>
      </c>
      <c r="Q524" s="12">
        <v>65</v>
      </c>
      <c r="R524" s="11" t="s">
        <v>3531</v>
      </c>
      <c r="S524" s="11" t="s">
        <v>3532</v>
      </c>
    </row>
    <row r="525" spans="1:19" ht="60.75" customHeight="1" x14ac:dyDescent="0.25">
      <c r="A525" s="11" t="s">
        <v>247</v>
      </c>
      <c r="B525" s="11" t="s">
        <v>58</v>
      </c>
      <c r="C525" s="11" t="s">
        <v>248</v>
      </c>
      <c r="D525" s="11" t="s">
        <v>249</v>
      </c>
      <c r="E525" s="11" t="s">
        <v>69</v>
      </c>
      <c r="F525" s="11" t="s">
        <v>70</v>
      </c>
      <c r="G525" s="11" t="s">
        <v>159</v>
      </c>
      <c r="H525" s="11" t="s">
        <v>4317</v>
      </c>
      <c r="I525" s="11" t="s">
        <v>1454</v>
      </c>
      <c r="J525" s="11" t="s">
        <v>2335</v>
      </c>
      <c r="K525" s="11" t="s">
        <v>2821</v>
      </c>
      <c r="L525" s="12">
        <v>17</v>
      </c>
      <c r="M525" s="12">
        <v>21</v>
      </c>
      <c r="N525" s="12">
        <v>17</v>
      </c>
      <c r="O525" s="12">
        <v>11</v>
      </c>
      <c r="P525" s="12">
        <v>21</v>
      </c>
      <c r="Q525" s="12">
        <v>0</v>
      </c>
      <c r="R525" s="11" t="s">
        <v>3533</v>
      </c>
      <c r="S525" s="11" t="s">
        <v>3534</v>
      </c>
    </row>
    <row r="526" spans="1:19" ht="60.75" customHeight="1" x14ac:dyDescent="0.25">
      <c r="A526" s="11" t="s">
        <v>247</v>
      </c>
      <c r="B526" s="11" t="s">
        <v>58</v>
      </c>
      <c r="C526" s="11" t="s">
        <v>248</v>
      </c>
      <c r="D526" s="11" t="s">
        <v>250</v>
      </c>
      <c r="E526" s="11" t="s">
        <v>50</v>
      </c>
      <c r="F526" s="11" t="s">
        <v>51</v>
      </c>
      <c r="G526" s="11" t="s">
        <v>52</v>
      </c>
      <c r="H526" s="11" t="s">
        <v>4309</v>
      </c>
      <c r="I526" s="11" t="s">
        <v>1320</v>
      </c>
      <c r="J526" s="11"/>
      <c r="K526" s="11"/>
      <c r="L526" s="12"/>
      <c r="M526" s="12"/>
      <c r="N526" s="12"/>
      <c r="O526" s="12"/>
      <c r="P526" s="12"/>
      <c r="Q526" s="12"/>
      <c r="R526" s="11"/>
      <c r="S526" s="11"/>
    </row>
    <row r="527" spans="1:19" ht="60.75" customHeight="1" x14ac:dyDescent="0.25">
      <c r="A527" s="11" t="s">
        <v>185</v>
      </c>
      <c r="B527" s="11" t="s">
        <v>58</v>
      </c>
      <c r="C527" s="11" t="s">
        <v>186</v>
      </c>
      <c r="D527" s="11" t="s">
        <v>193</v>
      </c>
      <c r="E527" s="11" t="s">
        <v>69</v>
      </c>
      <c r="F527" s="11" t="s">
        <v>70</v>
      </c>
      <c r="G527" s="11" t="s">
        <v>150</v>
      </c>
      <c r="H527" s="11" t="s">
        <v>4313</v>
      </c>
      <c r="I527" s="11" t="s">
        <v>1607</v>
      </c>
      <c r="J527" s="11" t="s">
        <v>2336</v>
      </c>
      <c r="K527" s="11" t="s">
        <v>2821</v>
      </c>
      <c r="L527" s="12">
        <v>0</v>
      </c>
      <c r="M527" s="12">
        <v>0</v>
      </c>
      <c r="N527" s="12">
        <v>0</v>
      </c>
      <c r="O527" s="12" t="s">
        <v>1307</v>
      </c>
      <c r="P527" s="12">
        <v>0</v>
      </c>
      <c r="Q527" s="12">
        <v>0</v>
      </c>
      <c r="R527" s="11" t="s">
        <v>3535</v>
      </c>
      <c r="S527" s="11" t="s">
        <v>3536</v>
      </c>
    </row>
    <row r="528" spans="1:19" ht="60.75" customHeight="1" x14ac:dyDescent="0.25">
      <c r="A528" s="11" t="s">
        <v>185</v>
      </c>
      <c r="B528" s="11" t="s">
        <v>58</v>
      </c>
      <c r="C528" s="11" t="s">
        <v>186</v>
      </c>
      <c r="D528" s="11" t="s">
        <v>193</v>
      </c>
      <c r="E528" s="11" t="s">
        <v>69</v>
      </c>
      <c r="F528" s="11" t="s">
        <v>70</v>
      </c>
      <c r="G528" s="11" t="s">
        <v>150</v>
      </c>
      <c r="H528" s="11" t="s">
        <v>4313</v>
      </c>
      <c r="I528" s="11" t="s">
        <v>1607</v>
      </c>
      <c r="J528" s="11" t="s">
        <v>2337</v>
      </c>
      <c r="K528" s="11" t="s">
        <v>2821</v>
      </c>
      <c r="L528" s="12">
        <v>17</v>
      </c>
      <c r="M528" s="12">
        <v>42</v>
      </c>
      <c r="N528" s="12">
        <v>0</v>
      </c>
      <c r="O528" s="12" t="s">
        <v>1307</v>
      </c>
      <c r="P528" s="12">
        <v>42</v>
      </c>
      <c r="Q528" s="12">
        <v>42</v>
      </c>
      <c r="R528" s="11" t="s">
        <v>3537</v>
      </c>
      <c r="S528" s="11" t="s">
        <v>3538</v>
      </c>
    </row>
    <row r="529" spans="1:19" ht="60.75" customHeight="1" x14ac:dyDescent="0.25">
      <c r="A529" s="11" t="s">
        <v>185</v>
      </c>
      <c r="B529" s="11" t="s">
        <v>58</v>
      </c>
      <c r="C529" s="11" t="s">
        <v>186</v>
      </c>
      <c r="D529" s="11" t="s">
        <v>193</v>
      </c>
      <c r="E529" s="11" t="s">
        <v>69</v>
      </c>
      <c r="F529" s="11" t="s">
        <v>70</v>
      </c>
      <c r="G529" s="11" t="s">
        <v>150</v>
      </c>
      <c r="H529" s="11" t="s">
        <v>4313</v>
      </c>
      <c r="I529" s="11" t="s">
        <v>1607</v>
      </c>
      <c r="J529" s="11" t="s">
        <v>2338</v>
      </c>
      <c r="K529" s="11" t="s">
        <v>2821</v>
      </c>
      <c r="L529" s="12">
        <v>0</v>
      </c>
      <c r="M529" s="12">
        <v>3</v>
      </c>
      <c r="N529" s="12">
        <v>0</v>
      </c>
      <c r="O529" s="12" t="s">
        <v>1307</v>
      </c>
      <c r="P529" s="12">
        <v>3</v>
      </c>
      <c r="Q529" s="12">
        <v>3</v>
      </c>
      <c r="R529" s="11" t="s">
        <v>3539</v>
      </c>
      <c r="S529" s="11" t="s">
        <v>3540</v>
      </c>
    </row>
    <row r="530" spans="1:19" ht="60.75" customHeight="1" x14ac:dyDescent="0.25">
      <c r="A530" s="11" t="s">
        <v>185</v>
      </c>
      <c r="B530" s="11" t="s">
        <v>58</v>
      </c>
      <c r="C530" s="11" t="s">
        <v>186</v>
      </c>
      <c r="D530" s="11" t="s">
        <v>193</v>
      </c>
      <c r="E530" s="11" t="s">
        <v>69</v>
      </c>
      <c r="F530" s="11" t="s">
        <v>70</v>
      </c>
      <c r="G530" s="11" t="s">
        <v>150</v>
      </c>
      <c r="H530" s="11" t="s">
        <v>4313</v>
      </c>
      <c r="I530" s="11" t="s">
        <v>1607</v>
      </c>
      <c r="J530" s="11" t="s">
        <v>2339</v>
      </c>
      <c r="K530" s="11" t="s">
        <v>2821</v>
      </c>
      <c r="L530" s="12">
        <v>0</v>
      </c>
      <c r="M530" s="12">
        <v>7</v>
      </c>
      <c r="N530" s="12">
        <v>0</v>
      </c>
      <c r="O530" s="12" t="s">
        <v>1307</v>
      </c>
      <c r="P530" s="12">
        <v>7</v>
      </c>
      <c r="Q530" s="12">
        <v>7</v>
      </c>
      <c r="R530" s="11" t="s">
        <v>3541</v>
      </c>
      <c r="S530" s="11" t="s">
        <v>3542</v>
      </c>
    </row>
    <row r="531" spans="1:19" ht="60.75" customHeight="1" x14ac:dyDescent="0.25">
      <c r="A531" s="11" t="s">
        <v>185</v>
      </c>
      <c r="B531" s="11" t="s">
        <v>58</v>
      </c>
      <c r="C531" s="11" t="s">
        <v>186</v>
      </c>
      <c r="D531" s="11" t="s">
        <v>193</v>
      </c>
      <c r="E531" s="11" t="s">
        <v>69</v>
      </c>
      <c r="F531" s="11" t="s">
        <v>70</v>
      </c>
      <c r="G531" s="11" t="s">
        <v>150</v>
      </c>
      <c r="H531" s="11" t="s">
        <v>4313</v>
      </c>
      <c r="I531" s="11" t="s">
        <v>1607</v>
      </c>
      <c r="J531" s="11" t="s">
        <v>2340</v>
      </c>
      <c r="K531" s="11" t="s">
        <v>2821</v>
      </c>
      <c r="L531" s="12">
        <v>0</v>
      </c>
      <c r="M531" s="12">
        <v>6</v>
      </c>
      <c r="N531" s="12">
        <v>0</v>
      </c>
      <c r="O531" s="12" t="s">
        <v>1307</v>
      </c>
      <c r="P531" s="12">
        <v>6</v>
      </c>
      <c r="Q531" s="12">
        <v>4</v>
      </c>
      <c r="R531" s="11" t="s">
        <v>3543</v>
      </c>
      <c r="S531" s="11" t="s">
        <v>3544</v>
      </c>
    </row>
    <row r="532" spans="1:19" ht="60.75" customHeight="1" x14ac:dyDescent="0.25">
      <c r="A532" s="11" t="s">
        <v>185</v>
      </c>
      <c r="B532" s="11" t="s">
        <v>58</v>
      </c>
      <c r="C532" s="11" t="s">
        <v>186</v>
      </c>
      <c r="D532" s="11" t="s">
        <v>194</v>
      </c>
      <c r="E532" s="11" t="s">
        <v>69</v>
      </c>
      <c r="F532" s="11" t="s">
        <v>190</v>
      </c>
      <c r="G532" s="11" t="s">
        <v>191</v>
      </c>
      <c r="H532" s="11" t="s">
        <v>4309</v>
      </c>
      <c r="I532" s="11" t="s">
        <v>2341</v>
      </c>
      <c r="J532" s="11" t="s">
        <v>2342</v>
      </c>
      <c r="K532" s="11" t="s">
        <v>2821</v>
      </c>
      <c r="L532" s="12">
        <v>0</v>
      </c>
      <c r="M532" s="12">
        <v>70</v>
      </c>
      <c r="N532" s="12">
        <v>35</v>
      </c>
      <c r="O532" s="12" t="s">
        <v>1307</v>
      </c>
      <c r="P532" s="12">
        <v>70</v>
      </c>
      <c r="Q532" s="12">
        <v>70</v>
      </c>
      <c r="R532" s="11" t="s">
        <v>3545</v>
      </c>
      <c r="S532" s="11" t="s">
        <v>3546</v>
      </c>
    </row>
    <row r="533" spans="1:19" ht="60.75" customHeight="1" x14ac:dyDescent="0.25">
      <c r="A533" s="11" t="s">
        <v>185</v>
      </c>
      <c r="B533" s="11" t="s">
        <v>58</v>
      </c>
      <c r="C533" s="11" t="s">
        <v>186</v>
      </c>
      <c r="D533" s="11" t="s">
        <v>194</v>
      </c>
      <c r="E533" s="11" t="s">
        <v>69</v>
      </c>
      <c r="F533" s="11" t="s">
        <v>190</v>
      </c>
      <c r="G533" s="11" t="s">
        <v>191</v>
      </c>
      <c r="H533" s="11" t="s">
        <v>4309</v>
      </c>
      <c r="I533" s="11" t="s">
        <v>2341</v>
      </c>
      <c r="J533" s="11" t="s">
        <v>2343</v>
      </c>
      <c r="K533" s="11" t="s">
        <v>2821</v>
      </c>
      <c r="L533" s="12">
        <v>5238</v>
      </c>
      <c r="M533" s="12">
        <v>19238</v>
      </c>
      <c r="N533" s="12">
        <v>0</v>
      </c>
      <c r="O533" s="12" t="s">
        <v>1307</v>
      </c>
      <c r="P533" s="12">
        <v>19238</v>
      </c>
      <c r="Q533" s="12">
        <v>19238</v>
      </c>
      <c r="R533" s="11" t="s">
        <v>3547</v>
      </c>
      <c r="S533" s="11" t="s">
        <v>3548</v>
      </c>
    </row>
    <row r="534" spans="1:19" ht="60.75" customHeight="1" x14ac:dyDescent="0.25">
      <c r="A534" s="11" t="s">
        <v>185</v>
      </c>
      <c r="B534" s="11" t="s">
        <v>58</v>
      </c>
      <c r="C534" s="11" t="s">
        <v>186</v>
      </c>
      <c r="D534" s="11" t="s">
        <v>193</v>
      </c>
      <c r="E534" s="11" t="s">
        <v>69</v>
      </c>
      <c r="F534" s="11" t="s">
        <v>70</v>
      </c>
      <c r="G534" s="11" t="s">
        <v>150</v>
      </c>
      <c r="H534" s="11" t="s">
        <v>4313</v>
      </c>
      <c r="I534" s="11" t="s">
        <v>1607</v>
      </c>
      <c r="J534" s="11" t="s">
        <v>2344</v>
      </c>
      <c r="K534" s="11" t="s">
        <v>2821</v>
      </c>
      <c r="L534" s="12">
        <v>253</v>
      </c>
      <c r="M534" s="12">
        <v>303</v>
      </c>
      <c r="N534" s="12">
        <v>0</v>
      </c>
      <c r="O534" s="12" t="s">
        <v>1307</v>
      </c>
      <c r="P534" s="12">
        <v>303</v>
      </c>
      <c r="Q534" s="12">
        <v>303</v>
      </c>
      <c r="R534" s="11" t="s">
        <v>3549</v>
      </c>
      <c r="S534" s="11" t="s">
        <v>3550</v>
      </c>
    </row>
    <row r="535" spans="1:19" ht="60.75" customHeight="1" x14ac:dyDescent="0.25">
      <c r="A535" s="11" t="s">
        <v>185</v>
      </c>
      <c r="B535" s="11" t="s">
        <v>58</v>
      </c>
      <c r="C535" s="11" t="s">
        <v>186</v>
      </c>
      <c r="D535" s="11" t="s">
        <v>193</v>
      </c>
      <c r="E535" s="11" t="s">
        <v>69</v>
      </c>
      <c r="F535" s="11" t="s">
        <v>70</v>
      </c>
      <c r="G535" s="11" t="s">
        <v>150</v>
      </c>
      <c r="H535" s="11" t="s">
        <v>4313</v>
      </c>
      <c r="I535" s="11" t="s">
        <v>1607</v>
      </c>
      <c r="J535" s="11" t="s">
        <v>2345</v>
      </c>
      <c r="K535" s="11" t="s">
        <v>2821</v>
      </c>
      <c r="L535" s="12">
        <v>25</v>
      </c>
      <c r="M535" s="12">
        <v>40</v>
      </c>
      <c r="N535" s="12">
        <v>32</v>
      </c>
      <c r="O535" s="12" t="s">
        <v>1307</v>
      </c>
      <c r="P535" s="12">
        <v>40</v>
      </c>
      <c r="Q535" s="12">
        <v>40</v>
      </c>
      <c r="R535" s="11" t="s">
        <v>3551</v>
      </c>
      <c r="S535" s="11" t="s">
        <v>3552</v>
      </c>
    </row>
    <row r="536" spans="1:19" ht="60.75" customHeight="1" x14ac:dyDescent="0.25">
      <c r="A536" s="11" t="s">
        <v>185</v>
      </c>
      <c r="B536" s="11" t="s">
        <v>58</v>
      </c>
      <c r="C536" s="11" t="s">
        <v>186</v>
      </c>
      <c r="D536" s="11" t="s">
        <v>187</v>
      </c>
      <c r="E536" s="11" t="s">
        <v>69</v>
      </c>
      <c r="F536" s="11" t="s">
        <v>70</v>
      </c>
      <c r="G536" s="11" t="s">
        <v>188</v>
      </c>
      <c r="H536" s="11" t="s">
        <v>4317</v>
      </c>
      <c r="I536" s="11" t="s">
        <v>1454</v>
      </c>
      <c r="J536" s="11" t="s">
        <v>2346</v>
      </c>
      <c r="K536" s="11" t="s">
        <v>2821</v>
      </c>
      <c r="L536" s="12">
        <v>0</v>
      </c>
      <c r="M536" s="12">
        <v>6</v>
      </c>
      <c r="N536" s="12">
        <v>3</v>
      </c>
      <c r="O536" s="12" t="s">
        <v>1307</v>
      </c>
      <c r="P536" s="12">
        <v>6</v>
      </c>
      <c r="Q536" s="12">
        <v>7</v>
      </c>
      <c r="R536" s="11" t="s">
        <v>3553</v>
      </c>
      <c r="S536" s="11" t="s">
        <v>3554</v>
      </c>
    </row>
    <row r="537" spans="1:19" ht="60.75" customHeight="1" x14ac:dyDescent="0.25">
      <c r="A537" s="11" t="s">
        <v>185</v>
      </c>
      <c r="B537" s="11" t="s">
        <v>58</v>
      </c>
      <c r="C537" s="11" t="s">
        <v>186</v>
      </c>
      <c r="D537" s="11" t="s">
        <v>193</v>
      </c>
      <c r="E537" s="11" t="s">
        <v>69</v>
      </c>
      <c r="F537" s="11" t="s">
        <v>70</v>
      </c>
      <c r="G537" s="11" t="s">
        <v>150</v>
      </c>
      <c r="H537" s="11" t="s">
        <v>4313</v>
      </c>
      <c r="I537" s="11" t="s">
        <v>1607</v>
      </c>
      <c r="J537" s="11" t="s">
        <v>2347</v>
      </c>
      <c r="K537" s="11" t="s">
        <v>2821</v>
      </c>
      <c r="L537" s="12">
        <v>391</v>
      </c>
      <c r="M537" s="12">
        <v>421</v>
      </c>
      <c r="N537" s="12">
        <v>0</v>
      </c>
      <c r="O537" s="12" t="s">
        <v>1307</v>
      </c>
      <c r="P537" s="12">
        <v>421</v>
      </c>
      <c r="Q537" s="12">
        <v>421</v>
      </c>
      <c r="R537" s="11" t="s">
        <v>3555</v>
      </c>
      <c r="S537" s="11" t="s">
        <v>3556</v>
      </c>
    </row>
    <row r="538" spans="1:19" ht="60.75" customHeight="1" x14ac:dyDescent="0.25">
      <c r="A538" s="11" t="s">
        <v>185</v>
      </c>
      <c r="B538" s="11" t="s">
        <v>58</v>
      </c>
      <c r="C538" s="11" t="s">
        <v>186</v>
      </c>
      <c r="D538" s="11" t="s">
        <v>194</v>
      </c>
      <c r="E538" s="11" t="s">
        <v>69</v>
      </c>
      <c r="F538" s="11" t="s">
        <v>190</v>
      </c>
      <c r="G538" s="11" t="s">
        <v>191</v>
      </c>
      <c r="H538" s="11" t="s">
        <v>4309</v>
      </c>
      <c r="I538" s="11" t="s">
        <v>2341</v>
      </c>
      <c r="J538" s="11" t="s">
        <v>2348</v>
      </c>
      <c r="K538" s="11" t="s">
        <v>2821</v>
      </c>
      <c r="L538" s="12">
        <v>26</v>
      </c>
      <c r="M538" s="12">
        <v>56</v>
      </c>
      <c r="N538" s="12">
        <v>0</v>
      </c>
      <c r="O538" s="12" t="s">
        <v>1307</v>
      </c>
      <c r="P538" s="12">
        <v>56</v>
      </c>
      <c r="Q538" s="12">
        <v>56</v>
      </c>
      <c r="R538" s="11" t="s">
        <v>3547</v>
      </c>
      <c r="S538" s="11" t="s">
        <v>3557</v>
      </c>
    </row>
    <row r="539" spans="1:19" ht="60.75" customHeight="1" x14ac:dyDescent="0.25">
      <c r="A539" s="11" t="s">
        <v>185</v>
      </c>
      <c r="B539" s="11" t="s">
        <v>58</v>
      </c>
      <c r="C539" s="11" t="s">
        <v>186</v>
      </c>
      <c r="D539" s="11" t="s">
        <v>193</v>
      </c>
      <c r="E539" s="11" t="s">
        <v>69</v>
      </c>
      <c r="F539" s="11" t="s">
        <v>70</v>
      </c>
      <c r="G539" s="11" t="s">
        <v>150</v>
      </c>
      <c r="H539" s="11" t="s">
        <v>4313</v>
      </c>
      <c r="I539" s="11" t="s">
        <v>1607</v>
      </c>
      <c r="J539" s="11" t="s">
        <v>2349</v>
      </c>
      <c r="K539" s="11" t="s">
        <v>2821</v>
      </c>
      <c r="L539" s="12">
        <v>261</v>
      </c>
      <c r="M539" s="12">
        <v>271</v>
      </c>
      <c r="N539" s="12">
        <v>267</v>
      </c>
      <c r="O539" s="12" t="s">
        <v>1307</v>
      </c>
      <c r="P539" s="12">
        <v>271</v>
      </c>
      <c r="Q539" s="12">
        <v>271</v>
      </c>
      <c r="R539" s="11" t="s">
        <v>3558</v>
      </c>
      <c r="S539" s="11" t="s">
        <v>3559</v>
      </c>
    </row>
    <row r="540" spans="1:19" ht="60.75" customHeight="1" x14ac:dyDescent="0.25">
      <c r="A540" s="11" t="s">
        <v>185</v>
      </c>
      <c r="B540" s="11" t="s">
        <v>58</v>
      </c>
      <c r="C540" s="11" t="s">
        <v>186</v>
      </c>
      <c r="D540" s="11" t="s">
        <v>187</v>
      </c>
      <c r="E540" s="11" t="s">
        <v>69</v>
      </c>
      <c r="F540" s="11" t="s">
        <v>70</v>
      </c>
      <c r="G540" s="11" t="s">
        <v>188</v>
      </c>
      <c r="H540" s="11" t="s">
        <v>4317</v>
      </c>
      <c r="I540" s="11" t="s">
        <v>1454</v>
      </c>
      <c r="J540" s="11" t="s">
        <v>2350</v>
      </c>
      <c r="K540" s="11" t="s">
        <v>2821</v>
      </c>
      <c r="L540" s="12">
        <v>0</v>
      </c>
      <c r="M540" s="12">
        <v>1</v>
      </c>
      <c r="N540" s="12">
        <v>0.5</v>
      </c>
      <c r="O540" s="12" t="s">
        <v>1307</v>
      </c>
      <c r="P540" s="12">
        <v>1</v>
      </c>
      <c r="Q540" s="12">
        <v>1</v>
      </c>
      <c r="R540" s="11" t="s">
        <v>3560</v>
      </c>
      <c r="S540" s="11" t="s">
        <v>3561</v>
      </c>
    </row>
    <row r="541" spans="1:19" ht="60.75" customHeight="1" x14ac:dyDescent="0.25">
      <c r="A541" s="11" t="s">
        <v>185</v>
      </c>
      <c r="B541" s="11" t="s">
        <v>58</v>
      </c>
      <c r="C541" s="11" t="s">
        <v>186</v>
      </c>
      <c r="D541" s="11" t="s">
        <v>187</v>
      </c>
      <c r="E541" s="11" t="s">
        <v>69</v>
      </c>
      <c r="F541" s="11" t="s">
        <v>70</v>
      </c>
      <c r="G541" s="11" t="s">
        <v>188</v>
      </c>
      <c r="H541" s="11" t="s">
        <v>4317</v>
      </c>
      <c r="I541" s="11" t="s">
        <v>1454</v>
      </c>
      <c r="J541" s="11" t="s">
        <v>2351</v>
      </c>
      <c r="K541" s="11" t="s">
        <v>2821</v>
      </c>
      <c r="L541" s="12">
        <v>11.17</v>
      </c>
      <c r="M541" s="12">
        <v>13.93</v>
      </c>
      <c r="N541" s="12">
        <v>12.55</v>
      </c>
      <c r="O541" s="12" t="s">
        <v>1307</v>
      </c>
      <c r="P541" s="12">
        <v>13.93</v>
      </c>
      <c r="Q541" s="12">
        <v>10.08</v>
      </c>
      <c r="R541" s="11" t="s">
        <v>3562</v>
      </c>
      <c r="S541" s="11" t="s">
        <v>3563</v>
      </c>
    </row>
    <row r="542" spans="1:19" ht="60.75" customHeight="1" x14ac:dyDescent="0.25">
      <c r="A542" s="11" t="s">
        <v>185</v>
      </c>
      <c r="B542" s="11" t="s">
        <v>58</v>
      </c>
      <c r="C542" s="11" t="s">
        <v>186</v>
      </c>
      <c r="D542" s="11" t="s">
        <v>187</v>
      </c>
      <c r="E542" s="11" t="s">
        <v>69</v>
      </c>
      <c r="F542" s="11" t="s">
        <v>70</v>
      </c>
      <c r="G542" s="11" t="s">
        <v>188</v>
      </c>
      <c r="H542" s="11" t="s">
        <v>4317</v>
      </c>
      <c r="I542" s="11" t="s">
        <v>1454</v>
      </c>
      <c r="J542" s="11" t="s">
        <v>2352</v>
      </c>
      <c r="K542" s="11" t="s">
        <v>2821</v>
      </c>
      <c r="L542" s="12">
        <v>66.95</v>
      </c>
      <c r="M542" s="12">
        <v>69.56</v>
      </c>
      <c r="N542" s="12">
        <v>68.260000000000005</v>
      </c>
      <c r="O542" s="12" t="s">
        <v>1307</v>
      </c>
      <c r="P542" s="12">
        <v>69.56</v>
      </c>
      <c r="Q542" s="12">
        <v>36.86</v>
      </c>
      <c r="R542" s="11" t="s">
        <v>3564</v>
      </c>
      <c r="S542" s="11" t="s">
        <v>3565</v>
      </c>
    </row>
    <row r="543" spans="1:19" ht="60.75" customHeight="1" x14ac:dyDescent="0.25">
      <c r="A543" s="11" t="s">
        <v>185</v>
      </c>
      <c r="B543" s="11" t="s">
        <v>58</v>
      </c>
      <c r="C543" s="11" t="s">
        <v>186</v>
      </c>
      <c r="D543" s="11" t="s">
        <v>189</v>
      </c>
      <c r="E543" s="11" t="s">
        <v>69</v>
      </c>
      <c r="F543" s="11" t="s">
        <v>190</v>
      </c>
      <c r="G543" s="11" t="s">
        <v>191</v>
      </c>
      <c r="H543" s="11" t="s">
        <v>4309</v>
      </c>
      <c r="I543" s="11" t="s">
        <v>2341</v>
      </c>
      <c r="J543" s="11" t="s">
        <v>2353</v>
      </c>
      <c r="K543" s="11" t="s">
        <v>2821</v>
      </c>
      <c r="L543" s="12">
        <v>10.59</v>
      </c>
      <c r="M543" s="12">
        <v>18.47</v>
      </c>
      <c r="N543" s="12">
        <v>14.53</v>
      </c>
      <c r="O543" s="12" t="s">
        <v>1307</v>
      </c>
      <c r="P543" s="12">
        <v>18.47</v>
      </c>
      <c r="Q543" s="12">
        <v>18.47</v>
      </c>
      <c r="R543" s="11" t="s">
        <v>3566</v>
      </c>
      <c r="S543" s="11" t="s">
        <v>3567</v>
      </c>
    </row>
    <row r="544" spans="1:19" ht="60.75" customHeight="1" x14ac:dyDescent="0.25">
      <c r="A544" s="11" t="s">
        <v>185</v>
      </c>
      <c r="B544" s="11" t="s">
        <v>58</v>
      </c>
      <c r="C544" s="11" t="s">
        <v>186</v>
      </c>
      <c r="D544" s="11" t="s">
        <v>194</v>
      </c>
      <c r="E544" s="11" t="s">
        <v>69</v>
      </c>
      <c r="F544" s="11" t="s">
        <v>190</v>
      </c>
      <c r="G544" s="11" t="s">
        <v>191</v>
      </c>
      <c r="H544" s="11" t="s">
        <v>4309</v>
      </c>
      <c r="I544" s="11" t="s">
        <v>2341</v>
      </c>
      <c r="J544" s="11" t="s">
        <v>2354</v>
      </c>
      <c r="K544" s="11" t="s">
        <v>2821</v>
      </c>
      <c r="L544" s="12">
        <v>10.59</v>
      </c>
      <c r="M544" s="12">
        <v>18.47</v>
      </c>
      <c r="N544" s="12">
        <v>14.53</v>
      </c>
      <c r="O544" s="12" t="s">
        <v>1307</v>
      </c>
      <c r="P544" s="12">
        <v>18.47</v>
      </c>
      <c r="Q544" s="12" t="s">
        <v>1307</v>
      </c>
      <c r="R544" s="11"/>
      <c r="S544" s="11"/>
    </row>
    <row r="545" spans="1:19" ht="60.75" customHeight="1" x14ac:dyDescent="0.25">
      <c r="A545" s="11" t="s">
        <v>185</v>
      </c>
      <c r="B545" s="11" t="s">
        <v>58</v>
      </c>
      <c r="C545" s="11" t="s">
        <v>186</v>
      </c>
      <c r="D545" s="11" t="s">
        <v>187</v>
      </c>
      <c r="E545" s="11" t="s">
        <v>69</v>
      </c>
      <c r="F545" s="11" t="s">
        <v>70</v>
      </c>
      <c r="G545" s="11" t="s">
        <v>188</v>
      </c>
      <c r="H545" s="11" t="s">
        <v>4317</v>
      </c>
      <c r="I545" s="11" t="s">
        <v>1454</v>
      </c>
      <c r="J545" s="11" t="s">
        <v>2355</v>
      </c>
      <c r="K545" s="11" t="s">
        <v>2821</v>
      </c>
      <c r="L545" s="12">
        <v>0</v>
      </c>
      <c r="M545" s="12">
        <v>2.5</v>
      </c>
      <c r="N545" s="12">
        <v>1.25</v>
      </c>
      <c r="O545" s="12" t="s">
        <v>1307</v>
      </c>
      <c r="P545" s="12">
        <v>2.5</v>
      </c>
      <c r="Q545" s="12">
        <v>2.5</v>
      </c>
      <c r="R545" s="11" t="s">
        <v>3568</v>
      </c>
      <c r="S545" s="11" t="s">
        <v>3569</v>
      </c>
    </row>
    <row r="546" spans="1:19" ht="60.75" customHeight="1" x14ac:dyDescent="0.25">
      <c r="A546" s="11" t="s">
        <v>185</v>
      </c>
      <c r="B546" s="11" t="s">
        <v>58</v>
      </c>
      <c r="C546" s="11" t="s">
        <v>186</v>
      </c>
      <c r="D546" s="11" t="s">
        <v>193</v>
      </c>
      <c r="E546" s="11" t="s">
        <v>69</v>
      </c>
      <c r="F546" s="11" t="s">
        <v>70</v>
      </c>
      <c r="G546" s="11" t="s">
        <v>150</v>
      </c>
      <c r="H546" s="11" t="s">
        <v>4313</v>
      </c>
      <c r="I546" s="11" t="s">
        <v>1607</v>
      </c>
      <c r="J546" s="11" t="s">
        <v>2356</v>
      </c>
      <c r="K546" s="11" t="s">
        <v>2821</v>
      </c>
      <c r="L546" s="12">
        <v>75</v>
      </c>
      <c r="M546" s="12">
        <v>76</v>
      </c>
      <c r="N546" s="12">
        <v>0</v>
      </c>
      <c r="O546" s="12" t="s">
        <v>1307</v>
      </c>
      <c r="P546" s="12">
        <v>1</v>
      </c>
      <c r="Q546" s="12">
        <v>75.58</v>
      </c>
      <c r="R546" s="11" t="s">
        <v>3570</v>
      </c>
      <c r="S546" s="11" t="s">
        <v>3571</v>
      </c>
    </row>
    <row r="547" spans="1:19" ht="60.75" customHeight="1" x14ac:dyDescent="0.25">
      <c r="A547" s="11" t="s">
        <v>185</v>
      </c>
      <c r="B547" s="11" t="s">
        <v>58</v>
      </c>
      <c r="C547" s="11" t="s">
        <v>186</v>
      </c>
      <c r="D547" s="11" t="s">
        <v>187</v>
      </c>
      <c r="E547" s="11" t="s">
        <v>69</v>
      </c>
      <c r="F547" s="11" t="s">
        <v>70</v>
      </c>
      <c r="G547" s="11" t="s">
        <v>188</v>
      </c>
      <c r="H547" s="11" t="s">
        <v>4317</v>
      </c>
      <c r="I547" s="11" t="s">
        <v>1454</v>
      </c>
      <c r="J547" s="11" t="s">
        <v>2357</v>
      </c>
      <c r="K547" s="11" t="s">
        <v>2821</v>
      </c>
      <c r="L547" s="12">
        <v>43.38</v>
      </c>
      <c r="M547" s="12">
        <v>46.78</v>
      </c>
      <c r="N547" s="12">
        <v>45.08</v>
      </c>
      <c r="O547" s="12" t="s">
        <v>1307</v>
      </c>
      <c r="P547" s="12">
        <v>46.78</v>
      </c>
      <c r="Q547" s="12">
        <v>46.78</v>
      </c>
      <c r="R547" s="11" t="s">
        <v>3572</v>
      </c>
      <c r="S547" s="11" t="s">
        <v>3573</v>
      </c>
    </row>
    <row r="548" spans="1:19" ht="60.75" customHeight="1" x14ac:dyDescent="0.25">
      <c r="A548" s="11" t="s">
        <v>185</v>
      </c>
      <c r="B548" s="11" t="s">
        <v>58</v>
      </c>
      <c r="C548" s="11" t="s">
        <v>186</v>
      </c>
      <c r="D548" s="11" t="s">
        <v>193</v>
      </c>
      <c r="E548" s="11" t="s">
        <v>69</v>
      </c>
      <c r="F548" s="11" t="s">
        <v>70</v>
      </c>
      <c r="G548" s="11" t="s">
        <v>150</v>
      </c>
      <c r="H548" s="11" t="s">
        <v>4313</v>
      </c>
      <c r="I548" s="11" t="s">
        <v>1607</v>
      </c>
      <c r="J548" s="11" t="s">
        <v>2740</v>
      </c>
      <c r="K548" s="11" t="s">
        <v>2822</v>
      </c>
      <c r="L548" s="12">
        <v>0</v>
      </c>
      <c r="M548" s="12">
        <v>1</v>
      </c>
      <c r="N548" s="12">
        <v>0</v>
      </c>
      <c r="O548" s="12" t="s">
        <v>1307</v>
      </c>
      <c r="P548" s="12">
        <v>1</v>
      </c>
      <c r="Q548" s="12">
        <v>1</v>
      </c>
      <c r="R548" s="11" t="s">
        <v>3574</v>
      </c>
      <c r="S548" s="11" t="s">
        <v>3575</v>
      </c>
    </row>
    <row r="549" spans="1:19" ht="60.75" customHeight="1" x14ac:dyDescent="0.25">
      <c r="A549" s="11" t="s">
        <v>185</v>
      </c>
      <c r="B549" s="11" t="s">
        <v>58</v>
      </c>
      <c r="C549" s="11" t="s">
        <v>186</v>
      </c>
      <c r="D549" s="11" t="s">
        <v>187</v>
      </c>
      <c r="E549" s="11" t="s">
        <v>69</v>
      </c>
      <c r="F549" s="11" t="s">
        <v>70</v>
      </c>
      <c r="G549" s="11" t="s">
        <v>188</v>
      </c>
      <c r="H549" s="11" t="s">
        <v>4317</v>
      </c>
      <c r="I549" s="11" t="s">
        <v>1454</v>
      </c>
      <c r="J549" s="11" t="s">
        <v>2810</v>
      </c>
      <c r="K549" s="11" t="s">
        <v>2822</v>
      </c>
      <c r="L549" s="12">
        <v>84</v>
      </c>
      <c r="M549" s="12">
        <v>0.5</v>
      </c>
      <c r="N549" s="12">
        <v>0.25</v>
      </c>
      <c r="O549" s="12" t="s">
        <v>1307</v>
      </c>
      <c r="P549" s="12">
        <v>0.25</v>
      </c>
      <c r="Q549" s="12">
        <v>78.900000000000006</v>
      </c>
      <c r="R549" s="11" t="s">
        <v>3576</v>
      </c>
      <c r="S549" s="11" t="s">
        <v>3577</v>
      </c>
    </row>
    <row r="550" spans="1:19" ht="60.75" customHeight="1" x14ac:dyDescent="0.25">
      <c r="A550" s="11" t="s">
        <v>185</v>
      </c>
      <c r="B550" s="11" t="s">
        <v>58</v>
      </c>
      <c r="C550" s="11" t="s">
        <v>186</v>
      </c>
      <c r="D550" s="11" t="s">
        <v>192</v>
      </c>
      <c r="E550" s="11" t="s">
        <v>50</v>
      </c>
      <c r="F550" s="11" t="s">
        <v>51</v>
      </c>
      <c r="G550" s="11" t="s">
        <v>61</v>
      </c>
      <c r="H550" s="11" t="s">
        <v>4309</v>
      </c>
      <c r="I550" s="11" t="s">
        <v>1320</v>
      </c>
      <c r="J550" s="11"/>
      <c r="K550" s="11"/>
      <c r="L550" s="12"/>
      <c r="M550" s="12"/>
      <c r="N550" s="12"/>
      <c r="O550" s="12"/>
      <c r="P550" s="12"/>
      <c r="Q550" s="12"/>
      <c r="R550" s="11"/>
      <c r="S550" s="11"/>
    </row>
    <row r="551" spans="1:19" ht="60.75" customHeight="1" x14ac:dyDescent="0.25">
      <c r="A551" s="11" t="s">
        <v>1243</v>
      </c>
      <c r="B551" s="11" t="s">
        <v>58</v>
      </c>
      <c r="C551" s="11" t="s">
        <v>2358</v>
      </c>
      <c r="D551" s="11" t="s">
        <v>2359</v>
      </c>
      <c r="E551" s="11" t="s">
        <v>69</v>
      </c>
      <c r="F551" s="11" t="s">
        <v>1215</v>
      </c>
      <c r="G551" s="11" t="s">
        <v>188</v>
      </c>
      <c r="H551" s="11" t="s">
        <v>4317</v>
      </c>
      <c r="I551" s="11" t="s">
        <v>1454</v>
      </c>
      <c r="J551" s="11" t="s">
        <v>2360</v>
      </c>
      <c r="K551" s="11" t="s">
        <v>2821</v>
      </c>
      <c r="L551" s="12">
        <v>0</v>
      </c>
      <c r="M551" s="12">
        <v>0</v>
      </c>
      <c r="N551" s="12">
        <v>0</v>
      </c>
      <c r="O551" s="12" t="s">
        <v>1307</v>
      </c>
      <c r="P551" s="12">
        <v>0</v>
      </c>
      <c r="Q551" s="12">
        <v>0</v>
      </c>
      <c r="R551" s="11" t="s">
        <v>3578</v>
      </c>
      <c r="S551" s="11" t="s">
        <v>3579</v>
      </c>
    </row>
    <row r="552" spans="1:19" ht="60.75" customHeight="1" x14ac:dyDescent="0.25">
      <c r="A552" s="11" t="s">
        <v>1243</v>
      </c>
      <c r="B552" s="11" t="s">
        <v>58</v>
      </c>
      <c r="C552" s="11" t="s">
        <v>2358</v>
      </c>
      <c r="D552" s="11" t="s">
        <v>2359</v>
      </c>
      <c r="E552" s="11" t="s">
        <v>69</v>
      </c>
      <c r="F552" s="11" t="s">
        <v>1215</v>
      </c>
      <c r="G552" s="11" t="s">
        <v>188</v>
      </c>
      <c r="H552" s="11" t="s">
        <v>4317</v>
      </c>
      <c r="I552" s="11" t="s">
        <v>1454</v>
      </c>
      <c r="J552" s="11" t="s">
        <v>2361</v>
      </c>
      <c r="K552" s="11" t="s">
        <v>2821</v>
      </c>
      <c r="L552" s="12">
        <v>0</v>
      </c>
      <c r="M552" s="12">
        <v>0</v>
      </c>
      <c r="N552" s="12">
        <v>0</v>
      </c>
      <c r="O552" s="12" t="s">
        <v>1307</v>
      </c>
      <c r="P552" s="12">
        <v>0</v>
      </c>
      <c r="Q552" s="12">
        <v>2</v>
      </c>
      <c r="R552" s="11" t="s">
        <v>3580</v>
      </c>
      <c r="S552" s="11" t="s">
        <v>3581</v>
      </c>
    </row>
    <row r="553" spans="1:19" ht="60.75" customHeight="1" x14ac:dyDescent="0.25">
      <c r="A553" s="11" t="s">
        <v>1243</v>
      </c>
      <c r="B553" s="11" t="s">
        <v>58</v>
      </c>
      <c r="C553" s="11" t="s">
        <v>2358</v>
      </c>
      <c r="D553" s="11" t="s">
        <v>2359</v>
      </c>
      <c r="E553" s="11" t="s">
        <v>69</v>
      </c>
      <c r="F553" s="11" t="s">
        <v>1215</v>
      </c>
      <c r="G553" s="11" t="s">
        <v>188</v>
      </c>
      <c r="H553" s="11" t="s">
        <v>4317</v>
      </c>
      <c r="I553" s="11" t="s">
        <v>1454</v>
      </c>
      <c r="J553" s="11" t="s">
        <v>2362</v>
      </c>
      <c r="K553" s="11" t="s">
        <v>2821</v>
      </c>
      <c r="L553" s="12">
        <v>0</v>
      </c>
      <c r="M553" s="12">
        <v>2</v>
      </c>
      <c r="N553" s="12">
        <v>1</v>
      </c>
      <c r="O553" s="12" t="s">
        <v>1307</v>
      </c>
      <c r="P553" s="12">
        <v>2</v>
      </c>
      <c r="Q553" s="12">
        <v>3</v>
      </c>
      <c r="R553" s="11" t="s">
        <v>3582</v>
      </c>
      <c r="S553" s="11" t="s">
        <v>3583</v>
      </c>
    </row>
    <row r="554" spans="1:19" ht="60.75" customHeight="1" x14ac:dyDescent="0.25">
      <c r="A554" s="11" t="s">
        <v>1243</v>
      </c>
      <c r="B554" s="11" t="s">
        <v>58</v>
      </c>
      <c r="C554" s="11" t="s">
        <v>2358</v>
      </c>
      <c r="D554" s="11" t="s">
        <v>2363</v>
      </c>
      <c r="E554" s="11" t="s">
        <v>69</v>
      </c>
      <c r="F554" s="11" t="s">
        <v>1215</v>
      </c>
      <c r="G554" s="11" t="s">
        <v>150</v>
      </c>
      <c r="H554" s="11" t="s">
        <v>4313</v>
      </c>
      <c r="I554" s="11" t="s">
        <v>1607</v>
      </c>
      <c r="J554" s="11" t="s">
        <v>2364</v>
      </c>
      <c r="K554" s="11" t="s">
        <v>2821</v>
      </c>
      <c r="L554" s="12">
        <v>0</v>
      </c>
      <c r="M554" s="12">
        <v>10</v>
      </c>
      <c r="N554" s="12">
        <v>5</v>
      </c>
      <c r="O554" s="12" t="s">
        <v>1307</v>
      </c>
      <c r="P554" s="12">
        <v>10</v>
      </c>
      <c r="Q554" s="12">
        <v>4</v>
      </c>
      <c r="R554" s="11" t="s">
        <v>3582</v>
      </c>
      <c r="S554" s="11" t="s">
        <v>3584</v>
      </c>
    </row>
    <row r="555" spans="1:19" ht="60.75" customHeight="1" x14ac:dyDescent="0.25">
      <c r="A555" s="11" t="s">
        <v>1243</v>
      </c>
      <c r="B555" s="11" t="s">
        <v>58</v>
      </c>
      <c r="C555" s="11" t="s">
        <v>2358</v>
      </c>
      <c r="D555" s="11" t="s">
        <v>2363</v>
      </c>
      <c r="E555" s="11" t="s">
        <v>69</v>
      </c>
      <c r="F555" s="11" t="s">
        <v>1215</v>
      </c>
      <c r="G555" s="11" t="s">
        <v>150</v>
      </c>
      <c r="H555" s="11" t="s">
        <v>4313</v>
      </c>
      <c r="I555" s="11" t="s">
        <v>1607</v>
      </c>
      <c r="J555" s="11" t="s">
        <v>2365</v>
      </c>
      <c r="K555" s="11" t="s">
        <v>2821</v>
      </c>
      <c r="L555" s="12">
        <v>0</v>
      </c>
      <c r="M555" s="12">
        <v>0</v>
      </c>
      <c r="N555" s="12">
        <v>0</v>
      </c>
      <c r="O555" s="12" t="s">
        <v>1307</v>
      </c>
      <c r="P555" s="12">
        <v>0</v>
      </c>
      <c r="Q555" s="12">
        <v>0</v>
      </c>
      <c r="R555" s="11" t="s">
        <v>3585</v>
      </c>
      <c r="S555" s="11" t="s">
        <v>3586</v>
      </c>
    </row>
    <row r="556" spans="1:19" ht="60.75" customHeight="1" x14ac:dyDescent="0.25">
      <c r="A556" s="11" t="s">
        <v>1243</v>
      </c>
      <c r="B556" s="11" t="s">
        <v>58</v>
      </c>
      <c r="C556" s="11" t="s">
        <v>2358</v>
      </c>
      <c r="D556" s="11" t="s">
        <v>2359</v>
      </c>
      <c r="E556" s="11" t="s">
        <v>69</v>
      </c>
      <c r="F556" s="11" t="s">
        <v>1215</v>
      </c>
      <c r="G556" s="11" t="s">
        <v>188</v>
      </c>
      <c r="H556" s="11" t="s">
        <v>4317</v>
      </c>
      <c r="I556" s="11" t="s">
        <v>1454</v>
      </c>
      <c r="J556" s="11" t="s">
        <v>2366</v>
      </c>
      <c r="K556" s="11" t="s">
        <v>2821</v>
      </c>
      <c r="L556" s="12">
        <v>0</v>
      </c>
      <c r="M556" s="12">
        <v>1</v>
      </c>
      <c r="N556" s="12">
        <v>0</v>
      </c>
      <c r="O556" s="12" t="s">
        <v>1307</v>
      </c>
      <c r="P556" s="12">
        <v>1</v>
      </c>
      <c r="Q556" s="12">
        <v>1</v>
      </c>
      <c r="R556" s="11" t="s">
        <v>3580</v>
      </c>
      <c r="S556" s="11" t="s">
        <v>3587</v>
      </c>
    </row>
    <row r="557" spans="1:19" ht="60.75" customHeight="1" x14ac:dyDescent="0.25">
      <c r="A557" s="11" t="s">
        <v>1243</v>
      </c>
      <c r="B557" s="11" t="s">
        <v>58</v>
      </c>
      <c r="C557" s="11" t="s">
        <v>2358</v>
      </c>
      <c r="D557" s="11" t="s">
        <v>2598</v>
      </c>
      <c r="E557" s="11" t="s">
        <v>69</v>
      </c>
      <c r="F557" s="11" t="s">
        <v>1215</v>
      </c>
      <c r="G557" s="11" t="s">
        <v>188</v>
      </c>
      <c r="H557" s="11" t="s">
        <v>4317</v>
      </c>
      <c r="I557" s="11" t="s">
        <v>1454</v>
      </c>
      <c r="J557" s="11" t="s">
        <v>2604</v>
      </c>
      <c r="K557" s="11" t="s">
        <v>2822</v>
      </c>
      <c r="L557" s="12">
        <v>4</v>
      </c>
      <c r="M557" s="12">
        <v>10</v>
      </c>
      <c r="N557" s="12">
        <v>0</v>
      </c>
      <c r="O557" s="12" t="s">
        <v>1307</v>
      </c>
      <c r="P557" s="12">
        <v>10</v>
      </c>
      <c r="Q557" s="12">
        <v>10</v>
      </c>
      <c r="R557" s="11" t="s">
        <v>3580</v>
      </c>
      <c r="S557" s="11" t="s">
        <v>3588</v>
      </c>
    </row>
    <row r="558" spans="1:19" ht="60.75" customHeight="1" x14ac:dyDescent="0.25">
      <c r="A558" s="11" t="s">
        <v>1243</v>
      </c>
      <c r="B558" s="11" t="s">
        <v>58</v>
      </c>
      <c r="C558" s="11" t="s">
        <v>2358</v>
      </c>
      <c r="D558" s="11" t="s">
        <v>2363</v>
      </c>
      <c r="E558" s="11" t="s">
        <v>69</v>
      </c>
      <c r="F558" s="11" t="s">
        <v>1215</v>
      </c>
      <c r="G558" s="11" t="s">
        <v>150</v>
      </c>
      <c r="H558" s="11" t="s">
        <v>4313</v>
      </c>
      <c r="I558" s="11" t="s">
        <v>1607</v>
      </c>
      <c r="J558" s="11" t="s">
        <v>2605</v>
      </c>
      <c r="K558" s="11" t="s">
        <v>2822</v>
      </c>
      <c r="L558" s="12">
        <v>0</v>
      </c>
      <c r="M558" s="12">
        <v>10</v>
      </c>
      <c r="N558" s="12">
        <v>5</v>
      </c>
      <c r="O558" s="12" t="s">
        <v>1307</v>
      </c>
      <c r="P558" s="12">
        <v>5</v>
      </c>
      <c r="Q558" s="12">
        <v>42.1</v>
      </c>
      <c r="R558" s="11" t="s">
        <v>3589</v>
      </c>
      <c r="S558" s="11" t="s">
        <v>3590</v>
      </c>
    </row>
    <row r="559" spans="1:19" ht="60.75" customHeight="1" x14ac:dyDescent="0.25">
      <c r="A559" s="11" t="s">
        <v>1243</v>
      </c>
      <c r="B559" s="11" t="s">
        <v>58</v>
      </c>
      <c r="C559" s="11" t="s">
        <v>2358</v>
      </c>
      <c r="D559" s="11" t="s">
        <v>2598</v>
      </c>
      <c r="E559" s="11" t="s">
        <v>69</v>
      </c>
      <c r="F559" s="11" t="s">
        <v>1215</v>
      </c>
      <c r="G559" s="11" t="s">
        <v>188</v>
      </c>
      <c r="H559" s="11" t="s">
        <v>4317</v>
      </c>
      <c r="I559" s="11" t="s">
        <v>1454</v>
      </c>
      <c r="J559" s="11" t="s">
        <v>2606</v>
      </c>
      <c r="K559" s="11" t="s">
        <v>2822</v>
      </c>
      <c r="L559" s="12">
        <v>0</v>
      </c>
      <c r="M559" s="12">
        <v>75</v>
      </c>
      <c r="N559" s="12">
        <v>30</v>
      </c>
      <c r="O559" s="12" t="s">
        <v>1307</v>
      </c>
      <c r="P559" s="12">
        <v>45</v>
      </c>
      <c r="Q559" s="12">
        <v>80</v>
      </c>
      <c r="R559" s="11" t="s">
        <v>3580</v>
      </c>
      <c r="S559" s="11" t="s">
        <v>3591</v>
      </c>
    </row>
    <row r="560" spans="1:19" ht="60.75" customHeight="1" x14ac:dyDescent="0.25">
      <c r="A560" s="11" t="s">
        <v>1243</v>
      </c>
      <c r="B560" s="11" t="s">
        <v>58</v>
      </c>
      <c r="C560" s="11" t="s">
        <v>2358</v>
      </c>
      <c r="D560" s="11" t="s">
        <v>2363</v>
      </c>
      <c r="E560" s="11" t="s">
        <v>69</v>
      </c>
      <c r="F560" s="11" t="s">
        <v>1215</v>
      </c>
      <c r="G560" s="11" t="s">
        <v>150</v>
      </c>
      <c r="H560" s="11" t="s">
        <v>4313</v>
      </c>
      <c r="I560" s="11" t="s">
        <v>1607</v>
      </c>
      <c r="J560" s="11" t="s">
        <v>2607</v>
      </c>
      <c r="K560" s="11" t="s">
        <v>2822</v>
      </c>
      <c r="L560" s="12">
        <v>0</v>
      </c>
      <c r="M560" s="12">
        <v>5</v>
      </c>
      <c r="N560" s="12">
        <v>2.5</v>
      </c>
      <c r="O560" s="12" t="s">
        <v>1307</v>
      </c>
      <c r="P560" s="12">
        <v>2.5</v>
      </c>
      <c r="Q560" s="12">
        <v>0</v>
      </c>
      <c r="R560" s="11" t="s">
        <v>3580</v>
      </c>
      <c r="S560" s="11" t="s">
        <v>3592</v>
      </c>
    </row>
    <row r="561" spans="1:19" ht="60.75" customHeight="1" x14ac:dyDescent="0.25">
      <c r="A561" s="11" t="s">
        <v>1243</v>
      </c>
      <c r="B561" s="11" t="s">
        <v>58</v>
      </c>
      <c r="C561" s="11" t="s">
        <v>2358</v>
      </c>
      <c r="D561" s="11" t="s">
        <v>2359</v>
      </c>
      <c r="E561" s="11" t="s">
        <v>69</v>
      </c>
      <c r="F561" s="11" t="s">
        <v>1215</v>
      </c>
      <c r="G561" s="11" t="s">
        <v>188</v>
      </c>
      <c r="H561" s="11" t="s">
        <v>4317</v>
      </c>
      <c r="I561" s="11" t="s">
        <v>1454</v>
      </c>
      <c r="J561" s="11" t="s">
        <v>2608</v>
      </c>
      <c r="K561" s="11" t="s">
        <v>2822</v>
      </c>
      <c r="L561" s="12">
        <v>50</v>
      </c>
      <c r="M561" s="12">
        <v>60</v>
      </c>
      <c r="N561" s="12">
        <v>30</v>
      </c>
      <c r="O561" s="12" t="s">
        <v>1307</v>
      </c>
      <c r="P561" s="12">
        <v>30</v>
      </c>
      <c r="Q561" s="12">
        <v>88.39</v>
      </c>
      <c r="R561" s="11" t="s">
        <v>3593</v>
      </c>
      <c r="S561" s="11" t="s">
        <v>3594</v>
      </c>
    </row>
    <row r="562" spans="1:19" ht="60.75" customHeight="1" x14ac:dyDescent="0.25">
      <c r="A562" s="11" t="s">
        <v>1243</v>
      </c>
      <c r="B562" s="11" t="s">
        <v>58</v>
      </c>
      <c r="C562" s="11" t="s">
        <v>2358</v>
      </c>
      <c r="D562" s="11" t="s">
        <v>2363</v>
      </c>
      <c r="E562" s="11" t="s">
        <v>69</v>
      </c>
      <c r="F562" s="11" t="s">
        <v>1215</v>
      </c>
      <c r="G562" s="11" t="s">
        <v>150</v>
      </c>
      <c r="H562" s="11" t="s">
        <v>4313</v>
      </c>
      <c r="I562" s="11" t="s">
        <v>1607</v>
      </c>
      <c r="J562" s="11" t="s">
        <v>2609</v>
      </c>
      <c r="K562" s="11" t="s">
        <v>2822</v>
      </c>
      <c r="L562" s="12">
        <v>0</v>
      </c>
      <c r="M562" s="12">
        <v>10</v>
      </c>
      <c r="N562" s="12">
        <v>5</v>
      </c>
      <c r="O562" s="12" t="s">
        <v>1307</v>
      </c>
      <c r="P562" s="12">
        <v>5</v>
      </c>
      <c r="Q562" s="12">
        <v>0</v>
      </c>
      <c r="R562" s="11" t="s">
        <v>3580</v>
      </c>
      <c r="S562" s="11" t="s">
        <v>3595</v>
      </c>
    </row>
    <row r="563" spans="1:19" ht="60.75" customHeight="1" x14ac:dyDescent="0.25">
      <c r="A563" s="11" t="s">
        <v>1243</v>
      </c>
      <c r="B563" s="11" t="s">
        <v>58</v>
      </c>
      <c r="C563" s="11" t="s">
        <v>2358</v>
      </c>
      <c r="D563" s="11" t="s">
        <v>2598</v>
      </c>
      <c r="E563" s="11" t="s">
        <v>69</v>
      </c>
      <c r="F563" s="11" t="s">
        <v>1215</v>
      </c>
      <c r="G563" s="11" t="s">
        <v>188</v>
      </c>
      <c r="H563" s="11" t="s">
        <v>4317</v>
      </c>
      <c r="I563" s="11" t="s">
        <v>1454</v>
      </c>
      <c r="J563" s="11" t="s">
        <v>2610</v>
      </c>
      <c r="K563" s="11" t="s">
        <v>2822</v>
      </c>
      <c r="L563" s="12">
        <v>50</v>
      </c>
      <c r="M563" s="12">
        <v>80</v>
      </c>
      <c r="N563" s="12">
        <v>40</v>
      </c>
      <c r="O563" s="12" t="s">
        <v>1307</v>
      </c>
      <c r="P563" s="12">
        <v>40</v>
      </c>
      <c r="Q563" s="12">
        <v>51.03</v>
      </c>
      <c r="R563" s="11" t="s">
        <v>3580</v>
      </c>
      <c r="S563" s="11" t="s">
        <v>3596</v>
      </c>
    </row>
    <row r="564" spans="1:19" ht="60.75" customHeight="1" x14ac:dyDescent="0.25">
      <c r="A564" s="11" t="s">
        <v>1243</v>
      </c>
      <c r="B564" s="11" t="s">
        <v>58</v>
      </c>
      <c r="C564" s="11" t="s">
        <v>2358</v>
      </c>
      <c r="D564" s="11" t="s">
        <v>2363</v>
      </c>
      <c r="E564" s="11" t="s">
        <v>69</v>
      </c>
      <c r="F564" s="11" t="s">
        <v>1215</v>
      </c>
      <c r="G564" s="11" t="s">
        <v>150</v>
      </c>
      <c r="H564" s="11" t="s">
        <v>4313</v>
      </c>
      <c r="I564" s="11" t="s">
        <v>1607</v>
      </c>
      <c r="J564" s="11" t="s">
        <v>2611</v>
      </c>
      <c r="K564" s="11" t="s">
        <v>2822</v>
      </c>
      <c r="L564" s="12">
        <v>0</v>
      </c>
      <c r="M564" s="12">
        <v>80</v>
      </c>
      <c r="N564" s="12">
        <v>40</v>
      </c>
      <c r="O564" s="12" t="s">
        <v>1307</v>
      </c>
      <c r="P564" s="12">
        <v>40</v>
      </c>
      <c r="Q564" s="12">
        <v>74</v>
      </c>
      <c r="R564" s="11" t="s">
        <v>3582</v>
      </c>
      <c r="S564" s="11" t="s">
        <v>3597</v>
      </c>
    </row>
    <row r="565" spans="1:19" ht="60.75" customHeight="1" x14ac:dyDescent="0.25">
      <c r="A565" s="11" t="s">
        <v>1243</v>
      </c>
      <c r="B565" s="11" t="s">
        <v>58</v>
      </c>
      <c r="C565" s="11" t="s">
        <v>2358</v>
      </c>
      <c r="D565" s="11" t="s">
        <v>2598</v>
      </c>
      <c r="E565" s="11" t="s">
        <v>69</v>
      </c>
      <c r="F565" s="11" t="s">
        <v>1215</v>
      </c>
      <c r="G565" s="11" t="s">
        <v>188</v>
      </c>
      <c r="H565" s="11" t="s">
        <v>4317</v>
      </c>
      <c r="I565" s="11" t="s">
        <v>1454</v>
      </c>
      <c r="J565" s="11" t="s">
        <v>2612</v>
      </c>
      <c r="K565" s="11" t="s">
        <v>2822</v>
      </c>
      <c r="L565" s="12">
        <v>0</v>
      </c>
      <c r="M565" s="12">
        <v>80</v>
      </c>
      <c r="N565" s="12">
        <v>40</v>
      </c>
      <c r="O565" s="12" t="s">
        <v>1307</v>
      </c>
      <c r="P565" s="12">
        <v>40</v>
      </c>
      <c r="Q565" s="12">
        <v>98.13</v>
      </c>
      <c r="R565" s="11" t="s">
        <v>3580</v>
      </c>
      <c r="S565" s="11" t="s">
        <v>3598</v>
      </c>
    </row>
    <row r="566" spans="1:19" ht="60.75" customHeight="1" x14ac:dyDescent="0.25">
      <c r="A566" s="11" t="s">
        <v>1243</v>
      </c>
      <c r="B566" s="11" t="s">
        <v>58</v>
      </c>
      <c r="C566" s="11" t="s">
        <v>2358</v>
      </c>
      <c r="D566" s="11" t="s">
        <v>2363</v>
      </c>
      <c r="E566" s="11" t="s">
        <v>69</v>
      </c>
      <c r="F566" s="11" t="s">
        <v>1215</v>
      </c>
      <c r="G566" s="11" t="s">
        <v>150</v>
      </c>
      <c r="H566" s="11" t="s">
        <v>4313</v>
      </c>
      <c r="I566" s="11" t="s">
        <v>1607</v>
      </c>
      <c r="J566" s="11" t="s">
        <v>2613</v>
      </c>
      <c r="K566" s="11" t="s">
        <v>2822</v>
      </c>
      <c r="L566" s="12">
        <v>0</v>
      </c>
      <c r="M566" s="12">
        <v>80</v>
      </c>
      <c r="N566" s="12">
        <v>40</v>
      </c>
      <c r="O566" s="12" t="s">
        <v>1307</v>
      </c>
      <c r="P566" s="12">
        <v>40</v>
      </c>
      <c r="Q566" s="12">
        <v>63</v>
      </c>
      <c r="R566" s="11" t="s">
        <v>3580</v>
      </c>
      <c r="S566" s="11" t="s">
        <v>3599</v>
      </c>
    </row>
    <row r="567" spans="1:19" ht="60.75" customHeight="1" x14ac:dyDescent="0.25">
      <c r="A567" s="11" t="s">
        <v>1243</v>
      </c>
      <c r="B567" s="11" t="s">
        <v>58</v>
      </c>
      <c r="C567" s="11" t="s">
        <v>2358</v>
      </c>
      <c r="D567" s="11" t="s">
        <v>2359</v>
      </c>
      <c r="E567" s="11" t="s">
        <v>69</v>
      </c>
      <c r="F567" s="11" t="s">
        <v>1215</v>
      </c>
      <c r="G567" s="11" t="s">
        <v>188</v>
      </c>
      <c r="H567" s="11" t="s">
        <v>4317</v>
      </c>
      <c r="I567" s="11" t="s">
        <v>1454</v>
      </c>
      <c r="J567" s="11" t="s">
        <v>2614</v>
      </c>
      <c r="K567" s="11" t="s">
        <v>2822</v>
      </c>
      <c r="L567" s="12">
        <v>75</v>
      </c>
      <c r="M567" s="12">
        <v>75</v>
      </c>
      <c r="N567" s="12">
        <v>30</v>
      </c>
      <c r="O567" s="12" t="s">
        <v>1307</v>
      </c>
      <c r="P567" s="12">
        <v>45</v>
      </c>
      <c r="Q567" s="12">
        <v>100</v>
      </c>
      <c r="R567" s="11" t="s">
        <v>3589</v>
      </c>
      <c r="S567" s="11" t="s">
        <v>3600</v>
      </c>
    </row>
    <row r="568" spans="1:19" ht="60.75" customHeight="1" x14ac:dyDescent="0.25">
      <c r="A568" s="11" t="s">
        <v>1243</v>
      </c>
      <c r="B568" s="11" t="s">
        <v>58</v>
      </c>
      <c r="C568" s="11" t="s">
        <v>2358</v>
      </c>
      <c r="D568" s="11" t="s">
        <v>2359</v>
      </c>
      <c r="E568" s="11" t="s">
        <v>69</v>
      </c>
      <c r="F568" s="11" t="s">
        <v>1215</v>
      </c>
      <c r="G568" s="11" t="s">
        <v>188</v>
      </c>
      <c r="H568" s="11" t="s">
        <v>4317</v>
      </c>
      <c r="I568" s="11" t="s">
        <v>1454</v>
      </c>
      <c r="J568" s="11" t="s">
        <v>2615</v>
      </c>
      <c r="K568" s="11" t="s">
        <v>2822</v>
      </c>
      <c r="L568" s="12">
        <v>0</v>
      </c>
      <c r="M568" s="12">
        <v>1</v>
      </c>
      <c r="N568" s="12">
        <v>0.5</v>
      </c>
      <c r="O568" s="12" t="s">
        <v>1307</v>
      </c>
      <c r="P568" s="12">
        <v>0.5</v>
      </c>
      <c r="Q568" s="12">
        <v>6.06</v>
      </c>
      <c r="R568" s="11" t="s">
        <v>3589</v>
      </c>
      <c r="S568" s="11" t="s">
        <v>3601</v>
      </c>
    </row>
    <row r="569" spans="1:19" ht="60.75" customHeight="1" x14ac:dyDescent="0.25">
      <c r="A569" s="11" t="s">
        <v>1243</v>
      </c>
      <c r="B569" s="11" t="s">
        <v>58</v>
      </c>
      <c r="C569" s="11" t="s">
        <v>2358</v>
      </c>
      <c r="D569" s="11" t="s">
        <v>2359</v>
      </c>
      <c r="E569" s="11" t="s">
        <v>69</v>
      </c>
      <c r="F569" s="11" t="s">
        <v>1215</v>
      </c>
      <c r="G569" s="11" t="s">
        <v>188</v>
      </c>
      <c r="H569" s="11" t="s">
        <v>4317</v>
      </c>
      <c r="I569" s="11" t="s">
        <v>1454</v>
      </c>
      <c r="J569" s="11" t="s">
        <v>2616</v>
      </c>
      <c r="K569" s="11" t="s">
        <v>2822</v>
      </c>
      <c r="L569" s="12">
        <v>1</v>
      </c>
      <c r="M569" s="12">
        <v>1</v>
      </c>
      <c r="N569" s="12">
        <v>0</v>
      </c>
      <c r="O569" s="12" t="s">
        <v>1307</v>
      </c>
      <c r="P569" s="12">
        <v>1</v>
      </c>
      <c r="Q569" s="12">
        <v>0</v>
      </c>
      <c r="R569" s="11" t="s">
        <v>3602</v>
      </c>
      <c r="S569" s="11" t="s">
        <v>3603</v>
      </c>
    </row>
    <row r="570" spans="1:19" ht="60.75" customHeight="1" x14ac:dyDescent="0.25">
      <c r="A570" s="11" t="s">
        <v>1243</v>
      </c>
      <c r="B570" s="11" t="s">
        <v>58</v>
      </c>
      <c r="C570" s="11" t="s">
        <v>2358</v>
      </c>
      <c r="D570" s="11" t="s">
        <v>2359</v>
      </c>
      <c r="E570" s="11" t="s">
        <v>69</v>
      </c>
      <c r="F570" s="11" t="s">
        <v>1215</v>
      </c>
      <c r="G570" s="11" t="s">
        <v>188</v>
      </c>
      <c r="H570" s="11" t="s">
        <v>4317</v>
      </c>
      <c r="I570" s="11" t="s">
        <v>1454</v>
      </c>
      <c r="J570" s="11" t="s">
        <v>2617</v>
      </c>
      <c r="K570" s="11" t="s">
        <v>2822</v>
      </c>
      <c r="L570" s="12">
        <v>0</v>
      </c>
      <c r="M570" s="12">
        <v>80</v>
      </c>
      <c r="N570" s="12">
        <v>30</v>
      </c>
      <c r="O570" s="12" t="s">
        <v>1307</v>
      </c>
      <c r="P570" s="12">
        <v>50</v>
      </c>
      <c r="Q570" s="12">
        <v>83.33</v>
      </c>
      <c r="R570" s="11" t="s">
        <v>3580</v>
      </c>
      <c r="S570" s="11" t="s">
        <v>3604</v>
      </c>
    </row>
    <row r="571" spans="1:19" ht="60.75" customHeight="1" x14ac:dyDescent="0.25">
      <c r="A571" s="11" t="s">
        <v>1243</v>
      </c>
      <c r="B571" s="11" t="s">
        <v>58</v>
      </c>
      <c r="C571" s="11" t="s">
        <v>2358</v>
      </c>
      <c r="D571" s="11" t="s">
        <v>4327</v>
      </c>
      <c r="E571" s="11" t="s">
        <v>50</v>
      </c>
      <c r="F571" s="11"/>
      <c r="G571" s="11"/>
      <c r="H571" s="11"/>
      <c r="I571" s="11"/>
      <c r="J571" s="11"/>
      <c r="K571" s="11"/>
      <c r="L571" s="12"/>
      <c r="M571" s="12"/>
      <c r="N571" s="12"/>
      <c r="O571" s="12"/>
      <c r="P571" s="12"/>
      <c r="Q571" s="12"/>
      <c r="R571" s="11"/>
      <c r="S571" s="11"/>
    </row>
    <row r="572" spans="1:19" ht="60.75" customHeight="1" x14ac:dyDescent="0.25">
      <c r="A572" s="11" t="s">
        <v>1243</v>
      </c>
      <c r="B572" s="11" t="s">
        <v>58</v>
      </c>
      <c r="C572" s="11" t="s">
        <v>2358</v>
      </c>
      <c r="D572" s="11" t="s">
        <v>4327</v>
      </c>
      <c r="E572" s="11" t="s">
        <v>50</v>
      </c>
      <c r="F572" s="11"/>
      <c r="G572" s="11"/>
      <c r="H572" s="11"/>
      <c r="I572" s="11"/>
      <c r="J572" s="11"/>
      <c r="K572" s="11"/>
      <c r="L572" s="12"/>
      <c r="M572" s="12"/>
      <c r="N572" s="12"/>
      <c r="O572" s="12"/>
      <c r="P572" s="12"/>
      <c r="Q572" s="12"/>
      <c r="R572" s="11"/>
      <c r="S572" s="11"/>
    </row>
    <row r="573" spans="1:19" ht="60.75" customHeight="1" x14ac:dyDescent="0.25">
      <c r="A573" s="11" t="s">
        <v>1206</v>
      </c>
      <c r="B573" s="11" t="s">
        <v>58</v>
      </c>
      <c r="C573" s="11" t="s">
        <v>1207</v>
      </c>
      <c r="D573" s="11" t="s">
        <v>1208</v>
      </c>
      <c r="E573" s="11" t="s">
        <v>50</v>
      </c>
      <c r="F573" s="11" t="s">
        <v>51</v>
      </c>
      <c r="G573" s="11" t="s">
        <v>52</v>
      </c>
      <c r="H573" s="11" t="s">
        <v>4309</v>
      </c>
      <c r="I573" s="11" t="s">
        <v>1320</v>
      </c>
      <c r="J573" s="11" t="s">
        <v>2367</v>
      </c>
      <c r="K573" s="11" t="s">
        <v>2821</v>
      </c>
      <c r="L573" s="12">
        <v>200</v>
      </c>
      <c r="M573" s="12">
        <v>0.2</v>
      </c>
      <c r="N573" s="12">
        <v>0</v>
      </c>
      <c r="O573" s="12" t="s">
        <v>1307</v>
      </c>
      <c r="P573" s="12">
        <v>0.2</v>
      </c>
      <c r="Q573" s="12">
        <v>0.53</v>
      </c>
      <c r="R573" s="11" t="s">
        <v>3605</v>
      </c>
      <c r="S573" s="11" t="s">
        <v>3606</v>
      </c>
    </row>
    <row r="574" spans="1:19" ht="60.75" customHeight="1" x14ac:dyDescent="0.25">
      <c r="A574" s="11" t="s">
        <v>1206</v>
      </c>
      <c r="B574" s="11" t="s">
        <v>58</v>
      </c>
      <c r="C574" s="11" t="s">
        <v>1207</v>
      </c>
      <c r="D574" s="11" t="s">
        <v>1208</v>
      </c>
      <c r="E574" s="11" t="s">
        <v>50</v>
      </c>
      <c r="F574" s="11" t="s">
        <v>51</v>
      </c>
      <c r="G574" s="11" t="s">
        <v>52</v>
      </c>
      <c r="H574" s="11" t="s">
        <v>4309</v>
      </c>
      <c r="I574" s="11" t="s">
        <v>1320</v>
      </c>
      <c r="J574" s="11" t="s">
        <v>2368</v>
      </c>
      <c r="K574" s="11" t="s">
        <v>2821</v>
      </c>
      <c r="L574" s="12">
        <v>0</v>
      </c>
      <c r="M574" s="12">
        <v>2</v>
      </c>
      <c r="N574" s="12">
        <v>0</v>
      </c>
      <c r="O574" s="12" t="s">
        <v>1307</v>
      </c>
      <c r="P574" s="12">
        <v>2</v>
      </c>
      <c r="Q574" s="12">
        <v>3</v>
      </c>
      <c r="R574" s="11" t="s">
        <v>3607</v>
      </c>
      <c r="S574" s="11" t="s">
        <v>3608</v>
      </c>
    </row>
    <row r="575" spans="1:19" ht="60.75" customHeight="1" x14ac:dyDescent="0.25">
      <c r="A575" s="11" t="s">
        <v>1206</v>
      </c>
      <c r="B575" s="11" t="s">
        <v>58</v>
      </c>
      <c r="C575" s="11" t="s">
        <v>1207</v>
      </c>
      <c r="D575" s="11" t="s">
        <v>1208</v>
      </c>
      <c r="E575" s="11" t="s">
        <v>50</v>
      </c>
      <c r="F575" s="11" t="s">
        <v>51</v>
      </c>
      <c r="G575" s="11" t="s">
        <v>52</v>
      </c>
      <c r="H575" s="11" t="s">
        <v>4309</v>
      </c>
      <c r="I575" s="11" t="s">
        <v>1320</v>
      </c>
      <c r="J575" s="11" t="s">
        <v>2369</v>
      </c>
      <c r="K575" s="11" t="s">
        <v>2821</v>
      </c>
      <c r="L575" s="12">
        <v>0</v>
      </c>
      <c r="M575" s="12">
        <v>0.6</v>
      </c>
      <c r="N575" s="12">
        <v>0</v>
      </c>
      <c r="O575" s="12" t="s">
        <v>1307</v>
      </c>
      <c r="P575" s="12">
        <v>0.6</v>
      </c>
      <c r="Q575" s="12">
        <v>0.6</v>
      </c>
      <c r="R575" s="11" t="s">
        <v>3609</v>
      </c>
      <c r="S575" s="11" t="s">
        <v>3610</v>
      </c>
    </row>
    <row r="576" spans="1:19" ht="60.75" customHeight="1" x14ac:dyDescent="0.25">
      <c r="A576" s="11" t="s">
        <v>1206</v>
      </c>
      <c r="B576" s="11" t="s">
        <v>58</v>
      </c>
      <c r="C576" s="11" t="s">
        <v>1207</v>
      </c>
      <c r="D576" s="11" t="s">
        <v>1208</v>
      </c>
      <c r="E576" s="11" t="s">
        <v>50</v>
      </c>
      <c r="F576" s="11" t="s">
        <v>51</v>
      </c>
      <c r="G576" s="11" t="s">
        <v>52</v>
      </c>
      <c r="H576" s="11" t="s">
        <v>4309</v>
      </c>
      <c r="I576" s="11" t="s">
        <v>1320</v>
      </c>
      <c r="J576" s="11" t="s">
        <v>2370</v>
      </c>
      <c r="K576" s="11" t="s">
        <v>2821</v>
      </c>
      <c r="L576" s="12">
        <v>0</v>
      </c>
      <c r="M576" s="12">
        <v>1</v>
      </c>
      <c r="N576" s="12">
        <v>0</v>
      </c>
      <c r="O576" s="12" t="s">
        <v>1307</v>
      </c>
      <c r="P576" s="12">
        <v>1</v>
      </c>
      <c r="Q576" s="12">
        <v>1</v>
      </c>
      <c r="R576" s="11" t="s">
        <v>3611</v>
      </c>
      <c r="S576" s="11" t="s">
        <v>3612</v>
      </c>
    </row>
    <row r="577" spans="1:19" ht="60.75" customHeight="1" x14ac:dyDescent="0.25">
      <c r="A577" s="11" t="s">
        <v>1206</v>
      </c>
      <c r="B577" s="11" t="s">
        <v>58</v>
      </c>
      <c r="C577" s="11" t="s">
        <v>1207</v>
      </c>
      <c r="D577" s="11" t="s">
        <v>1208</v>
      </c>
      <c r="E577" s="11" t="s">
        <v>50</v>
      </c>
      <c r="F577" s="11" t="s">
        <v>51</v>
      </c>
      <c r="G577" s="11" t="s">
        <v>52</v>
      </c>
      <c r="H577" s="11" t="s">
        <v>4309</v>
      </c>
      <c r="I577" s="11" t="s">
        <v>1320</v>
      </c>
      <c r="J577" s="11" t="s">
        <v>2371</v>
      </c>
      <c r="K577" s="11" t="s">
        <v>2821</v>
      </c>
      <c r="L577" s="12">
        <v>0</v>
      </c>
      <c r="M577" s="12">
        <v>0.05</v>
      </c>
      <c r="N577" s="12">
        <v>0</v>
      </c>
      <c r="O577" s="12" t="s">
        <v>1307</v>
      </c>
      <c r="P577" s="12">
        <v>0.05</v>
      </c>
      <c r="Q577" s="12">
        <v>0.05</v>
      </c>
      <c r="R577" s="11" t="s">
        <v>3613</v>
      </c>
      <c r="S577" s="11" t="s">
        <v>3614</v>
      </c>
    </row>
    <row r="578" spans="1:19" ht="60.75" customHeight="1" x14ac:dyDescent="0.25">
      <c r="A578" s="11" t="s">
        <v>1206</v>
      </c>
      <c r="B578" s="11" t="s">
        <v>58</v>
      </c>
      <c r="C578" s="11" t="s">
        <v>1207</v>
      </c>
      <c r="D578" s="11" t="s">
        <v>1209</v>
      </c>
      <c r="E578" s="11" t="s">
        <v>69</v>
      </c>
      <c r="F578" s="11" t="s">
        <v>70</v>
      </c>
      <c r="G578" s="11" t="s">
        <v>159</v>
      </c>
      <c r="H578" s="11" t="s">
        <v>4317</v>
      </c>
      <c r="I578" s="11" t="s">
        <v>1454</v>
      </c>
      <c r="J578" s="11" t="s">
        <v>2372</v>
      </c>
      <c r="K578" s="11" t="s">
        <v>2821</v>
      </c>
      <c r="L578" s="12">
        <v>0</v>
      </c>
      <c r="M578" s="12">
        <v>0.05</v>
      </c>
      <c r="N578" s="12">
        <v>0</v>
      </c>
      <c r="O578" s="12" t="s">
        <v>1307</v>
      </c>
      <c r="P578" s="12">
        <v>0.05</v>
      </c>
      <c r="Q578" s="12">
        <v>0.04</v>
      </c>
      <c r="R578" s="11" t="s">
        <v>3615</v>
      </c>
      <c r="S578" s="11" t="s">
        <v>3616</v>
      </c>
    </row>
    <row r="579" spans="1:19" ht="60.75" customHeight="1" x14ac:dyDescent="0.25">
      <c r="A579" s="11" t="s">
        <v>1206</v>
      </c>
      <c r="B579" s="11" t="s">
        <v>58</v>
      </c>
      <c r="C579" s="11" t="s">
        <v>1207</v>
      </c>
      <c r="D579" s="11" t="s">
        <v>1210</v>
      </c>
      <c r="E579" s="11" t="s">
        <v>104</v>
      </c>
      <c r="F579" s="11" t="s">
        <v>317</v>
      </c>
      <c r="G579" s="11" t="s">
        <v>2373</v>
      </c>
      <c r="H579" s="11" t="s">
        <v>4314</v>
      </c>
      <c r="I579" s="11" t="s">
        <v>1381</v>
      </c>
      <c r="J579" s="11" t="s">
        <v>2374</v>
      </c>
      <c r="K579" s="11" t="s">
        <v>2821</v>
      </c>
      <c r="L579" s="12">
        <v>0</v>
      </c>
      <c r="M579" s="12">
        <v>0.05</v>
      </c>
      <c r="N579" s="12">
        <v>0</v>
      </c>
      <c r="O579" s="12" t="s">
        <v>1307</v>
      </c>
      <c r="P579" s="12">
        <v>0.05</v>
      </c>
      <c r="Q579" s="12">
        <v>0.05</v>
      </c>
      <c r="R579" s="11" t="s">
        <v>3617</v>
      </c>
      <c r="S579" s="11" t="s">
        <v>3618</v>
      </c>
    </row>
    <row r="580" spans="1:19" ht="60.75" customHeight="1" x14ac:dyDescent="0.25">
      <c r="A580" s="11" t="s">
        <v>1206</v>
      </c>
      <c r="B580" s="11" t="s">
        <v>58</v>
      </c>
      <c r="C580" s="11" t="s">
        <v>1207</v>
      </c>
      <c r="D580" s="11" t="s">
        <v>1209</v>
      </c>
      <c r="E580" s="11" t="s">
        <v>69</v>
      </c>
      <c r="F580" s="11" t="s">
        <v>70</v>
      </c>
      <c r="G580" s="11" t="s">
        <v>159</v>
      </c>
      <c r="H580" s="11" t="s">
        <v>4317</v>
      </c>
      <c r="I580" s="11" t="s">
        <v>1454</v>
      </c>
      <c r="J580" s="11" t="s">
        <v>2375</v>
      </c>
      <c r="K580" s="11" t="s">
        <v>2821</v>
      </c>
      <c r="L580" s="12">
        <v>0</v>
      </c>
      <c r="M580" s="12">
        <v>0.05</v>
      </c>
      <c r="N580" s="12">
        <v>0</v>
      </c>
      <c r="O580" s="12" t="s">
        <v>1307</v>
      </c>
      <c r="P580" s="12">
        <v>0.05</v>
      </c>
      <c r="Q580" s="12">
        <v>0.05</v>
      </c>
      <c r="R580" s="11" t="s">
        <v>3615</v>
      </c>
      <c r="S580" s="11" t="s">
        <v>3619</v>
      </c>
    </row>
    <row r="581" spans="1:19" ht="60.75" customHeight="1" x14ac:dyDescent="0.25">
      <c r="A581" s="11" t="s">
        <v>1206</v>
      </c>
      <c r="B581" s="11" t="s">
        <v>58</v>
      </c>
      <c r="C581" s="11" t="s">
        <v>1207</v>
      </c>
      <c r="D581" s="11" t="s">
        <v>1211</v>
      </c>
      <c r="E581" s="11" t="s">
        <v>310</v>
      </c>
      <c r="F581" s="11" t="s">
        <v>311</v>
      </c>
      <c r="G581" s="11" t="s">
        <v>720</v>
      </c>
      <c r="H581" s="11" t="s">
        <v>4314</v>
      </c>
      <c r="I581" s="11" t="s">
        <v>1381</v>
      </c>
      <c r="J581" s="11" t="s">
        <v>2376</v>
      </c>
      <c r="K581" s="11" t="s">
        <v>2821</v>
      </c>
      <c r="L581" s="12">
        <v>0</v>
      </c>
      <c r="M581" s="12">
        <v>0.05</v>
      </c>
      <c r="N581" s="12">
        <v>0</v>
      </c>
      <c r="O581" s="12"/>
      <c r="P581" s="12">
        <v>0.05</v>
      </c>
      <c r="Q581" s="12">
        <v>0.05</v>
      </c>
      <c r="R581" s="11" t="s">
        <v>3971</v>
      </c>
      <c r="S581" s="11" t="s">
        <v>3972</v>
      </c>
    </row>
    <row r="582" spans="1:19" ht="60.75" customHeight="1" x14ac:dyDescent="0.25">
      <c r="A582" s="11" t="s">
        <v>1206</v>
      </c>
      <c r="B582" s="11" t="s">
        <v>58</v>
      </c>
      <c r="C582" s="11" t="s">
        <v>1207</v>
      </c>
      <c r="D582" s="11" t="s">
        <v>1208</v>
      </c>
      <c r="E582" s="11" t="s">
        <v>50</v>
      </c>
      <c r="F582" s="11" t="s">
        <v>51</v>
      </c>
      <c r="G582" s="11" t="s">
        <v>52</v>
      </c>
      <c r="H582" s="11" t="s">
        <v>4309</v>
      </c>
      <c r="I582" s="11" t="s">
        <v>1320</v>
      </c>
      <c r="J582" s="11" t="s">
        <v>2377</v>
      </c>
      <c r="K582" s="11" t="s">
        <v>2821</v>
      </c>
      <c r="L582" s="12">
        <v>0</v>
      </c>
      <c r="M582" s="12">
        <v>0.05</v>
      </c>
      <c r="N582" s="12">
        <v>0</v>
      </c>
      <c r="O582" s="12" t="s">
        <v>1307</v>
      </c>
      <c r="P582" s="12">
        <v>0.05</v>
      </c>
      <c r="Q582" s="12">
        <v>0.05</v>
      </c>
      <c r="R582" s="11" t="s">
        <v>3620</v>
      </c>
      <c r="S582" s="11" t="s">
        <v>3621</v>
      </c>
    </row>
    <row r="583" spans="1:19" ht="60.75" customHeight="1" x14ac:dyDescent="0.25">
      <c r="A583" s="11" t="s">
        <v>1206</v>
      </c>
      <c r="B583" s="11" t="s">
        <v>58</v>
      </c>
      <c r="C583" s="11" t="s">
        <v>1207</v>
      </c>
      <c r="D583" s="11" t="s">
        <v>1208</v>
      </c>
      <c r="E583" s="11" t="s">
        <v>50</v>
      </c>
      <c r="F583" s="11" t="s">
        <v>51</v>
      </c>
      <c r="G583" s="11" t="s">
        <v>52</v>
      </c>
      <c r="H583" s="11" t="s">
        <v>4309</v>
      </c>
      <c r="I583" s="11" t="s">
        <v>1320</v>
      </c>
      <c r="J583" s="11" t="s">
        <v>2378</v>
      </c>
      <c r="K583" s="11" t="s">
        <v>2821</v>
      </c>
      <c r="L583" s="12">
        <v>0</v>
      </c>
      <c r="M583" s="12">
        <v>0.05</v>
      </c>
      <c r="N583" s="12">
        <v>0</v>
      </c>
      <c r="O583" s="12"/>
      <c r="P583" s="12">
        <v>0.05</v>
      </c>
      <c r="Q583" s="12">
        <v>0.05</v>
      </c>
      <c r="R583" s="11" t="s">
        <v>3973</v>
      </c>
      <c r="S583" s="11" t="s">
        <v>3974</v>
      </c>
    </row>
    <row r="584" spans="1:19" ht="60.75" customHeight="1" x14ac:dyDescent="0.25">
      <c r="A584" s="11" t="s">
        <v>1206</v>
      </c>
      <c r="B584" s="11" t="s">
        <v>58</v>
      </c>
      <c r="C584" s="11" t="s">
        <v>1207</v>
      </c>
      <c r="D584" s="11" t="s">
        <v>1209</v>
      </c>
      <c r="E584" s="11" t="s">
        <v>69</v>
      </c>
      <c r="F584" s="11" t="s">
        <v>70</v>
      </c>
      <c r="G584" s="11" t="s">
        <v>159</v>
      </c>
      <c r="H584" s="11" t="s">
        <v>4317</v>
      </c>
      <c r="I584" s="11" t="s">
        <v>1454</v>
      </c>
      <c r="J584" s="11" t="s">
        <v>2379</v>
      </c>
      <c r="K584" s="11" t="s">
        <v>2821</v>
      </c>
      <c r="L584" s="12">
        <v>0</v>
      </c>
      <c r="M584" s="12">
        <v>0.05</v>
      </c>
      <c r="N584" s="12">
        <v>0</v>
      </c>
      <c r="O584" s="12" t="s">
        <v>1307</v>
      </c>
      <c r="P584" s="12">
        <v>0.05</v>
      </c>
      <c r="Q584" s="12">
        <v>0.05</v>
      </c>
      <c r="R584" s="11" t="s">
        <v>3622</v>
      </c>
      <c r="S584" s="11" t="s">
        <v>3623</v>
      </c>
    </row>
    <row r="585" spans="1:19" ht="60.75" customHeight="1" x14ac:dyDescent="0.25">
      <c r="A585" s="11" t="s">
        <v>1206</v>
      </c>
      <c r="B585" s="11" t="s">
        <v>58</v>
      </c>
      <c r="C585" s="11" t="s">
        <v>1207</v>
      </c>
      <c r="D585" s="11" t="s">
        <v>1209</v>
      </c>
      <c r="E585" s="11" t="s">
        <v>69</v>
      </c>
      <c r="F585" s="11" t="s">
        <v>70</v>
      </c>
      <c r="G585" s="11" t="s">
        <v>159</v>
      </c>
      <c r="H585" s="11" t="s">
        <v>4317</v>
      </c>
      <c r="I585" s="11" t="s">
        <v>1454</v>
      </c>
      <c r="J585" s="11" t="s">
        <v>2380</v>
      </c>
      <c r="K585" s="11" t="s">
        <v>2821</v>
      </c>
      <c r="L585" s="12">
        <v>0</v>
      </c>
      <c r="M585" s="12">
        <v>0.05</v>
      </c>
      <c r="N585" s="12">
        <v>0</v>
      </c>
      <c r="O585" s="12" t="s">
        <v>1307</v>
      </c>
      <c r="P585" s="12">
        <v>0.05</v>
      </c>
      <c r="Q585" s="12">
        <v>0.05</v>
      </c>
      <c r="R585" s="11" t="s">
        <v>3624</v>
      </c>
      <c r="S585" s="11" t="s">
        <v>3625</v>
      </c>
    </row>
    <row r="586" spans="1:19" ht="60.75" customHeight="1" x14ac:dyDescent="0.25">
      <c r="A586" s="11" t="s">
        <v>1206</v>
      </c>
      <c r="B586" s="11" t="s">
        <v>58</v>
      </c>
      <c r="C586" s="11" t="s">
        <v>1207</v>
      </c>
      <c r="D586" s="11" t="s">
        <v>1210</v>
      </c>
      <c r="E586" s="11" t="s">
        <v>104</v>
      </c>
      <c r="F586" s="11" t="s">
        <v>317</v>
      </c>
      <c r="G586" s="11" t="s">
        <v>2373</v>
      </c>
      <c r="H586" s="11" t="s">
        <v>4314</v>
      </c>
      <c r="I586" s="11" t="s">
        <v>1381</v>
      </c>
      <c r="J586" s="11" t="s">
        <v>2381</v>
      </c>
      <c r="K586" s="11" t="s">
        <v>2821</v>
      </c>
      <c r="L586" s="12">
        <v>0</v>
      </c>
      <c r="M586" s="12">
        <v>0.05</v>
      </c>
      <c r="N586" s="12">
        <v>0</v>
      </c>
      <c r="O586" s="12" t="s">
        <v>1307</v>
      </c>
      <c r="P586" s="12">
        <v>0.05</v>
      </c>
      <c r="Q586" s="12">
        <v>0.05</v>
      </c>
      <c r="R586" s="11" t="s">
        <v>3626</v>
      </c>
      <c r="S586" s="11" t="s">
        <v>3627</v>
      </c>
    </row>
    <row r="587" spans="1:19" ht="60.75" customHeight="1" x14ac:dyDescent="0.25">
      <c r="A587" s="11" t="s">
        <v>1206</v>
      </c>
      <c r="B587" s="11" t="s">
        <v>58</v>
      </c>
      <c r="C587" s="11" t="s">
        <v>1207</v>
      </c>
      <c r="D587" s="11" t="s">
        <v>1208</v>
      </c>
      <c r="E587" s="11" t="s">
        <v>50</v>
      </c>
      <c r="F587" s="11" t="s">
        <v>51</v>
      </c>
      <c r="G587" s="11" t="s">
        <v>52</v>
      </c>
      <c r="H587" s="11" t="s">
        <v>4309</v>
      </c>
      <c r="I587" s="11" t="s">
        <v>1320</v>
      </c>
      <c r="J587" s="11" t="s">
        <v>2382</v>
      </c>
      <c r="K587" s="11" t="s">
        <v>2821</v>
      </c>
      <c r="L587" s="12">
        <v>0</v>
      </c>
      <c r="M587" s="12">
        <v>0.05</v>
      </c>
      <c r="N587" s="12">
        <v>0</v>
      </c>
      <c r="O587" s="12" t="s">
        <v>1307</v>
      </c>
      <c r="P587" s="12">
        <v>0.05</v>
      </c>
      <c r="Q587" s="12">
        <v>0.05</v>
      </c>
      <c r="R587" s="11" t="s">
        <v>3628</v>
      </c>
      <c r="S587" s="11" t="s">
        <v>3629</v>
      </c>
    </row>
    <row r="588" spans="1:19" ht="60.75" customHeight="1" x14ac:dyDescent="0.25">
      <c r="A588" s="11" t="s">
        <v>1206</v>
      </c>
      <c r="B588" s="11" t="s">
        <v>58</v>
      </c>
      <c r="C588" s="11" t="s">
        <v>1207</v>
      </c>
      <c r="D588" s="11" t="s">
        <v>1208</v>
      </c>
      <c r="E588" s="11" t="s">
        <v>50</v>
      </c>
      <c r="F588" s="11" t="s">
        <v>51</v>
      </c>
      <c r="G588" s="11" t="s">
        <v>52</v>
      </c>
      <c r="H588" s="11" t="s">
        <v>4309</v>
      </c>
      <c r="I588" s="11" t="s">
        <v>1320</v>
      </c>
      <c r="J588" s="11" t="s">
        <v>2383</v>
      </c>
      <c r="K588" s="11" t="s">
        <v>2821</v>
      </c>
      <c r="L588" s="12">
        <v>0</v>
      </c>
      <c r="M588" s="12">
        <v>0.05</v>
      </c>
      <c r="N588" s="12">
        <v>0</v>
      </c>
      <c r="O588" s="12" t="s">
        <v>1307</v>
      </c>
      <c r="P588" s="12">
        <v>0.05</v>
      </c>
      <c r="Q588" s="12">
        <v>0.05</v>
      </c>
      <c r="R588" s="11" t="s">
        <v>3630</v>
      </c>
      <c r="S588" s="11" t="s">
        <v>3631</v>
      </c>
    </row>
    <row r="589" spans="1:19" ht="60.75" customHeight="1" x14ac:dyDescent="0.25">
      <c r="A589" s="11" t="s">
        <v>1206</v>
      </c>
      <c r="B589" s="11" t="s">
        <v>58</v>
      </c>
      <c r="C589" s="11" t="s">
        <v>1207</v>
      </c>
      <c r="D589" s="11" t="s">
        <v>1209</v>
      </c>
      <c r="E589" s="11" t="s">
        <v>69</v>
      </c>
      <c r="F589" s="11" t="s">
        <v>70</v>
      </c>
      <c r="G589" s="11" t="s">
        <v>159</v>
      </c>
      <c r="H589" s="11" t="s">
        <v>4317</v>
      </c>
      <c r="I589" s="11" t="s">
        <v>1454</v>
      </c>
      <c r="J589" s="11" t="s">
        <v>2384</v>
      </c>
      <c r="K589" s="11" t="s">
        <v>2821</v>
      </c>
      <c r="L589" s="12">
        <v>0.65</v>
      </c>
      <c r="M589" s="12">
        <v>0.66</v>
      </c>
      <c r="N589" s="12">
        <v>0</v>
      </c>
      <c r="O589" s="12" t="s">
        <v>1307</v>
      </c>
      <c r="P589" s="12">
        <v>0.66</v>
      </c>
      <c r="Q589" s="12">
        <v>0.66</v>
      </c>
      <c r="R589" s="11" t="s">
        <v>3632</v>
      </c>
      <c r="S589" s="11" t="s">
        <v>3633</v>
      </c>
    </row>
    <row r="590" spans="1:19" ht="60.75" customHeight="1" x14ac:dyDescent="0.25">
      <c r="A590" s="11" t="s">
        <v>1206</v>
      </c>
      <c r="B590" s="11" t="s">
        <v>58</v>
      </c>
      <c r="C590" s="11" t="s">
        <v>1207</v>
      </c>
      <c r="D590" s="11" t="s">
        <v>1209</v>
      </c>
      <c r="E590" s="11" t="s">
        <v>69</v>
      </c>
      <c r="F590" s="11" t="s">
        <v>70</v>
      </c>
      <c r="G590" s="11" t="s">
        <v>159</v>
      </c>
      <c r="H590" s="11" t="s">
        <v>4317</v>
      </c>
      <c r="I590" s="11" t="s">
        <v>1454</v>
      </c>
      <c r="J590" s="11" t="s">
        <v>2385</v>
      </c>
      <c r="K590" s="11" t="s">
        <v>2821</v>
      </c>
      <c r="L590" s="12">
        <v>3</v>
      </c>
      <c r="M590" s="12">
        <v>0</v>
      </c>
      <c r="N590" s="12">
        <v>0</v>
      </c>
      <c r="O590" s="12" t="s">
        <v>1307</v>
      </c>
      <c r="P590" s="12">
        <v>0</v>
      </c>
      <c r="Q590" s="12">
        <v>1</v>
      </c>
      <c r="R590" s="11" t="s">
        <v>3634</v>
      </c>
      <c r="S590" s="11" t="s">
        <v>3635</v>
      </c>
    </row>
    <row r="591" spans="1:19" ht="60.75" customHeight="1" x14ac:dyDescent="0.25">
      <c r="A591" s="11" t="s">
        <v>1206</v>
      </c>
      <c r="B591" s="11" t="s">
        <v>58</v>
      </c>
      <c r="C591" s="11" t="s">
        <v>1207</v>
      </c>
      <c r="D591" s="11" t="s">
        <v>1211</v>
      </c>
      <c r="E591" s="11" t="s">
        <v>310</v>
      </c>
      <c r="F591" s="11" t="s">
        <v>311</v>
      </c>
      <c r="G591" s="11" t="s">
        <v>720</v>
      </c>
      <c r="H591" s="11" t="s">
        <v>4314</v>
      </c>
      <c r="I591" s="11" t="s">
        <v>1381</v>
      </c>
      <c r="J591" s="11" t="s">
        <v>2386</v>
      </c>
      <c r="K591" s="11" t="s">
        <v>2821</v>
      </c>
      <c r="L591" s="12">
        <v>5</v>
      </c>
      <c r="M591" s="12">
        <v>6</v>
      </c>
      <c r="N591" s="12">
        <v>0</v>
      </c>
      <c r="O591" s="12" t="s">
        <v>1307</v>
      </c>
      <c r="P591" s="12">
        <v>6</v>
      </c>
      <c r="Q591" s="12">
        <v>6</v>
      </c>
      <c r="R591" s="11" t="s">
        <v>3636</v>
      </c>
      <c r="S591" s="11" t="s">
        <v>3637</v>
      </c>
    </row>
    <row r="592" spans="1:19" ht="60.75" customHeight="1" x14ac:dyDescent="0.25">
      <c r="A592" s="11" t="s">
        <v>1206</v>
      </c>
      <c r="B592" s="11" t="s">
        <v>58</v>
      </c>
      <c r="C592" s="11" t="s">
        <v>1207</v>
      </c>
      <c r="D592" s="11" t="s">
        <v>1209</v>
      </c>
      <c r="E592" s="11" t="s">
        <v>69</v>
      </c>
      <c r="F592" s="11" t="s">
        <v>70</v>
      </c>
      <c r="G592" s="11" t="s">
        <v>159</v>
      </c>
      <c r="H592" s="11" t="s">
        <v>4317</v>
      </c>
      <c r="I592" s="11" t="s">
        <v>1454</v>
      </c>
      <c r="J592" s="11" t="s">
        <v>2387</v>
      </c>
      <c r="K592" s="11" t="s">
        <v>2821</v>
      </c>
      <c r="L592" s="12">
        <v>500</v>
      </c>
      <c r="M592" s="12">
        <v>500</v>
      </c>
      <c r="N592" s="12">
        <v>500</v>
      </c>
      <c r="O592" s="12" t="s">
        <v>1307</v>
      </c>
      <c r="P592" s="12">
        <v>500</v>
      </c>
      <c r="Q592" s="12">
        <v>497</v>
      </c>
      <c r="R592" s="11" t="s">
        <v>3638</v>
      </c>
      <c r="S592" s="11" t="s">
        <v>3639</v>
      </c>
    </row>
    <row r="593" spans="1:19" ht="60.75" customHeight="1" x14ac:dyDescent="0.25">
      <c r="A593" s="11" t="s">
        <v>1206</v>
      </c>
      <c r="B593" s="11" t="s">
        <v>58</v>
      </c>
      <c r="C593" s="11" t="s">
        <v>1207</v>
      </c>
      <c r="D593" s="11" t="s">
        <v>1209</v>
      </c>
      <c r="E593" s="11" t="s">
        <v>69</v>
      </c>
      <c r="F593" s="11" t="s">
        <v>70</v>
      </c>
      <c r="G593" s="11" t="s">
        <v>159</v>
      </c>
      <c r="H593" s="11" t="s">
        <v>4317</v>
      </c>
      <c r="I593" s="11" t="s">
        <v>1454</v>
      </c>
      <c r="J593" s="11" t="s">
        <v>2388</v>
      </c>
      <c r="K593" s="11" t="s">
        <v>2821</v>
      </c>
      <c r="L593" s="12">
        <v>1587</v>
      </c>
      <c r="M593" s="12">
        <v>1807</v>
      </c>
      <c r="N593" s="12">
        <v>1697</v>
      </c>
      <c r="O593" s="12" t="s">
        <v>1307</v>
      </c>
      <c r="P593" s="12">
        <v>1807</v>
      </c>
      <c r="Q593" s="12">
        <v>1746</v>
      </c>
      <c r="R593" s="11" t="s">
        <v>3640</v>
      </c>
      <c r="S593" s="11" t="s">
        <v>3641</v>
      </c>
    </row>
    <row r="594" spans="1:19" ht="60.75" customHeight="1" x14ac:dyDescent="0.25">
      <c r="A594" s="11" t="s">
        <v>1206</v>
      </c>
      <c r="B594" s="11" t="s">
        <v>58</v>
      </c>
      <c r="C594" s="11" t="s">
        <v>1207</v>
      </c>
      <c r="D594" s="11" t="s">
        <v>1211</v>
      </c>
      <c r="E594" s="11" t="s">
        <v>310</v>
      </c>
      <c r="F594" s="11" t="s">
        <v>311</v>
      </c>
      <c r="G594" s="11" t="s">
        <v>720</v>
      </c>
      <c r="H594" s="11" t="s">
        <v>4314</v>
      </c>
      <c r="I594" s="11" t="s">
        <v>1381</v>
      </c>
      <c r="J594" s="11" t="s">
        <v>2389</v>
      </c>
      <c r="K594" s="11" t="s">
        <v>2821</v>
      </c>
      <c r="L594" s="12">
        <v>175</v>
      </c>
      <c r="M594" s="12">
        <v>275</v>
      </c>
      <c r="N594" s="12">
        <v>175</v>
      </c>
      <c r="O594" s="12" t="s">
        <v>1307</v>
      </c>
      <c r="P594" s="12">
        <v>275</v>
      </c>
      <c r="Q594" s="12">
        <v>773</v>
      </c>
      <c r="R594" s="11" t="s">
        <v>3642</v>
      </c>
      <c r="S594" s="11" t="s">
        <v>3643</v>
      </c>
    </row>
    <row r="595" spans="1:19" ht="60.75" customHeight="1" x14ac:dyDescent="0.25">
      <c r="A595" s="11" t="s">
        <v>1206</v>
      </c>
      <c r="B595" s="11" t="s">
        <v>58</v>
      </c>
      <c r="C595" s="11" t="s">
        <v>1207</v>
      </c>
      <c r="D595" s="11" t="s">
        <v>1211</v>
      </c>
      <c r="E595" s="11" t="s">
        <v>310</v>
      </c>
      <c r="F595" s="11" t="s">
        <v>311</v>
      </c>
      <c r="G595" s="11" t="s">
        <v>720</v>
      </c>
      <c r="H595" s="11" t="s">
        <v>4314</v>
      </c>
      <c r="I595" s="11" t="s">
        <v>1381</v>
      </c>
      <c r="J595" s="11" t="s">
        <v>2390</v>
      </c>
      <c r="K595" s="11" t="s">
        <v>2821</v>
      </c>
      <c r="L595" s="12">
        <v>0</v>
      </c>
      <c r="M595" s="12">
        <v>1</v>
      </c>
      <c r="N595" s="12">
        <v>0</v>
      </c>
      <c r="O595" s="12"/>
      <c r="P595" s="12">
        <v>1</v>
      </c>
      <c r="Q595" s="12">
        <v>1</v>
      </c>
      <c r="R595" s="11" t="s">
        <v>3975</v>
      </c>
      <c r="S595" s="11" t="s">
        <v>3976</v>
      </c>
    </row>
    <row r="596" spans="1:19" ht="60.75" customHeight="1" x14ac:dyDescent="0.25">
      <c r="A596" s="11" t="s">
        <v>1206</v>
      </c>
      <c r="B596" s="11" t="s">
        <v>58</v>
      </c>
      <c r="C596" s="11" t="s">
        <v>1207</v>
      </c>
      <c r="D596" s="11" t="s">
        <v>1208</v>
      </c>
      <c r="E596" s="11" t="s">
        <v>50</v>
      </c>
      <c r="F596" s="11" t="s">
        <v>51</v>
      </c>
      <c r="G596" s="11" t="s">
        <v>52</v>
      </c>
      <c r="H596" s="11" t="s">
        <v>4309</v>
      </c>
      <c r="I596" s="11" t="s">
        <v>1320</v>
      </c>
      <c r="J596" s="11" t="s">
        <v>2391</v>
      </c>
      <c r="K596" s="11" t="s">
        <v>2821</v>
      </c>
      <c r="L596" s="12">
        <v>0</v>
      </c>
      <c r="M596" s="12">
        <v>0.03</v>
      </c>
      <c r="N596" s="12">
        <v>0</v>
      </c>
      <c r="O596" s="12" t="s">
        <v>1307</v>
      </c>
      <c r="P596" s="12">
        <v>0.03</v>
      </c>
      <c r="Q596" s="12">
        <v>0</v>
      </c>
      <c r="R596" s="11" t="s">
        <v>3644</v>
      </c>
      <c r="S596" s="11" t="s">
        <v>3645</v>
      </c>
    </row>
    <row r="597" spans="1:19" ht="60.75" customHeight="1" x14ac:dyDescent="0.25">
      <c r="A597" s="11" t="s">
        <v>1206</v>
      </c>
      <c r="B597" s="11" t="s">
        <v>58</v>
      </c>
      <c r="C597" s="11" t="s">
        <v>1207</v>
      </c>
      <c r="D597" s="11" t="s">
        <v>1208</v>
      </c>
      <c r="E597" s="11" t="s">
        <v>50</v>
      </c>
      <c r="F597" s="11" t="s">
        <v>51</v>
      </c>
      <c r="G597" s="11" t="s">
        <v>52</v>
      </c>
      <c r="H597" s="11" t="s">
        <v>4309</v>
      </c>
      <c r="I597" s="11" t="s">
        <v>1320</v>
      </c>
      <c r="J597" s="11" t="s">
        <v>2585</v>
      </c>
      <c r="K597" s="11" t="s">
        <v>2822</v>
      </c>
      <c r="L597" s="12">
        <v>0.70789999999999997</v>
      </c>
      <c r="M597" s="12">
        <v>1</v>
      </c>
      <c r="N597" s="12">
        <v>0</v>
      </c>
      <c r="O597" s="12" t="s">
        <v>1307</v>
      </c>
      <c r="P597" s="12">
        <v>1</v>
      </c>
      <c r="Q597" s="12">
        <v>0.91</v>
      </c>
      <c r="R597" s="11" t="s">
        <v>3646</v>
      </c>
      <c r="S597" s="11" t="s">
        <v>3647</v>
      </c>
    </row>
    <row r="598" spans="1:19" ht="60.75" customHeight="1" x14ac:dyDescent="0.25">
      <c r="A598" s="11" t="s">
        <v>1206</v>
      </c>
      <c r="B598" s="11" t="s">
        <v>58</v>
      </c>
      <c r="C598" s="11" t="s">
        <v>1207</v>
      </c>
      <c r="D598" s="11" t="s">
        <v>1208</v>
      </c>
      <c r="E598" s="11" t="s">
        <v>50</v>
      </c>
      <c r="F598" s="11" t="s">
        <v>51</v>
      </c>
      <c r="G598" s="11" t="s">
        <v>52</v>
      </c>
      <c r="H598" s="11" t="s">
        <v>4309</v>
      </c>
      <c r="I598" s="11" t="s">
        <v>1320</v>
      </c>
      <c r="J598" s="11" t="s">
        <v>2602</v>
      </c>
      <c r="K598" s="11" t="s">
        <v>2822</v>
      </c>
      <c r="L598" s="12">
        <v>0</v>
      </c>
      <c r="M598" s="12">
        <v>0.05</v>
      </c>
      <c r="N598" s="12">
        <v>0</v>
      </c>
      <c r="O598" s="12" t="s">
        <v>1307</v>
      </c>
      <c r="P598" s="12">
        <v>0.05</v>
      </c>
      <c r="Q598" s="12">
        <v>0.05</v>
      </c>
      <c r="R598" s="11" t="s">
        <v>3648</v>
      </c>
      <c r="S598" s="11" t="s">
        <v>3649</v>
      </c>
    </row>
    <row r="599" spans="1:19" ht="60.75" customHeight="1" x14ac:dyDescent="0.25">
      <c r="A599" s="11" t="s">
        <v>1206</v>
      </c>
      <c r="B599" s="11" t="s">
        <v>58</v>
      </c>
      <c r="C599" s="11" t="s">
        <v>1207</v>
      </c>
      <c r="D599" s="11" t="s">
        <v>1209</v>
      </c>
      <c r="E599" s="11" t="s">
        <v>69</v>
      </c>
      <c r="F599" s="11" t="s">
        <v>70</v>
      </c>
      <c r="G599" s="11" t="s">
        <v>159</v>
      </c>
      <c r="H599" s="11" t="s">
        <v>4317</v>
      </c>
      <c r="I599" s="11" t="s">
        <v>1454</v>
      </c>
      <c r="J599" s="11" t="s">
        <v>2622</v>
      </c>
      <c r="K599" s="11" t="s">
        <v>2822</v>
      </c>
      <c r="L599" s="12">
        <v>8.09E-2</v>
      </c>
      <c r="M599" s="12">
        <v>8.09E-2</v>
      </c>
      <c r="N599" s="12">
        <v>0</v>
      </c>
      <c r="O599" s="12" t="s">
        <v>1307</v>
      </c>
      <c r="P599" s="12">
        <v>8.09E-2</v>
      </c>
      <c r="Q599" s="12">
        <v>0.06</v>
      </c>
      <c r="R599" s="11" t="s">
        <v>3650</v>
      </c>
      <c r="S599" s="11" t="s">
        <v>3651</v>
      </c>
    </row>
    <row r="600" spans="1:19" ht="60.75" customHeight="1" x14ac:dyDescent="0.25">
      <c r="A600" s="11" t="s">
        <v>1206</v>
      </c>
      <c r="B600" s="11" t="s">
        <v>58</v>
      </c>
      <c r="C600" s="11" t="s">
        <v>1207</v>
      </c>
      <c r="D600" s="11" t="s">
        <v>1208</v>
      </c>
      <c r="E600" s="11" t="s">
        <v>50</v>
      </c>
      <c r="F600" s="11" t="s">
        <v>51</v>
      </c>
      <c r="G600" s="11" t="s">
        <v>52</v>
      </c>
      <c r="H600" s="11" t="s">
        <v>4309</v>
      </c>
      <c r="I600" s="11" t="s">
        <v>1320</v>
      </c>
      <c r="J600" s="11" t="s">
        <v>2623</v>
      </c>
      <c r="K600" s="11" t="s">
        <v>2822</v>
      </c>
      <c r="L600" s="12">
        <v>0.55555600000000005</v>
      </c>
      <c r="M600" s="12">
        <v>0.56000000000000005</v>
      </c>
      <c r="N600" s="12">
        <v>0</v>
      </c>
      <c r="O600" s="12" t="s">
        <v>1307</v>
      </c>
      <c r="P600" s="12">
        <v>0.56000000000000005</v>
      </c>
      <c r="Q600" s="12">
        <v>0.5</v>
      </c>
      <c r="R600" s="11" t="s">
        <v>3652</v>
      </c>
      <c r="S600" s="11" t="s">
        <v>3653</v>
      </c>
    </row>
    <row r="601" spans="1:19" ht="60.75" customHeight="1" x14ac:dyDescent="0.25">
      <c r="A601" s="11" t="s">
        <v>1206</v>
      </c>
      <c r="B601" s="11" t="s">
        <v>58</v>
      </c>
      <c r="C601" s="11" t="s">
        <v>1207</v>
      </c>
      <c r="D601" s="11" t="s">
        <v>1210</v>
      </c>
      <c r="E601" s="11" t="s">
        <v>104</v>
      </c>
      <c r="F601" s="11" t="s">
        <v>317</v>
      </c>
      <c r="G601" s="11" t="s">
        <v>2373</v>
      </c>
      <c r="H601" s="11" t="s">
        <v>4314</v>
      </c>
      <c r="I601" s="11" t="s">
        <v>1381</v>
      </c>
      <c r="J601" s="11" t="s">
        <v>2673</v>
      </c>
      <c r="K601" s="11" t="s">
        <v>2822</v>
      </c>
      <c r="L601" s="12">
        <v>63</v>
      </c>
      <c r="M601" s="12">
        <v>163</v>
      </c>
      <c r="N601" s="12">
        <v>63</v>
      </c>
      <c r="O601" s="12"/>
      <c r="P601" s="12">
        <v>163</v>
      </c>
      <c r="Q601" s="12">
        <v>256</v>
      </c>
      <c r="R601" s="11" t="s">
        <v>3977</v>
      </c>
      <c r="S601" s="11" t="s">
        <v>3978</v>
      </c>
    </row>
    <row r="602" spans="1:19" ht="60.75" customHeight="1" x14ac:dyDescent="0.25">
      <c r="A602" s="11" t="s">
        <v>1206</v>
      </c>
      <c r="B602" s="11" t="s">
        <v>58</v>
      </c>
      <c r="C602" s="11" t="s">
        <v>1207</v>
      </c>
      <c r="D602" s="11" t="s">
        <v>1211</v>
      </c>
      <c r="E602" s="11" t="s">
        <v>310</v>
      </c>
      <c r="F602" s="11" t="s">
        <v>311</v>
      </c>
      <c r="G602" s="11" t="s">
        <v>720</v>
      </c>
      <c r="H602" s="11" t="s">
        <v>4314</v>
      </c>
      <c r="I602" s="11" t="s">
        <v>1381</v>
      </c>
      <c r="J602" s="11" t="s">
        <v>2687</v>
      </c>
      <c r="K602" s="11" t="s">
        <v>2822</v>
      </c>
      <c r="L602" s="12">
        <v>6</v>
      </c>
      <c r="M602" s="12">
        <v>6</v>
      </c>
      <c r="N602" s="12">
        <v>0</v>
      </c>
      <c r="O602" s="12" t="s">
        <v>1307</v>
      </c>
      <c r="P602" s="12">
        <v>6</v>
      </c>
      <c r="Q602" s="12">
        <v>6</v>
      </c>
      <c r="R602" s="11" t="s">
        <v>3654</v>
      </c>
      <c r="S602" s="11" t="s">
        <v>3655</v>
      </c>
    </row>
    <row r="603" spans="1:19" ht="60.75" customHeight="1" x14ac:dyDescent="0.25">
      <c r="A603" s="11" t="s">
        <v>301</v>
      </c>
      <c r="B603" s="11" t="s">
        <v>58</v>
      </c>
      <c r="C603" s="11" t="s">
        <v>2392</v>
      </c>
      <c r="D603" s="11" t="s">
        <v>2393</v>
      </c>
      <c r="E603" s="11" t="s">
        <v>69</v>
      </c>
      <c r="F603" s="11" t="s">
        <v>70</v>
      </c>
      <c r="G603" s="11" t="s">
        <v>75</v>
      </c>
      <c r="H603" s="11" t="s">
        <v>4313</v>
      </c>
      <c r="I603" s="11" t="s">
        <v>1607</v>
      </c>
      <c r="J603" s="11" t="s">
        <v>2394</v>
      </c>
      <c r="K603" s="11" t="s">
        <v>2821</v>
      </c>
      <c r="L603" s="12">
        <v>399</v>
      </c>
      <c r="M603" s="12">
        <v>409</v>
      </c>
      <c r="N603" s="12">
        <v>404</v>
      </c>
      <c r="O603" s="12">
        <v>152</v>
      </c>
      <c r="P603" s="12">
        <v>409</v>
      </c>
      <c r="Q603" s="12">
        <v>347</v>
      </c>
      <c r="R603" s="11" t="s">
        <v>3656</v>
      </c>
      <c r="S603" s="11" t="s">
        <v>3657</v>
      </c>
    </row>
    <row r="604" spans="1:19" ht="60.75" customHeight="1" x14ac:dyDescent="0.25">
      <c r="A604" s="11" t="s">
        <v>301</v>
      </c>
      <c r="B604" s="11" t="s">
        <v>58</v>
      </c>
      <c r="C604" s="11" t="s">
        <v>2392</v>
      </c>
      <c r="D604" s="11" t="s">
        <v>2393</v>
      </c>
      <c r="E604" s="11" t="s">
        <v>69</v>
      </c>
      <c r="F604" s="11" t="s">
        <v>70</v>
      </c>
      <c r="G604" s="11" t="s">
        <v>75</v>
      </c>
      <c r="H604" s="11" t="s">
        <v>4313</v>
      </c>
      <c r="I604" s="11" t="s">
        <v>1607</v>
      </c>
      <c r="J604" s="11" t="s">
        <v>2395</v>
      </c>
      <c r="K604" s="11" t="s">
        <v>2821</v>
      </c>
      <c r="L604" s="12">
        <v>175</v>
      </c>
      <c r="M604" s="12">
        <v>190</v>
      </c>
      <c r="N604" s="12">
        <v>182</v>
      </c>
      <c r="O604" s="12">
        <v>182</v>
      </c>
      <c r="P604" s="12">
        <v>190</v>
      </c>
      <c r="Q604" s="12">
        <v>193</v>
      </c>
      <c r="R604" s="11" t="s">
        <v>3658</v>
      </c>
      <c r="S604" s="11" t="s">
        <v>3659</v>
      </c>
    </row>
    <row r="605" spans="1:19" ht="60.75" customHeight="1" x14ac:dyDescent="0.25">
      <c r="A605" s="11" t="s">
        <v>301</v>
      </c>
      <c r="B605" s="11" t="s">
        <v>58</v>
      </c>
      <c r="C605" s="11" t="s">
        <v>2392</v>
      </c>
      <c r="D605" s="11" t="s">
        <v>305</v>
      </c>
      <c r="E605" s="11" t="s">
        <v>69</v>
      </c>
      <c r="F605" s="11" t="s">
        <v>70</v>
      </c>
      <c r="G605" s="11" t="s">
        <v>147</v>
      </c>
      <c r="H605" s="11" t="s">
        <v>4317</v>
      </c>
      <c r="I605" s="11" t="s">
        <v>1647</v>
      </c>
      <c r="J605" s="11" t="s">
        <v>2396</v>
      </c>
      <c r="K605" s="11" t="s">
        <v>2821</v>
      </c>
      <c r="L605" s="12">
        <v>0</v>
      </c>
      <c r="M605" s="12">
        <v>25</v>
      </c>
      <c r="N605" s="12">
        <v>0</v>
      </c>
      <c r="O605" s="12" t="s">
        <v>1307</v>
      </c>
      <c r="P605" s="12">
        <v>25</v>
      </c>
      <c r="Q605" s="12">
        <v>22</v>
      </c>
      <c r="R605" s="11" t="s">
        <v>3660</v>
      </c>
      <c r="S605" s="11" t="s">
        <v>3661</v>
      </c>
    </row>
    <row r="606" spans="1:19" ht="60.75" customHeight="1" x14ac:dyDescent="0.25">
      <c r="A606" s="11" t="s">
        <v>301</v>
      </c>
      <c r="B606" s="11" t="s">
        <v>58</v>
      </c>
      <c r="C606" s="11" t="s">
        <v>2392</v>
      </c>
      <c r="D606" s="11" t="s">
        <v>305</v>
      </c>
      <c r="E606" s="11" t="s">
        <v>69</v>
      </c>
      <c r="F606" s="11" t="s">
        <v>70</v>
      </c>
      <c r="G606" s="11" t="s">
        <v>147</v>
      </c>
      <c r="H606" s="11" t="s">
        <v>4317</v>
      </c>
      <c r="I606" s="11" t="s">
        <v>1647</v>
      </c>
      <c r="J606" s="11" t="s">
        <v>2397</v>
      </c>
      <c r="K606" s="11" t="s">
        <v>2821</v>
      </c>
      <c r="L606" s="12">
        <v>0</v>
      </c>
      <c r="M606" s="12">
        <v>25</v>
      </c>
      <c r="N606" s="12">
        <v>12.5</v>
      </c>
      <c r="O606" s="12">
        <v>25</v>
      </c>
      <c r="P606" s="12">
        <v>25</v>
      </c>
      <c r="Q606" s="12">
        <v>57.5</v>
      </c>
      <c r="R606" s="11" t="s">
        <v>3662</v>
      </c>
      <c r="S606" s="11" t="s">
        <v>3663</v>
      </c>
    </row>
    <row r="607" spans="1:19" ht="60.75" customHeight="1" x14ac:dyDescent="0.25">
      <c r="A607" s="11" t="s">
        <v>301</v>
      </c>
      <c r="B607" s="11" t="s">
        <v>58</v>
      </c>
      <c r="C607" s="11" t="s">
        <v>2392</v>
      </c>
      <c r="D607" s="11" t="s">
        <v>2398</v>
      </c>
      <c r="E607" s="11" t="s">
        <v>69</v>
      </c>
      <c r="F607" s="11" t="s">
        <v>70</v>
      </c>
      <c r="G607" s="11" t="s">
        <v>75</v>
      </c>
      <c r="H607" s="11" t="s">
        <v>4313</v>
      </c>
      <c r="I607" s="11" t="s">
        <v>1607</v>
      </c>
      <c r="J607" s="11" t="s">
        <v>2399</v>
      </c>
      <c r="K607" s="11" t="s">
        <v>2821</v>
      </c>
      <c r="L607" s="12">
        <v>0</v>
      </c>
      <c r="M607" s="12">
        <v>5</v>
      </c>
      <c r="N607" s="12">
        <v>2.5</v>
      </c>
      <c r="O607" s="12">
        <v>0</v>
      </c>
      <c r="P607" s="12">
        <v>2.5</v>
      </c>
      <c r="Q607" s="12">
        <v>4.3499999999999996</v>
      </c>
      <c r="R607" s="11" t="s">
        <v>3664</v>
      </c>
      <c r="S607" s="11" t="s">
        <v>3665</v>
      </c>
    </row>
    <row r="608" spans="1:19" ht="60.75" customHeight="1" x14ac:dyDescent="0.25">
      <c r="A608" s="11" t="s">
        <v>301</v>
      </c>
      <c r="B608" s="11" t="s">
        <v>58</v>
      </c>
      <c r="C608" s="11" t="s">
        <v>2392</v>
      </c>
      <c r="D608" s="11" t="s">
        <v>2398</v>
      </c>
      <c r="E608" s="11" t="s">
        <v>69</v>
      </c>
      <c r="F608" s="11" t="s">
        <v>70</v>
      </c>
      <c r="G608" s="11" t="s">
        <v>75</v>
      </c>
      <c r="H608" s="11" t="s">
        <v>4313</v>
      </c>
      <c r="I608" s="11" t="s">
        <v>1607</v>
      </c>
      <c r="J608" s="11" t="s">
        <v>2400</v>
      </c>
      <c r="K608" s="11" t="s">
        <v>2821</v>
      </c>
      <c r="L608" s="12">
        <v>0</v>
      </c>
      <c r="M608" s="12">
        <v>0</v>
      </c>
      <c r="N608" s="12">
        <v>0</v>
      </c>
      <c r="O608" s="12" t="s">
        <v>1307</v>
      </c>
      <c r="P608" s="12">
        <v>0</v>
      </c>
      <c r="Q608" s="12">
        <v>0</v>
      </c>
      <c r="R608" s="11" t="s">
        <v>3666</v>
      </c>
      <c r="S608" s="11" t="s">
        <v>3666</v>
      </c>
    </row>
    <row r="609" spans="1:19" ht="60.75" customHeight="1" x14ac:dyDescent="0.25">
      <c r="A609" s="11" t="s">
        <v>301</v>
      </c>
      <c r="B609" s="11" t="s">
        <v>58</v>
      </c>
      <c r="C609" s="11" t="s">
        <v>2392</v>
      </c>
      <c r="D609" s="11" t="s">
        <v>2398</v>
      </c>
      <c r="E609" s="11" t="s">
        <v>69</v>
      </c>
      <c r="F609" s="11" t="s">
        <v>70</v>
      </c>
      <c r="G609" s="11" t="s">
        <v>75</v>
      </c>
      <c r="H609" s="11" t="s">
        <v>4313</v>
      </c>
      <c r="I609" s="11" t="s">
        <v>1607</v>
      </c>
      <c r="J609" s="11" t="s">
        <v>2401</v>
      </c>
      <c r="K609" s="11" t="s">
        <v>2821</v>
      </c>
      <c r="L609" s="12">
        <v>0</v>
      </c>
      <c r="M609" s="12">
        <v>0</v>
      </c>
      <c r="N609" s="12">
        <v>0</v>
      </c>
      <c r="O609" s="12" t="s">
        <v>1307</v>
      </c>
      <c r="P609" s="12">
        <v>0</v>
      </c>
      <c r="Q609" s="12">
        <v>0</v>
      </c>
      <c r="R609" s="11" t="s">
        <v>3666</v>
      </c>
      <c r="S609" s="11" t="s">
        <v>3666</v>
      </c>
    </row>
    <row r="610" spans="1:19" ht="60.75" customHeight="1" x14ac:dyDescent="0.25">
      <c r="A610" s="11" t="s">
        <v>301</v>
      </c>
      <c r="B610" s="11" t="s">
        <v>58</v>
      </c>
      <c r="C610" s="11" t="s">
        <v>2392</v>
      </c>
      <c r="D610" s="11" t="s">
        <v>2393</v>
      </c>
      <c r="E610" s="11" t="s">
        <v>69</v>
      </c>
      <c r="F610" s="11" t="s">
        <v>70</v>
      </c>
      <c r="G610" s="11" t="s">
        <v>75</v>
      </c>
      <c r="H610" s="11" t="s">
        <v>4313</v>
      </c>
      <c r="I610" s="11" t="s">
        <v>1607</v>
      </c>
      <c r="J610" s="11" t="s">
        <v>2599</v>
      </c>
      <c r="K610" s="11" t="s">
        <v>2822</v>
      </c>
      <c r="L610" s="12">
        <v>0</v>
      </c>
      <c r="M610" s="12">
        <v>100</v>
      </c>
      <c r="N610" s="12">
        <v>50</v>
      </c>
      <c r="O610" s="12">
        <v>81.819999999999993</v>
      </c>
      <c r="P610" s="12">
        <v>50</v>
      </c>
      <c r="Q610" s="12">
        <v>18.18</v>
      </c>
      <c r="R610" s="11" t="s">
        <v>3667</v>
      </c>
      <c r="S610" s="11" t="s">
        <v>3668</v>
      </c>
    </row>
    <row r="611" spans="1:19" ht="60.75" customHeight="1" x14ac:dyDescent="0.25">
      <c r="A611" s="11" t="s">
        <v>301</v>
      </c>
      <c r="B611" s="11" t="s">
        <v>58</v>
      </c>
      <c r="C611" s="11" t="s">
        <v>2392</v>
      </c>
      <c r="D611" s="11" t="s">
        <v>2393</v>
      </c>
      <c r="E611" s="11" t="s">
        <v>69</v>
      </c>
      <c r="F611" s="11" t="s">
        <v>70</v>
      </c>
      <c r="G611" s="11" t="s">
        <v>75</v>
      </c>
      <c r="H611" s="11" t="s">
        <v>4313</v>
      </c>
      <c r="I611" s="11" t="s">
        <v>1607</v>
      </c>
      <c r="J611" s="11" t="s">
        <v>2600</v>
      </c>
      <c r="K611" s="11" t="s">
        <v>2822</v>
      </c>
      <c r="L611" s="12">
        <v>0</v>
      </c>
      <c r="M611" s="12">
        <v>100</v>
      </c>
      <c r="N611" s="12">
        <v>100</v>
      </c>
      <c r="O611" s="12">
        <v>100</v>
      </c>
      <c r="P611" s="12">
        <v>100</v>
      </c>
      <c r="Q611" s="12">
        <v>100</v>
      </c>
      <c r="R611" s="11" t="s">
        <v>3669</v>
      </c>
      <c r="S611" s="11" t="s">
        <v>3670</v>
      </c>
    </row>
    <row r="612" spans="1:19" ht="60.75" customHeight="1" x14ac:dyDescent="0.25">
      <c r="A612" s="11" t="s">
        <v>301</v>
      </c>
      <c r="B612" s="11" t="s">
        <v>58</v>
      </c>
      <c r="C612" s="11" t="s">
        <v>2392</v>
      </c>
      <c r="D612" s="11" t="s">
        <v>2393</v>
      </c>
      <c r="E612" s="11" t="s">
        <v>69</v>
      </c>
      <c r="F612" s="11" t="s">
        <v>70</v>
      </c>
      <c r="G612" s="11" t="s">
        <v>75</v>
      </c>
      <c r="H612" s="11" t="s">
        <v>4313</v>
      </c>
      <c r="I612" s="11" t="s">
        <v>1607</v>
      </c>
      <c r="J612" s="11" t="s">
        <v>2601</v>
      </c>
      <c r="K612" s="11" t="s">
        <v>2822</v>
      </c>
      <c r="L612" s="12">
        <v>0</v>
      </c>
      <c r="M612" s="12">
        <v>100</v>
      </c>
      <c r="N612" s="12">
        <v>100</v>
      </c>
      <c r="O612" s="12">
        <v>100</v>
      </c>
      <c r="P612" s="12">
        <v>100</v>
      </c>
      <c r="Q612" s="12">
        <v>100</v>
      </c>
      <c r="R612" s="11" t="s">
        <v>3671</v>
      </c>
      <c r="S612" s="11" t="s">
        <v>3672</v>
      </c>
    </row>
    <row r="613" spans="1:19" ht="60.75" customHeight="1" x14ac:dyDescent="0.25">
      <c r="A613" s="11" t="s">
        <v>301</v>
      </c>
      <c r="B613" s="11" t="s">
        <v>58</v>
      </c>
      <c r="C613" s="11" t="s">
        <v>2392</v>
      </c>
      <c r="D613" s="11" t="s">
        <v>60</v>
      </c>
      <c r="E613" s="11" t="s">
        <v>50</v>
      </c>
      <c r="F613" s="11" t="s">
        <v>51</v>
      </c>
      <c r="G613" s="11" t="s">
        <v>61</v>
      </c>
      <c r="H613" s="11" t="s">
        <v>4309</v>
      </c>
      <c r="I613" s="11" t="s">
        <v>1320</v>
      </c>
      <c r="J613" s="11"/>
      <c r="K613" s="11"/>
      <c r="L613" s="12"/>
      <c r="M613" s="12"/>
      <c r="N613" s="12"/>
      <c r="O613" s="12"/>
      <c r="P613" s="12"/>
      <c r="Q613" s="12"/>
      <c r="R613" s="11"/>
      <c r="S613" s="11"/>
    </row>
    <row r="614" spans="1:19" ht="60.75" customHeight="1" x14ac:dyDescent="0.25">
      <c r="A614" s="11" t="s">
        <v>284</v>
      </c>
      <c r="B614" s="11" t="s">
        <v>58</v>
      </c>
      <c r="C614" s="11" t="s">
        <v>2402</v>
      </c>
      <c r="D614" s="11" t="s">
        <v>288</v>
      </c>
      <c r="E614" s="11" t="s">
        <v>69</v>
      </c>
      <c r="F614" s="11" t="s">
        <v>70</v>
      </c>
      <c r="G614" s="11" t="s">
        <v>183</v>
      </c>
      <c r="H614" s="11" t="s">
        <v>4317</v>
      </c>
      <c r="I614" s="11" t="s">
        <v>1647</v>
      </c>
      <c r="J614" s="11" t="s">
        <v>2403</v>
      </c>
      <c r="K614" s="11" t="s">
        <v>2821</v>
      </c>
      <c r="L614" s="12">
        <v>0</v>
      </c>
      <c r="M614" s="12">
        <v>1</v>
      </c>
      <c r="N614" s="12">
        <v>0</v>
      </c>
      <c r="O614" s="12" t="s">
        <v>1307</v>
      </c>
      <c r="P614" s="12">
        <v>1</v>
      </c>
      <c r="Q614" s="12">
        <v>14</v>
      </c>
      <c r="R614" s="11" t="s">
        <v>3673</v>
      </c>
      <c r="S614" s="11" t="s">
        <v>3674</v>
      </c>
    </row>
    <row r="615" spans="1:19" ht="60.75" customHeight="1" x14ac:dyDescent="0.25">
      <c r="A615" s="11" t="s">
        <v>284</v>
      </c>
      <c r="B615" s="11" t="s">
        <v>58</v>
      </c>
      <c r="C615" s="11" t="s">
        <v>2402</v>
      </c>
      <c r="D615" s="11" t="s">
        <v>288</v>
      </c>
      <c r="E615" s="11" t="s">
        <v>69</v>
      </c>
      <c r="F615" s="11" t="s">
        <v>70</v>
      </c>
      <c r="G615" s="11" t="s">
        <v>183</v>
      </c>
      <c r="H615" s="11" t="s">
        <v>4317</v>
      </c>
      <c r="I615" s="11" t="s">
        <v>1647</v>
      </c>
      <c r="J615" s="11" t="s">
        <v>2404</v>
      </c>
      <c r="K615" s="11" t="s">
        <v>2821</v>
      </c>
      <c r="L615" s="12">
        <v>0</v>
      </c>
      <c r="M615" s="12">
        <v>2</v>
      </c>
      <c r="N615" s="12">
        <v>1</v>
      </c>
      <c r="O615" s="12" t="s">
        <v>1307</v>
      </c>
      <c r="P615" s="12">
        <v>2</v>
      </c>
      <c r="Q615" s="12">
        <v>20</v>
      </c>
      <c r="R615" s="11" t="s">
        <v>3675</v>
      </c>
      <c r="S615" s="11" t="s">
        <v>3676</v>
      </c>
    </row>
    <row r="616" spans="1:19" ht="60.75" customHeight="1" x14ac:dyDescent="0.25">
      <c r="A616" s="11" t="s">
        <v>284</v>
      </c>
      <c r="B616" s="11" t="s">
        <v>58</v>
      </c>
      <c r="C616" s="11" t="s">
        <v>2402</v>
      </c>
      <c r="D616" s="11" t="s">
        <v>286</v>
      </c>
      <c r="E616" s="11" t="s">
        <v>69</v>
      </c>
      <c r="F616" s="11" t="s">
        <v>70</v>
      </c>
      <c r="G616" s="11" t="s">
        <v>159</v>
      </c>
      <c r="H616" s="11" t="s">
        <v>4317</v>
      </c>
      <c r="I616" s="11" t="s">
        <v>1454</v>
      </c>
      <c r="J616" s="11" t="s">
        <v>2405</v>
      </c>
      <c r="K616" s="11" t="s">
        <v>2821</v>
      </c>
      <c r="L616" s="12">
        <v>0</v>
      </c>
      <c r="M616" s="12">
        <v>4500</v>
      </c>
      <c r="N616" s="12">
        <v>4118</v>
      </c>
      <c r="O616" s="12" t="s">
        <v>1307</v>
      </c>
      <c r="P616" s="12">
        <v>4500</v>
      </c>
      <c r="Q616" s="12">
        <v>4087</v>
      </c>
      <c r="R616" s="11" t="s">
        <v>3529</v>
      </c>
      <c r="S616" s="11" t="s">
        <v>3530</v>
      </c>
    </row>
    <row r="617" spans="1:19" ht="60.75" customHeight="1" x14ac:dyDescent="0.25">
      <c r="A617" s="11" t="s">
        <v>284</v>
      </c>
      <c r="B617" s="11" t="s">
        <v>58</v>
      </c>
      <c r="C617" s="11" t="s">
        <v>2402</v>
      </c>
      <c r="D617" s="11" t="s">
        <v>287</v>
      </c>
      <c r="E617" s="11" t="s">
        <v>69</v>
      </c>
      <c r="F617" s="11" t="s">
        <v>70</v>
      </c>
      <c r="G617" s="11" t="s">
        <v>161</v>
      </c>
      <c r="H617" s="11" t="s">
        <v>4313</v>
      </c>
      <c r="I617" s="11" t="s">
        <v>1607</v>
      </c>
      <c r="J617" s="11" t="s">
        <v>2406</v>
      </c>
      <c r="K617" s="11" t="s">
        <v>2821</v>
      </c>
      <c r="L617" s="12">
        <v>0</v>
      </c>
      <c r="M617" s="12">
        <v>3</v>
      </c>
      <c r="N617" s="12">
        <v>0</v>
      </c>
      <c r="O617" s="12" t="s">
        <v>1307</v>
      </c>
      <c r="P617" s="12">
        <v>1</v>
      </c>
      <c r="Q617" s="12">
        <v>0</v>
      </c>
      <c r="R617" s="11" t="s">
        <v>3677</v>
      </c>
      <c r="S617" s="11" t="s">
        <v>3677</v>
      </c>
    </row>
    <row r="618" spans="1:19" ht="60.75" customHeight="1" x14ac:dyDescent="0.25">
      <c r="A618" s="11" t="s">
        <v>284</v>
      </c>
      <c r="B618" s="11" t="s">
        <v>58</v>
      </c>
      <c r="C618" s="11" t="s">
        <v>2402</v>
      </c>
      <c r="D618" s="11" t="s">
        <v>286</v>
      </c>
      <c r="E618" s="11" t="s">
        <v>69</v>
      </c>
      <c r="F618" s="11" t="s">
        <v>70</v>
      </c>
      <c r="G618" s="11" t="s">
        <v>159</v>
      </c>
      <c r="H618" s="11" t="s">
        <v>4317</v>
      </c>
      <c r="I618" s="11" t="s">
        <v>1454</v>
      </c>
      <c r="J618" s="11" t="s">
        <v>2407</v>
      </c>
      <c r="K618" s="11" t="s">
        <v>2821</v>
      </c>
      <c r="L618" s="12">
        <v>7</v>
      </c>
      <c r="M618" s="12">
        <v>8</v>
      </c>
      <c r="N618" s="12">
        <v>7</v>
      </c>
      <c r="O618" s="12" t="s">
        <v>1307</v>
      </c>
      <c r="P618" s="12">
        <v>8</v>
      </c>
      <c r="Q618" s="12">
        <v>0</v>
      </c>
      <c r="R618" s="11" t="s">
        <v>3678</v>
      </c>
      <c r="S618" s="11" t="s">
        <v>3679</v>
      </c>
    </row>
    <row r="619" spans="1:19" ht="60.75" customHeight="1" x14ac:dyDescent="0.25">
      <c r="A619" s="11" t="s">
        <v>284</v>
      </c>
      <c r="B619" s="11" t="s">
        <v>58</v>
      </c>
      <c r="C619" s="11" t="s">
        <v>2402</v>
      </c>
      <c r="D619" s="11" t="s">
        <v>287</v>
      </c>
      <c r="E619" s="11" t="s">
        <v>69</v>
      </c>
      <c r="F619" s="11" t="s">
        <v>70</v>
      </c>
      <c r="G619" s="11" t="s">
        <v>161</v>
      </c>
      <c r="H619" s="11" t="s">
        <v>4313</v>
      </c>
      <c r="I619" s="11" t="s">
        <v>1607</v>
      </c>
      <c r="J619" s="11" t="s">
        <v>2408</v>
      </c>
      <c r="K619" s="11" t="s">
        <v>2821</v>
      </c>
      <c r="L619" s="12">
        <v>80</v>
      </c>
      <c r="M619" s="12">
        <v>120</v>
      </c>
      <c r="N619" s="12">
        <v>90</v>
      </c>
      <c r="O619" s="12" t="s">
        <v>1307</v>
      </c>
      <c r="P619" s="12">
        <v>120</v>
      </c>
      <c r="Q619" s="12">
        <v>80</v>
      </c>
      <c r="R619" s="11" t="s">
        <v>3680</v>
      </c>
      <c r="S619" s="11" t="s">
        <v>3681</v>
      </c>
    </row>
    <row r="620" spans="1:19" ht="60.75" customHeight="1" x14ac:dyDescent="0.25">
      <c r="A620" s="11" t="s">
        <v>284</v>
      </c>
      <c r="B620" s="11" t="s">
        <v>58</v>
      </c>
      <c r="C620" s="11" t="s">
        <v>2402</v>
      </c>
      <c r="D620" s="11" t="s">
        <v>288</v>
      </c>
      <c r="E620" s="11" t="s">
        <v>69</v>
      </c>
      <c r="F620" s="11" t="s">
        <v>70</v>
      </c>
      <c r="G620" s="11" t="s">
        <v>183</v>
      </c>
      <c r="H620" s="11" t="s">
        <v>4317</v>
      </c>
      <c r="I620" s="11" t="s">
        <v>1647</v>
      </c>
      <c r="J620" s="11" t="s">
        <v>2409</v>
      </c>
      <c r="K620" s="11" t="s">
        <v>2821</v>
      </c>
      <c r="L620" s="12">
        <v>0</v>
      </c>
      <c r="M620" s="12">
        <v>10</v>
      </c>
      <c r="N620" s="12">
        <v>0</v>
      </c>
      <c r="O620" s="12" t="s">
        <v>1307</v>
      </c>
      <c r="P620" s="12">
        <v>10</v>
      </c>
      <c r="Q620" s="12">
        <v>2</v>
      </c>
      <c r="R620" s="11" t="s">
        <v>3682</v>
      </c>
      <c r="S620" s="11" t="s">
        <v>3683</v>
      </c>
    </row>
    <row r="621" spans="1:19" ht="60.75" customHeight="1" x14ac:dyDescent="0.25">
      <c r="A621" s="11" t="s">
        <v>284</v>
      </c>
      <c r="B621" s="11" t="s">
        <v>58</v>
      </c>
      <c r="C621" s="11" t="s">
        <v>2402</v>
      </c>
      <c r="D621" s="11" t="s">
        <v>286</v>
      </c>
      <c r="E621" s="11" t="s">
        <v>69</v>
      </c>
      <c r="F621" s="11" t="s">
        <v>70</v>
      </c>
      <c r="G621" s="11" t="s">
        <v>159</v>
      </c>
      <c r="H621" s="11" t="s">
        <v>4317</v>
      </c>
      <c r="I621" s="11" t="s">
        <v>1454</v>
      </c>
      <c r="J621" s="11" t="s">
        <v>2410</v>
      </c>
      <c r="K621" s="11" t="s">
        <v>2821</v>
      </c>
      <c r="L621" s="12">
        <v>70</v>
      </c>
      <c r="M621" s="12">
        <v>90</v>
      </c>
      <c r="N621" s="12">
        <v>80</v>
      </c>
      <c r="O621" s="12">
        <v>0</v>
      </c>
      <c r="P621" s="12">
        <v>90</v>
      </c>
      <c r="Q621" s="12">
        <v>100</v>
      </c>
      <c r="R621" s="11" t="s">
        <v>3684</v>
      </c>
      <c r="S621" s="11" t="s">
        <v>3685</v>
      </c>
    </row>
    <row r="622" spans="1:19" ht="60.75" customHeight="1" x14ac:dyDescent="0.25">
      <c r="A622" s="11" t="s">
        <v>284</v>
      </c>
      <c r="B622" s="11" t="s">
        <v>58</v>
      </c>
      <c r="C622" s="11" t="s">
        <v>2402</v>
      </c>
      <c r="D622" s="11" t="s">
        <v>286</v>
      </c>
      <c r="E622" s="11" t="s">
        <v>69</v>
      </c>
      <c r="F622" s="11" t="s">
        <v>70</v>
      </c>
      <c r="G622" s="11" t="s">
        <v>159</v>
      </c>
      <c r="H622" s="11" t="s">
        <v>4317</v>
      </c>
      <c r="I622" s="11" t="s">
        <v>1454</v>
      </c>
      <c r="J622" s="11" t="s">
        <v>2411</v>
      </c>
      <c r="K622" s="11" t="s">
        <v>2821</v>
      </c>
      <c r="L622" s="12">
        <v>30</v>
      </c>
      <c r="M622" s="12">
        <v>50</v>
      </c>
      <c r="N622" s="12">
        <v>10</v>
      </c>
      <c r="O622" s="12">
        <v>4</v>
      </c>
      <c r="P622" s="12">
        <v>10</v>
      </c>
      <c r="Q622" s="12">
        <v>26.76</v>
      </c>
      <c r="R622" s="11" t="s">
        <v>3686</v>
      </c>
      <c r="S622" s="11" t="s">
        <v>3687</v>
      </c>
    </row>
    <row r="623" spans="1:19" ht="60.75" customHeight="1" x14ac:dyDescent="0.25">
      <c r="A623" s="11" t="s">
        <v>284</v>
      </c>
      <c r="B623" s="11" t="s">
        <v>58</v>
      </c>
      <c r="C623" s="11" t="s">
        <v>2402</v>
      </c>
      <c r="D623" s="11" t="s">
        <v>288</v>
      </c>
      <c r="E623" s="11" t="s">
        <v>69</v>
      </c>
      <c r="F623" s="11" t="s">
        <v>70</v>
      </c>
      <c r="G623" s="11" t="s">
        <v>183</v>
      </c>
      <c r="H623" s="11" t="s">
        <v>4317</v>
      </c>
      <c r="I623" s="11" t="s">
        <v>1647</v>
      </c>
      <c r="J623" s="11" t="s">
        <v>2412</v>
      </c>
      <c r="K623" s="11" t="s">
        <v>2821</v>
      </c>
      <c r="L623" s="12">
        <v>40</v>
      </c>
      <c r="M623" s="12">
        <v>80</v>
      </c>
      <c r="N623" s="12">
        <v>60</v>
      </c>
      <c r="O623" s="12">
        <v>33.17</v>
      </c>
      <c r="P623" s="12">
        <v>80</v>
      </c>
      <c r="Q623" s="12">
        <v>21</v>
      </c>
      <c r="R623" s="11" t="s">
        <v>3688</v>
      </c>
      <c r="S623" s="11" t="s">
        <v>3689</v>
      </c>
    </row>
    <row r="624" spans="1:19" ht="60.75" customHeight="1" x14ac:dyDescent="0.25">
      <c r="A624" s="11" t="s">
        <v>284</v>
      </c>
      <c r="B624" s="11" t="s">
        <v>58</v>
      </c>
      <c r="C624" s="11" t="s">
        <v>2402</v>
      </c>
      <c r="D624" s="11" t="s">
        <v>287</v>
      </c>
      <c r="E624" s="11" t="s">
        <v>69</v>
      </c>
      <c r="F624" s="11" t="s">
        <v>70</v>
      </c>
      <c r="G624" s="11" t="s">
        <v>161</v>
      </c>
      <c r="H624" s="11" t="s">
        <v>4313</v>
      </c>
      <c r="I624" s="11" t="s">
        <v>1607</v>
      </c>
      <c r="J624" s="11" t="s">
        <v>2413</v>
      </c>
      <c r="K624" s="11" t="s">
        <v>2821</v>
      </c>
      <c r="L624" s="12">
        <v>30</v>
      </c>
      <c r="M624" s="12">
        <v>50</v>
      </c>
      <c r="N624" s="12">
        <v>40</v>
      </c>
      <c r="O624" s="12" t="s">
        <v>1307</v>
      </c>
      <c r="P624" s="12">
        <v>50</v>
      </c>
      <c r="Q624" s="12">
        <v>39.43</v>
      </c>
      <c r="R624" s="11" t="s">
        <v>3690</v>
      </c>
      <c r="S624" s="11" t="s">
        <v>3691</v>
      </c>
    </row>
    <row r="625" spans="1:19" ht="60.75" customHeight="1" x14ac:dyDescent="0.25">
      <c r="A625" s="11" t="s">
        <v>284</v>
      </c>
      <c r="B625" s="11" t="s">
        <v>58</v>
      </c>
      <c r="C625" s="11" t="s">
        <v>2402</v>
      </c>
      <c r="D625" s="11" t="s">
        <v>87</v>
      </c>
      <c r="E625" s="11" t="s">
        <v>50</v>
      </c>
      <c r="F625" s="11" t="s">
        <v>51</v>
      </c>
      <c r="G625" s="11" t="s">
        <v>52</v>
      </c>
      <c r="H625" s="11" t="s">
        <v>4309</v>
      </c>
      <c r="I625" s="11" t="s">
        <v>1320</v>
      </c>
      <c r="J625" s="11"/>
      <c r="K625" s="11"/>
      <c r="L625" s="12"/>
      <c r="M625" s="12"/>
      <c r="N625" s="12"/>
      <c r="O625" s="12"/>
      <c r="P625" s="12"/>
      <c r="Q625" s="12"/>
      <c r="R625" s="11"/>
      <c r="S625" s="11"/>
    </row>
    <row r="626" spans="1:19" ht="60.75" customHeight="1" x14ac:dyDescent="0.25">
      <c r="A626" s="11" t="s">
        <v>1200</v>
      </c>
      <c r="B626" s="11" t="s">
        <v>58</v>
      </c>
      <c r="C626" s="11" t="s">
        <v>1201</v>
      </c>
      <c r="D626" s="11" t="s">
        <v>1204</v>
      </c>
      <c r="E626" s="11" t="s">
        <v>69</v>
      </c>
      <c r="F626" s="11" t="s">
        <v>234</v>
      </c>
      <c r="G626" s="11" t="s">
        <v>98</v>
      </c>
      <c r="H626" s="11" t="s">
        <v>1311</v>
      </c>
      <c r="I626" s="11" t="s">
        <v>1311</v>
      </c>
      <c r="J626" s="11" t="s">
        <v>2414</v>
      </c>
      <c r="K626" s="11" t="s">
        <v>2821</v>
      </c>
      <c r="L626" s="12">
        <v>33</v>
      </c>
      <c r="M626" s="12">
        <v>73</v>
      </c>
      <c r="N626" s="12">
        <v>45</v>
      </c>
      <c r="O626" s="12" t="s">
        <v>1307</v>
      </c>
      <c r="P626" s="12">
        <v>73</v>
      </c>
      <c r="Q626" s="12">
        <v>74</v>
      </c>
      <c r="R626" s="11" t="s">
        <v>2890</v>
      </c>
      <c r="S626" s="11" t="s">
        <v>3692</v>
      </c>
    </row>
    <row r="627" spans="1:19" ht="60.75" customHeight="1" x14ac:dyDescent="0.25">
      <c r="A627" s="11" t="s">
        <v>1200</v>
      </c>
      <c r="B627" s="11" t="s">
        <v>58</v>
      </c>
      <c r="C627" s="11" t="s">
        <v>1201</v>
      </c>
      <c r="D627" s="11" t="s">
        <v>1204</v>
      </c>
      <c r="E627" s="11" t="s">
        <v>69</v>
      </c>
      <c r="F627" s="11" t="s">
        <v>234</v>
      </c>
      <c r="G627" s="11" t="s">
        <v>98</v>
      </c>
      <c r="H627" s="11" t="s">
        <v>1311</v>
      </c>
      <c r="I627" s="11" t="s">
        <v>1311</v>
      </c>
      <c r="J627" s="11" t="s">
        <v>2415</v>
      </c>
      <c r="K627" s="11" t="s">
        <v>2821</v>
      </c>
      <c r="L627" s="12">
        <v>33</v>
      </c>
      <c r="M627" s="12">
        <v>83</v>
      </c>
      <c r="N627" s="12">
        <v>51</v>
      </c>
      <c r="O627" s="12" t="s">
        <v>1307</v>
      </c>
      <c r="P627" s="12">
        <v>83</v>
      </c>
      <c r="Q627" s="12">
        <v>93</v>
      </c>
      <c r="R627" s="11" t="s">
        <v>2890</v>
      </c>
      <c r="S627" s="11" t="s">
        <v>3693</v>
      </c>
    </row>
    <row r="628" spans="1:19" ht="60.75" customHeight="1" x14ac:dyDescent="0.25">
      <c r="A628" s="11" t="s">
        <v>1200</v>
      </c>
      <c r="B628" s="11" t="s">
        <v>58</v>
      </c>
      <c r="C628" s="11" t="s">
        <v>1201</v>
      </c>
      <c r="D628" s="11" t="s">
        <v>1203</v>
      </c>
      <c r="E628" s="11" t="s">
        <v>69</v>
      </c>
      <c r="F628" s="11" t="s">
        <v>234</v>
      </c>
      <c r="G628" s="11" t="s">
        <v>98</v>
      </c>
      <c r="H628" s="11" t="s">
        <v>1311</v>
      </c>
      <c r="I628" s="11" t="s">
        <v>1311</v>
      </c>
      <c r="J628" s="11" t="s">
        <v>2416</v>
      </c>
      <c r="K628" s="11" t="s">
        <v>2821</v>
      </c>
      <c r="L628" s="12">
        <v>18974</v>
      </c>
      <c r="M628" s="12">
        <v>24174</v>
      </c>
      <c r="N628" s="12">
        <v>21534</v>
      </c>
      <c r="O628" s="12" t="s">
        <v>1307</v>
      </c>
      <c r="P628" s="12">
        <v>24174</v>
      </c>
      <c r="Q628" s="12">
        <v>29362</v>
      </c>
      <c r="R628" s="11" t="s">
        <v>3694</v>
      </c>
      <c r="S628" s="11" t="s">
        <v>3695</v>
      </c>
    </row>
    <row r="629" spans="1:19" ht="60.75" customHeight="1" x14ac:dyDescent="0.25">
      <c r="A629" s="11" t="s">
        <v>1200</v>
      </c>
      <c r="B629" s="11" t="s">
        <v>58</v>
      </c>
      <c r="C629" s="11" t="s">
        <v>1201</v>
      </c>
      <c r="D629" s="11" t="s">
        <v>1203</v>
      </c>
      <c r="E629" s="11" t="s">
        <v>69</v>
      </c>
      <c r="F629" s="11" t="s">
        <v>234</v>
      </c>
      <c r="G629" s="11" t="s">
        <v>98</v>
      </c>
      <c r="H629" s="11" t="s">
        <v>1311</v>
      </c>
      <c r="I629" s="11" t="s">
        <v>1311</v>
      </c>
      <c r="J629" s="11" t="s">
        <v>2417</v>
      </c>
      <c r="K629" s="11" t="s">
        <v>2821</v>
      </c>
      <c r="L629" s="12">
        <v>34408</v>
      </c>
      <c r="M629" s="12">
        <v>40908</v>
      </c>
      <c r="N629" s="12">
        <v>37608</v>
      </c>
      <c r="O629" s="12" t="s">
        <v>1307</v>
      </c>
      <c r="P629" s="12">
        <v>40908</v>
      </c>
      <c r="Q629" s="12">
        <v>47934</v>
      </c>
      <c r="R629" s="11" t="s">
        <v>3696</v>
      </c>
      <c r="S629" s="11" t="s">
        <v>3697</v>
      </c>
    </row>
    <row r="630" spans="1:19" ht="60.75" customHeight="1" x14ac:dyDescent="0.25">
      <c r="A630" s="11" t="s">
        <v>1200</v>
      </c>
      <c r="B630" s="11" t="s">
        <v>58</v>
      </c>
      <c r="C630" s="11" t="s">
        <v>1201</v>
      </c>
      <c r="D630" s="11" t="s">
        <v>1204</v>
      </c>
      <c r="E630" s="11" t="s">
        <v>69</v>
      </c>
      <c r="F630" s="11" t="s">
        <v>234</v>
      </c>
      <c r="G630" s="11" t="s">
        <v>98</v>
      </c>
      <c r="H630" s="11" t="s">
        <v>1311</v>
      </c>
      <c r="I630" s="11" t="s">
        <v>1311</v>
      </c>
      <c r="J630" s="11" t="s">
        <v>2418</v>
      </c>
      <c r="K630" s="11" t="s">
        <v>2821</v>
      </c>
      <c r="L630" s="12">
        <v>0</v>
      </c>
      <c r="M630" s="12">
        <v>12</v>
      </c>
      <c r="N630" s="12">
        <v>0</v>
      </c>
      <c r="O630" s="12" t="s">
        <v>1307</v>
      </c>
      <c r="P630" s="12">
        <v>12</v>
      </c>
      <c r="Q630" s="12">
        <v>0</v>
      </c>
      <c r="R630" s="11" t="s">
        <v>3698</v>
      </c>
      <c r="S630" s="11" t="s">
        <v>3699</v>
      </c>
    </row>
    <row r="631" spans="1:19" ht="60.75" customHeight="1" x14ac:dyDescent="0.25">
      <c r="A631" s="11" t="s">
        <v>1200</v>
      </c>
      <c r="B631" s="11" t="s">
        <v>58</v>
      </c>
      <c r="C631" s="11" t="s">
        <v>1201</v>
      </c>
      <c r="D631" s="11" t="s">
        <v>1205</v>
      </c>
      <c r="E631" s="11" t="s">
        <v>69</v>
      </c>
      <c r="F631" s="11" t="s">
        <v>234</v>
      </c>
      <c r="G631" s="11" t="s">
        <v>98</v>
      </c>
      <c r="H631" s="11" t="s">
        <v>1311</v>
      </c>
      <c r="I631" s="11" t="s">
        <v>1311</v>
      </c>
      <c r="J631" s="11" t="s">
        <v>2419</v>
      </c>
      <c r="K631" s="11" t="s">
        <v>2821</v>
      </c>
      <c r="L631" s="12">
        <v>21</v>
      </c>
      <c r="M631" s="12">
        <v>36</v>
      </c>
      <c r="N631" s="12">
        <v>21</v>
      </c>
      <c r="O631" s="12" t="s">
        <v>1307</v>
      </c>
      <c r="P631" s="12">
        <v>36</v>
      </c>
      <c r="Q631" s="12">
        <v>50</v>
      </c>
      <c r="R631" s="11" t="s">
        <v>2890</v>
      </c>
      <c r="S631" s="11" t="s">
        <v>3700</v>
      </c>
    </row>
    <row r="632" spans="1:19" ht="60.75" customHeight="1" x14ac:dyDescent="0.25">
      <c r="A632" s="11" t="s">
        <v>1200</v>
      </c>
      <c r="B632" s="11" t="s">
        <v>58</v>
      </c>
      <c r="C632" s="11" t="s">
        <v>1201</v>
      </c>
      <c r="D632" s="11" t="s">
        <v>1203</v>
      </c>
      <c r="E632" s="11" t="s">
        <v>69</v>
      </c>
      <c r="F632" s="11" t="s">
        <v>234</v>
      </c>
      <c r="G632" s="11" t="s">
        <v>98</v>
      </c>
      <c r="H632" s="11" t="s">
        <v>1311</v>
      </c>
      <c r="I632" s="11" t="s">
        <v>1311</v>
      </c>
      <c r="J632" s="11" t="s">
        <v>2420</v>
      </c>
      <c r="K632" s="11" t="s">
        <v>2821</v>
      </c>
      <c r="L632" s="12">
        <v>9.6</v>
      </c>
      <c r="M632" s="12">
        <v>9.61</v>
      </c>
      <c r="N632" s="12">
        <v>9.6050000000000004</v>
      </c>
      <c r="O632" s="12" t="s">
        <v>1307</v>
      </c>
      <c r="P632" s="12">
        <v>9.61</v>
      </c>
      <c r="Q632" s="12">
        <v>16.670000000000002</v>
      </c>
      <c r="R632" s="11" t="s">
        <v>3701</v>
      </c>
      <c r="S632" s="11" t="s">
        <v>3702</v>
      </c>
    </row>
    <row r="633" spans="1:19" ht="60.75" customHeight="1" x14ac:dyDescent="0.25">
      <c r="A633" s="11" t="s">
        <v>1200</v>
      </c>
      <c r="B633" s="11" t="s">
        <v>58</v>
      </c>
      <c r="C633" s="11" t="s">
        <v>1201</v>
      </c>
      <c r="D633" s="11" t="s">
        <v>1204</v>
      </c>
      <c r="E633" s="11" t="s">
        <v>69</v>
      </c>
      <c r="F633" s="11" t="s">
        <v>234</v>
      </c>
      <c r="G633" s="11" t="s">
        <v>98</v>
      </c>
      <c r="H633" s="11" t="s">
        <v>1311</v>
      </c>
      <c r="I633" s="11" t="s">
        <v>1311</v>
      </c>
      <c r="J633" s="11" t="s">
        <v>2421</v>
      </c>
      <c r="K633" s="11" t="s">
        <v>2821</v>
      </c>
      <c r="L633" s="12">
        <v>29.87</v>
      </c>
      <c r="M633" s="12">
        <v>40</v>
      </c>
      <c r="N633" s="12">
        <v>33.369999999999997</v>
      </c>
      <c r="O633" s="12" t="s">
        <v>1307</v>
      </c>
      <c r="P633" s="12">
        <v>40</v>
      </c>
      <c r="Q633" s="12">
        <v>34.380000000000003</v>
      </c>
      <c r="R633" s="11" t="s">
        <v>3703</v>
      </c>
      <c r="S633" s="11" t="s">
        <v>3704</v>
      </c>
    </row>
    <row r="634" spans="1:19" ht="60.75" customHeight="1" x14ac:dyDescent="0.25">
      <c r="A634" s="11" t="s">
        <v>1200</v>
      </c>
      <c r="B634" s="11" t="s">
        <v>58</v>
      </c>
      <c r="C634" s="11" t="s">
        <v>1201</v>
      </c>
      <c r="D634" s="11" t="s">
        <v>1202</v>
      </c>
      <c r="E634" s="11" t="s">
        <v>50</v>
      </c>
      <c r="F634" s="11" t="s">
        <v>234</v>
      </c>
      <c r="G634" s="11" t="s">
        <v>98</v>
      </c>
      <c r="H634" s="11" t="s">
        <v>1311</v>
      </c>
      <c r="I634" s="11" t="s">
        <v>1311</v>
      </c>
      <c r="J634" s="11"/>
      <c r="K634" s="11"/>
      <c r="L634" s="12"/>
      <c r="M634" s="12"/>
      <c r="N634" s="12"/>
      <c r="O634" s="12"/>
      <c r="P634" s="12"/>
      <c r="Q634" s="12"/>
      <c r="R634" s="11"/>
      <c r="S634" s="11"/>
    </row>
    <row r="635" spans="1:19" ht="60.75" customHeight="1" x14ac:dyDescent="0.25">
      <c r="A635" s="11" t="s">
        <v>1200</v>
      </c>
      <c r="B635" s="11" t="s">
        <v>58</v>
      </c>
      <c r="C635" s="11" t="s">
        <v>1201</v>
      </c>
      <c r="D635" s="11" t="s">
        <v>1202</v>
      </c>
      <c r="E635" s="11" t="s">
        <v>50</v>
      </c>
      <c r="F635" s="11" t="s">
        <v>234</v>
      </c>
      <c r="G635" s="11" t="s">
        <v>98</v>
      </c>
      <c r="H635" s="11" t="s">
        <v>1311</v>
      </c>
      <c r="I635" s="11" t="s">
        <v>1311</v>
      </c>
      <c r="J635" s="11"/>
      <c r="K635" s="11"/>
      <c r="L635" s="12"/>
      <c r="M635" s="12"/>
      <c r="N635" s="12"/>
      <c r="O635" s="12"/>
      <c r="P635" s="12"/>
      <c r="Q635" s="12"/>
      <c r="R635" s="11"/>
      <c r="S635" s="11"/>
    </row>
    <row r="636" spans="1:19" ht="60.75" customHeight="1" x14ac:dyDescent="0.25">
      <c r="A636" s="11" t="s">
        <v>276</v>
      </c>
      <c r="B636" s="11" t="s">
        <v>58</v>
      </c>
      <c r="C636" s="11" t="s">
        <v>2422</v>
      </c>
      <c r="D636" s="11" t="s">
        <v>283</v>
      </c>
      <c r="E636" s="11" t="s">
        <v>69</v>
      </c>
      <c r="F636" s="11" t="s">
        <v>70</v>
      </c>
      <c r="G636" s="11" t="s">
        <v>183</v>
      </c>
      <c r="H636" s="11" t="s">
        <v>4317</v>
      </c>
      <c r="I636" s="11" t="s">
        <v>1647</v>
      </c>
      <c r="J636" s="11" t="s">
        <v>2423</v>
      </c>
      <c r="K636" s="11" t="s">
        <v>2821</v>
      </c>
      <c r="L636" s="12">
        <v>600</v>
      </c>
      <c r="M636" s="12">
        <v>650</v>
      </c>
      <c r="N636" s="12">
        <v>300</v>
      </c>
      <c r="O636" s="12" t="s">
        <v>1307</v>
      </c>
      <c r="P636" s="12">
        <v>350</v>
      </c>
      <c r="Q636" s="12">
        <v>648</v>
      </c>
      <c r="R636" s="11" t="s">
        <v>3705</v>
      </c>
      <c r="S636" s="11" t="s">
        <v>3706</v>
      </c>
    </row>
    <row r="637" spans="1:19" ht="60.75" customHeight="1" x14ac:dyDescent="0.25">
      <c r="A637" s="11" t="s">
        <v>276</v>
      </c>
      <c r="B637" s="11" t="s">
        <v>58</v>
      </c>
      <c r="C637" s="11" t="s">
        <v>2422</v>
      </c>
      <c r="D637" s="11" t="s">
        <v>283</v>
      </c>
      <c r="E637" s="11" t="s">
        <v>69</v>
      </c>
      <c r="F637" s="11" t="s">
        <v>70</v>
      </c>
      <c r="G637" s="11" t="s">
        <v>183</v>
      </c>
      <c r="H637" s="11" t="s">
        <v>4317</v>
      </c>
      <c r="I637" s="11" t="s">
        <v>1647</v>
      </c>
      <c r="J637" s="11" t="s">
        <v>2424</v>
      </c>
      <c r="K637" s="11" t="s">
        <v>2821</v>
      </c>
      <c r="L637" s="12">
        <v>10</v>
      </c>
      <c r="M637" s="12">
        <v>11</v>
      </c>
      <c r="N637" s="12">
        <v>10</v>
      </c>
      <c r="O637" s="12" t="s">
        <v>1307</v>
      </c>
      <c r="P637" s="12">
        <v>11</v>
      </c>
      <c r="Q637" s="12">
        <v>10</v>
      </c>
      <c r="R637" s="11" t="s">
        <v>3707</v>
      </c>
      <c r="S637" s="11" t="s">
        <v>3708</v>
      </c>
    </row>
    <row r="638" spans="1:19" ht="60.75" customHeight="1" x14ac:dyDescent="0.25">
      <c r="A638" s="11" t="s">
        <v>276</v>
      </c>
      <c r="B638" s="11" t="s">
        <v>58</v>
      </c>
      <c r="C638" s="11" t="s">
        <v>2422</v>
      </c>
      <c r="D638" s="11" t="s">
        <v>278</v>
      </c>
      <c r="E638" s="11" t="s">
        <v>69</v>
      </c>
      <c r="F638" s="11" t="s">
        <v>70</v>
      </c>
      <c r="G638" s="11" t="s">
        <v>163</v>
      </c>
      <c r="H638" s="11" t="s">
        <v>4313</v>
      </c>
      <c r="I638" s="11" t="s">
        <v>1607</v>
      </c>
      <c r="J638" s="11" t="s">
        <v>2425</v>
      </c>
      <c r="K638" s="11" t="s">
        <v>2821</v>
      </c>
      <c r="L638" s="12">
        <v>22</v>
      </c>
      <c r="M638" s="12">
        <v>27</v>
      </c>
      <c r="N638" s="12">
        <v>0</v>
      </c>
      <c r="O638" s="12" t="s">
        <v>1307</v>
      </c>
      <c r="P638" s="12">
        <v>27</v>
      </c>
      <c r="Q638" s="12">
        <v>27</v>
      </c>
      <c r="R638" s="11" t="s">
        <v>3709</v>
      </c>
      <c r="S638" s="11" t="s">
        <v>3710</v>
      </c>
    </row>
    <row r="639" spans="1:19" ht="60.75" customHeight="1" x14ac:dyDescent="0.25">
      <c r="A639" s="11" t="s">
        <v>276</v>
      </c>
      <c r="B639" s="11" t="s">
        <v>58</v>
      </c>
      <c r="C639" s="11" t="s">
        <v>2422</v>
      </c>
      <c r="D639" s="11" t="s">
        <v>279</v>
      </c>
      <c r="E639" s="11" t="s">
        <v>69</v>
      </c>
      <c r="F639" s="11" t="s">
        <v>70</v>
      </c>
      <c r="G639" s="11" t="s">
        <v>161</v>
      </c>
      <c r="H639" s="11" t="s">
        <v>4313</v>
      </c>
      <c r="I639" s="11" t="s">
        <v>1607</v>
      </c>
      <c r="J639" s="11" t="s">
        <v>2426</v>
      </c>
      <c r="K639" s="11" t="s">
        <v>2821</v>
      </c>
      <c r="L639" s="12">
        <v>18</v>
      </c>
      <c r="M639" s="12">
        <v>19</v>
      </c>
      <c r="N639" s="12">
        <v>5</v>
      </c>
      <c r="O639" s="12" t="s">
        <v>1307</v>
      </c>
      <c r="P639" s="12">
        <v>13</v>
      </c>
      <c r="Q639" s="12">
        <v>19</v>
      </c>
      <c r="R639" s="11" t="s">
        <v>3711</v>
      </c>
      <c r="S639" s="11" t="s">
        <v>3712</v>
      </c>
    </row>
    <row r="640" spans="1:19" ht="60.75" customHeight="1" x14ac:dyDescent="0.25">
      <c r="A640" s="11" t="s">
        <v>276</v>
      </c>
      <c r="B640" s="11" t="s">
        <v>58</v>
      </c>
      <c r="C640" s="11" t="s">
        <v>2422</v>
      </c>
      <c r="D640" s="11" t="s">
        <v>283</v>
      </c>
      <c r="E640" s="11" t="s">
        <v>69</v>
      </c>
      <c r="F640" s="11" t="s">
        <v>70</v>
      </c>
      <c r="G640" s="11" t="s">
        <v>183</v>
      </c>
      <c r="H640" s="11" t="s">
        <v>4317</v>
      </c>
      <c r="I640" s="11" t="s">
        <v>1647</v>
      </c>
      <c r="J640" s="11" t="s">
        <v>2589</v>
      </c>
      <c r="K640" s="11" t="s">
        <v>2822</v>
      </c>
      <c r="L640" s="12">
        <v>400</v>
      </c>
      <c r="M640" s="12">
        <v>400</v>
      </c>
      <c r="N640" s="12">
        <v>200</v>
      </c>
      <c r="O640" s="12" t="s">
        <v>1307</v>
      </c>
      <c r="P640" s="12">
        <v>200</v>
      </c>
      <c r="Q640" s="12">
        <v>762</v>
      </c>
      <c r="R640" s="11" t="s">
        <v>3713</v>
      </c>
      <c r="S640" s="11" t="s">
        <v>3714</v>
      </c>
    </row>
    <row r="641" spans="1:19" ht="60.75" customHeight="1" x14ac:dyDescent="0.25">
      <c r="A641" s="11" t="s">
        <v>276</v>
      </c>
      <c r="B641" s="11" t="s">
        <v>58</v>
      </c>
      <c r="C641" s="11" t="s">
        <v>2422</v>
      </c>
      <c r="D641" s="11" t="s">
        <v>281</v>
      </c>
      <c r="E641" s="11" t="s">
        <v>50</v>
      </c>
      <c r="F641" s="11" t="s">
        <v>51</v>
      </c>
      <c r="G641" s="11" t="s">
        <v>52</v>
      </c>
      <c r="H641" s="11" t="s">
        <v>4309</v>
      </c>
      <c r="I641" s="11" t="s">
        <v>1320</v>
      </c>
      <c r="J641" s="11" t="s">
        <v>2596</v>
      </c>
      <c r="K641" s="11" t="s">
        <v>2822</v>
      </c>
      <c r="L641" s="12">
        <v>0.85</v>
      </c>
      <c r="M641" s="12">
        <v>1</v>
      </c>
      <c r="N641" s="12">
        <v>0.4</v>
      </c>
      <c r="O641" s="12" t="s">
        <v>1307</v>
      </c>
      <c r="P641" s="12">
        <v>1</v>
      </c>
      <c r="Q641" s="12">
        <v>88.29</v>
      </c>
      <c r="R641" s="11" t="s">
        <v>3715</v>
      </c>
      <c r="S641" s="11" t="s">
        <v>3716</v>
      </c>
    </row>
    <row r="642" spans="1:19" ht="60.75" customHeight="1" x14ac:dyDescent="0.25">
      <c r="A642" s="11" t="s">
        <v>276</v>
      </c>
      <c r="B642" s="11" t="s">
        <v>58</v>
      </c>
      <c r="C642" s="11" t="s">
        <v>2422</v>
      </c>
      <c r="D642" s="11" t="s">
        <v>279</v>
      </c>
      <c r="E642" s="11" t="s">
        <v>69</v>
      </c>
      <c r="F642" s="11" t="s">
        <v>70</v>
      </c>
      <c r="G642" s="11" t="s">
        <v>161</v>
      </c>
      <c r="H642" s="11" t="s">
        <v>4313</v>
      </c>
      <c r="I642" s="11" t="s">
        <v>1607</v>
      </c>
      <c r="J642" s="11" t="s">
        <v>2626</v>
      </c>
      <c r="K642" s="11" t="s">
        <v>2822</v>
      </c>
      <c r="L642" s="12">
        <v>16500</v>
      </c>
      <c r="M642" s="12">
        <v>17500</v>
      </c>
      <c r="N642" s="12">
        <v>8750</v>
      </c>
      <c r="O642" s="12" t="s">
        <v>1307</v>
      </c>
      <c r="P642" s="12">
        <v>8750</v>
      </c>
      <c r="Q642" s="12">
        <v>9175</v>
      </c>
      <c r="R642" s="11" t="s">
        <v>3717</v>
      </c>
      <c r="S642" s="11" t="s">
        <v>3718</v>
      </c>
    </row>
    <row r="643" spans="1:19" ht="60.75" customHeight="1" x14ac:dyDescent="0.25">
      <c r="A643" s="11" t="s">
        <v>276</v>
      </c>
      <c r="B643" s="11" t="s">
        <v>58</v>
      </c>
      <c r="C643" s="11" t="s">
        <v>2422</v>
      </c>
      <c r="D643" s="11" t="s">
        <v>283</v>
      </c>
      <c r="E643" s="11" t="s">
        <v>69</v>
      </c>
      <c r="F643" s="11" t="s">
        <v>70</v>
      </c>
      <c r="G643" s="11" t="s">
        <v>183</v>
      </c>
      <c r="H643" s="11" t="s">
        <v>4317</v>
      </c>
      <c r="I643" s="11" t="s">
        <v>1647</v>
      </c>
      <c r="J643" s="11" t="s">
        <v>2627</v>
      </c>
      <c r="K643" s="11" t="s">
        <v>2822</v>
      </c>
      <c r="L643" s="12">
        <v>0</v>
      </c>
      <c r="M643" s="12">
        <v>10</v>
      </c>
      <c r="N643" s="12">
        <v>5</v>
      </c>
      <c r="O643" s="12" t="s">
        <v>1307</v>
      </c>
      <c r="P643" s="12">
        <v>5</v>
      </c>
      <c r="Q643" s="12">
        <v>10</v>
      </c>
      <c r="R643" s="11" t="s">
        <v>3719</v>
      </c>
      <c r="S643" s="11" t="s">
        <v>3720</v>
      </c>
    </row>
    <row r="644" spans="1:19" ht="60.75" customHeight="1" x14ac:dyDescent="0.25">
      <c r="A644" s="11" t="s">
        <v>276</v>
      </c>
      <c r="B644" s="11" t="s">
        <v>58</v>
      </c>
      <c r="C644" s="11" t="s">
        <v>2422</v>
      </c>
      <c r="D644" s="11" t="s">
        <v>283</v>
      </c>
      <c r="E644" s="11" t="s">
        <v>69</v>
      </c>
      <c r="F644" s="11" t="s">
        <v>70</v>
      </c>
      <c r="G644" s="11" t="s">
        <v>183</v>
      </c>
      <c r="H644" s="11" t="s">
        <v>4317</v>
      </c>
      <c r="I644" s="11" t="s">
        <v>1647</v>
      </c>
      <c r="J644" s="11" t="s">
        <v>2643</v>
      </c>
      <c r="K644" s="11" t="s">
        <v>2822</v>
      </c>
      <c r="L644" s="12">
        <v>36</v>
      </c>
      <c r="M644" s="12">
        <v>56</v>
      </c>
      <c r="N644" s="12">
        <v>23</v>
      </c>
      <c r="O644" s="12" t="s">
        <v>1307</v>
      </c>
      <c r="P644" s="12">
        <v>23</v>
      </c>
      <c r="Q644" s="12">
        <v>32</v>
      </c>
      <c r="R644" s="11" t="s">
        <v>3721</v>
      </c>
      <c r="S644" s="11" t="s">
        <v>3722</v>
      </c>
    </row>
    <row r="645" spans="1:19" ht="60.75" customHeight="1" x14ac:dyDescent="0.25">
      <c r="A645" s="11" t="s">
        <v>276</v>
      </c>
      <c r="B645" s="11" t="s">
        <v>58</v>
      </c>
      <c r="C645" s="11" t="s">
        <v>2422</v>
      </c>
      <c r="D645" s="11" t="s">
        <v>280</v>
      </c>
      <c r="E645" s="11" t="s">
        <v>50</v>
      </c>
      <c r="F645" s="11" t="s">
        <v>51</v>
      </c>
      <c r="G645" s="11" t="s">
        <v>52</v>
      </c>
      <c r="H645" s="11" t="s">
        <v>4309</v>
      </c>
      <c r="I645" s="11" t="s">
        <v>1320</v>
      </c>
      <c r="J645" s="11" t="s">
        <v>2692</v>
      </c>
      <c r="K645" s="11" t="s">
        <v>2822</v>
      </c>
      <c r="L645" s="12">
        <v>100</v>
      </c>
      <c r="M645" s="12">
        <v>100</v>
      </c>
      <c r="N645" s="12">
        <v>50</v>
      </c>
      <c r="O645" s="12" t="s">
        <v>1307</v>
      </c>
      <c r="P645" s="12">
        <v>50</v>
      </c>
      <c r="Q645" s="12">
        <v>100</v>
      </c>
      <c r="R645" s="11" t="s">
        <v>3723</v>
      </c>
      <c r="S645" s="11" t="s">
        <v>3724</v>
      </c>
    </row>
    <row r="646" spans="1:19" ht="60.75" customHeight="1" x14ac:dyDescent="0.25">
      <c r="A646" s="11" t="s">
        <v>276</v>
      </c>
      <c r="B646" s="11" t="s">
        <v>58</v>
      </c>
      <c r="C646" s="11" t="s">
        <v>2422</v>
      </c>
      <c r="D646" s="11" t="s">
        <v>282</v>
      </c>
      <c r="E646" s="11" t="s">
        <v>50</v>
      </c>
      <c r="F646" s="11" t="s">
        <v>51</v>
      </c>
      <c r="G646" s="11" t="s">
        <v>52</v>
      </c>
      <c r="H646" s="11" t="s">
        <v>4309</v>
      </c>
      <c r="I646" s="11" t="s">
        <v>1320</v>
      </c>
      <c r="J646" s="11" t="s">
        <v>2693</v>
      </c>
      <c r="K646" s="11" t="s">
        <v>2822</v>
      </c>
      <c r="L646" s="12">
        <v>100</v>
      </c>
      <c r="M646" s="12">
        <v>100</v>
      </c>
      <c r="N646" s="12">
        <v>50</v>
      </c>
      <c r="O646" s="12" t="s">
        <v>1307</v>
      </c>
      <c r="P646" s="12">
        <v>50</v>
      </c>
      <c r="Q646" s="12">
        <v>88</v>
      </c>
      <c r="R646" s="11" t="s">
        <v>3725</v>
      </c>
      <c r="S646" s="11" t="s">
        <v>3726</v>
      </c>
    </row>
    <row r="647" spans="1:19" ht="60.75" customHeight="1" x14ac:dyDescent="0.25">
      <c r="A647" s="11" t="s">
        <v>276</v>
      </c>
      <c r="B647" s="11" t="s">
        <v>58</v>
      </c>
      <c r="C647" s="11" t="s">
        <v>2422</v>
      </c>
      <c r="D647" s="11" t="s">
        <v>278</v>
      </c>
      <c r="E647" s="11" t="s">
        <v>69</v>
      </c>
      <c r="F647" s="11" t="s">
        <v>70</v>
      </c>
      <c r="G647" s="11" t="s">
        <v>163</v>
      </c>
      <c r="H647" s="11" t="s">
        <v>4313</v>
      </c>
      <c r="I647" s="11" t="s">
        <v>1607</v>
      </c>
      <c r="J647" s="11" t="s">
        <v>2694</v>
      </c>
      <c r="K647" s="11" t="s">
        <v>2822</v>
      </c>
      <c r="L647" s="12">
        <v>0</v>
      </c>
      <c r="M647" s="12">
        <v>100</v>
      </c>
      <c r="N647" s="12">
        <v>50</v>
      </c>
      <c r="O647" s="12" t="s">
        <v>1307</v>
      </c>
      <c r="P647" s="12">
        <v>50</v>
      </c>
      <c r="Q647" s="12">
        <v>95</v>
      </c>
      <c r="R647" s="11" t="s">
        <v>3727</v>
      </c>
      <c r="S647" s="11" t="s">
        <v>3728</v>
      </c>
    </row>
    <row r="648" spans="1:19" ht="60.75" customHeight="1" x14ac:dyDescent="0.25">
      <c r="A648" s="11" t="s">
        <v>289</v>
      </c>
      <c r="B648" s="11" t="s">
        <v>58</v>
      </c>
      <c r="C648" s="11" t="s">
        <v>2427</v>
      </c>
      <c r="D648" s="11" t="s">
        <v>2428</v>
      </c>
      <c r="E648" s="11" t="s">
        <v>69</v>
      </c>
      <c r="F648" s="11" t="s">
        <v>70</v>
      </c>
      <c r="G648" s="11" t="s">
        <v>188</v>
      </c>
      <c r="H648" s="11"/>
      <c r="I648" s="11" t="s">
        <v>188</v>
      </c>
      <c r="J648" s="11" t="s">
        <v>2429</v>
      </c>
      <c r="K648" s="11" t="s">
        <v>2821</v>
      </c>
      <c r="L648" s="12">
        <v>0</v>
      </c>
      <c r="M648" s="12">
        <v>1</v>
      </c>
      <c r="N648" s="12">
        <v>0</v>
      </c>
      <c r="O648" s="12" t="s">
        <v>1307</v>
      </c>
      <c r="P648" s="12">
        <v>1</v>
      </c>
      <c r="Q648" s="12">
        <v>1</v>
      </c>
      <c r="R648" s="11" t="s">
        <v>3729</v>
      </c>
      <c r="S648" s="11" t="s">
        <v>3730</v>
      </c>
    </row>
    <row r="649" spans="1:19" ht="60.75" customHeight="1" x14ac:dyDescent="0.25">
      <c r="A649" s="11" t="s">
        <v>289</v>
      </c>
      <c r="B649" s="11" t="s">
        <v>58</v>
      </c>
      <c r="C649" s="11" t="s">
        <v>2427</v>
      </c>
      <c r="D649" s="11" t="s">
        <v>2428</v>
      </c>
      <c r="E649" s="11" t="s">
        <v>69</v>
      </c>
      <c r="F649" s="11" t="s">
        <v>70</v>
      </c>
      <c r="G649" s="11" t="s">
        <v>188</v>
      </c>
      <c r="H649" s="11"/>
      <c r="I649" s="11" t="s">
        <v>188</v>
      </c>
      <c r="J649" s="11" t="s">
        <v>2430</v>
      </c>
      <c r="K649" s="11" t="s">
        <v>2821</v>
      </c>
      <c r="L649" s="12">
        <v>0</v>
      </c>
      <c r="M649" s="12">
        <v>2</v>
      </c>
      <c r="N649" s="12">
        <v>0</v>
      </c>
      <c r="O649" s="12" t="s">
        <v>1307</v>
      </c>
      <c r="P649" s="12">
        <v>2</v>
      </c>
      <c r="Q649" s="12">
        <v>12</v>
      </c>
      <c r="R649" s="11" t="s">
        <v>3731</v>
      </c>
      <c r="S649" s="11" t="s">
        <v>3732</v>
      </c>
    </row>
    <row r="650" spans="1:19" ht="60.75" customHeight="1" x14ac:dyDescent="0.25">
      <c r="A650" s="11" t="s">
        <v>289</v>
      </c>
      <c r="B650" s="11" t="s">
        <v>58</v>
      </c>
      <c r="C650" s="11" t="s">
        <v>2427</v>
      </c>
      <c r="D650" s="11" t="s">
        <v>2428</v>
      </c>
      <c r="E650" s="11" t="s">
        <v>69</v>
      </c>
      <c r="F650" s="11" t="s">
        <v>70</v>
      </c>
      <c r="G650" s="11" t="s">
        <v>188</v>
      </c>
      <c r="H650" s="11"/>
      <c r="I650" s="11" t="s">
        <v>188</v>
      </c>
      <c r="J650" s="11" t="s">
        <v>2431</v>
      </c>
      <c r="K650" s="11" t="s">
        <v>2821</v>
      </c>
      <c r="L650" s="12">
        <v>0</v>
      </c>
      <c r="M650" s="12">
        <v>2</v>
      </c>
      <c r="N650" s="12">
        <v>1</v>
      </c>
      <c r="O650" s="12" t="s">
        <v>1307</v>
      </c>
      <c r="P650" s="12">
        <v>1</v>
      </c>
      <c r="Q650" s="12">
        <v>2</v>
      </c>
      <c r="R650" s="11" t="s">
        <v>3733</v>
      </c>
      <c r="S650" s="11" t="s">
        <v>3734</v>
      </c>
    </row>
    <row r="651" spans="1:19" ht="60.75" customHeight="1" x14ac:dyDescent="0.25">
      <c r="A651" s="11" t="s">
        <v>289</v>
      </c>
      <c r="B651" s="11" t="s">
        <v>58</v>
      </c>
      <c r="C651" s="11" t="s">
        <v>2427</v>
      </c>
      <c r="D651" s="11" t="s">
        <v>2432</v>
      </c>
      <c r="E651" s="11" t="s">
        <v>69</v>
      </c>
      <c r="F651" s="11" t="s">
        <v>70</v>
      </c>
      <c r="G651" s="11" t="s">
        <v>150</v>
      </c>
      <c r="H651" s="11"/>
      <c r="I651" s="11" t="s">
        <v>150</v>
      </c>
      <c r="J651" s="11" t="s">
        <v>2433</v>
      </c>
      <c r="K651" s="11" t="s">
        <v>2821</v>
      </c>
      <c r="L651" s="12">
        <v>0</v>
      </c>
      <c r="M651" s="12">
        <v>4</v>
      </c>
      <c r="N651" s="12">
        <v>2</v>
      </c>
      <c r="O651" s="12" t="s">
        <v>1307</v>
      </c>
      <c r="P651" s="12">
        <v>2</v>
      </c>
      <c r="Q651" s="12">
        <v>28</v>
      </c>
      <c r="R651" s="11" t="s">
        <v>3735</v>
      </c>
      <c r="S651" s="11" t="s">
        <v>3736</v>
      </c>
    </row>
    <row r="652" spans="1:19" ht="60.75" customHeight="1" x14ac:dyDescent="0.25">
      <c r="A652" s="11" t="s">
        <v>289</v>
      </c>
      <c r="B652" s="11" t="s">
        <v>58</v>
      </c>
      <c r="C652" s="11" t="s">
        <v>2427</v>
      </c>
      <c r="D652" s="11" t="s">
        <v>2428</v>
      </c>
      <c r="E652" s="11" t="s">
        <v>69</v>
      </c>
      <c r="F652" s="11" t="s">
        <v>70</v>
      </c>
      <c r="G652" s="11" t="s">
        <v>188</v>
      </c>
      <c r="H652" s="11"/>
      <c r="I652" s="11" t="s">
        <v>188</v>
      </c>
      <c r="J652" s="11" t="s">
        <v>2434</v>
      </c>
      <c r="K652" s="11" t="s">
        <v>2821</v>
      </c>
      <c r="L652" s="12">
        <v>0</v>
      </c>
      <c r="M652" s="12">
        <v>1</v>
      </c>
      <c r="N652" s="12">
        <v>0</v>
      </c>
      <c r="O652" s="12" t="s">
        <v>1307</v>
      </c>
      <c r="P652" s="12">
        <v>1</v>
      </c>
      <c r="Q652" s="12">
        <v>1</v>
      </c>
      <c r="R652" s="11" t="s">
        <v>3737</v>
      </c>
      <c r="S652" s="11" t="s">
        <v>3738</v>
      </c>
    </row>
    <row r="653" spans="1:19" ht="60.75" customHeight="1" x14ac:dyDescent="0.25">
      <c r="A653" s="11" t="s">
        <v>289</v>
      </c>
      <c r="B653" s="11" t="s">
        <v>58</v>
      </c>
      <c r="C653" s="11" t="s">
        <v>2427</v>
      </c>
      <c r="D653" s="11" t="s">
        <v>292</v>
      </c>
      <c r="E653" s="11" t="s">
        <v>69</v>
      </c>
      <c r="F653" s="11" t="s">
        <v>70</v>
      </c>
      <c r="G653" s="11" t="s">
        <v>150</v>
      </c>
      <c r="H653" s="11"/>
      <c r="I653" s="11" t="s">
        <v>150</v>
      </c>
      <c r="J653" s="11" t="s">
        <v>2435</v>
      </c>
      <c r="K653" s="11" t="s">
        <v>2821</v>
      </c>
      <c r="L653" s="12">
        <v>0</v>
      </c>
      <c r="M653" s="12">
        <v>3</v>
      </c>
      <c r="N653" s="12">
        <v>3</v>
      </c>
      <c r="O653" s="12" t="s">
        <v>1307</v>
      </c>
      <c r="P653" s="12">
        <v>0</v>
      </c>
      <c r="Q653" s="12">
        <v>3</v>
      </c>
      <c r="R653" s="11" t="s">
        <v>3735</v>
      </c>
      <c r="S653" s="11" t="s">
        <v>3739</v>
      </c>
    </row>
    <row r="654" spans="1:19" ht="60.75" customHeight="1" x14ac:dyDescent="0.25">
      <c r="A654" s="11" t="s">
        <v>289</v>
      </c>
      <c r="B654" s="11" t="s">
        <v>58</v>
      </c>
      <c r="C654" s="11" t="s">
        <v>2427</v>
      </c>
      <c r="D654" s="11" t="s">
        <v>2432</v>
      </c>
      <c r="E654" s="11" t="s">
        <v>69</v>
      </c>
      <c r="F654" s="11" t="s">
        <v>70</v>
      </c>
      <c r="G654" s="11" t="s">
        <v>150</v>
      </c>
      <c r="H654" s="11"/>
      <c r="I654" s="11" t="s">
        <v>150</v>
      </c>
      <c r="J654" s="11" t="s">
        <v>2436</v>
      </c>
      <c r="K654" s="11" t="s">
        <v>2821</v>
      </c>
      <c r="L654" s="12">
        <v>0</v>
      </c>
      <c r="M654" s="12">
        <v>25</v>
      </c>
      <c r="N654" s="12">
        <v>25</v>
      </c>
      <c r="O654" s="12" t="s">
        <v>1307</v>
      </c>
      <c r="P654" s="12">
        <v>0</v>
      </c>
      <c r="Q654" s="12">
        <v>35</v>
      </c>
      <c r="R654" s="11" t="s">
        <v>3740</v>
      </c>
      <c r="S654" s="11" t="s">
        <v>3741</v>
      </c>
    </row>
    <row r="655" spans="1:19" ht="60.75" customHeight="1" x14ac:dyDescent="0.25">
      <c r="A655" s="11" t="s">
        <v>289</v>
      </c>
      <c r="B655" s="11" t="s">
        <v>58</v>
      </c>
      <c r="C655" s="11" t="s">
        <v>2427</v>
      </c>
      <c r="D655" s="11" t="s">
        <v>292</v>
      </c>
      <c r="E655" s="11" t="s">
        <v>69</v>
      </c>
      <c r="F655" s="11" t="s">
        <v>70</v>
      </c>
      <c r="G655" s="11" t="s">
        <v>150</v>
      </c>
      <c r="H655" s="11"/>
      <c r="I655" s="11" t="s">
        <v>150</v>
      </c>
      <c r="J655" s="11" t="s">
        <v>2437</v>
      </c>
      <c r="K655" s="11" t="s">
        <v>2821</v>
      </c>
      <c r="L655" s="12">
        <v>0</v>
      </c>
      <c r="M655" s="12">
        <v>20</v>
      </c>
      <c r="N655" s="12">
        <v>0</v>
      </c>
      <c r="O655" s="12" t="s">
        <v>1307</v>
      </c>
      <c r="P655" s="12">
        <v>20</v>
      </c>
      <c r="Q655" s="12">
        <v>31</v>
      </c>
      <c r="R655" s="11" t="s">
        <v>3735</v>
      </c>
      <c r="S655" s="11" t="s">
        <v>3742</v>
      </c>
    </row>
    <row r="656" spans="1:19" ht="60.75" customHeight="1" x14ac:dyDescent="0.25">
      <c r="A656" s="11" t="s">
        <v>289</v>
      </c>
      <c r="B656" s="11" t="s">
        <v>58</v>
      </c>
      <c r="C656" s="11" t="s">
        <v>2427</v>
      </c>
      <c r="D656" s="11" t="s">
        <v>2432</v>
      </c>
      <c r="E656" s="11" t="s">
        <v>69</v>
      </c>
      <c r="F656" s="11" t="s">
        <v>70</v>
      </c>
      <c r="G656" s="11" t="s">
        <v>150</v>
      </c>
      <c r="H656" s="11"/>
      <c r="I656" s="11" t="s">
        <v>150</v>
      </c>
      <c r="J656" s="11" t="s">
        <v>2438</v>
      </c>
      <c r="K656" s="11" t="s">
        <v>2821</v>
      </c>
      <c r="L656" s="12">
        <v>0</v>
      </c>
      <c r="M656" s="12">
        <v>70</v>
      </c>
      <c r="N656" s="12">
        <v>35</v>
      </c>
      <c r="O656" s="12" t="s">
        <v>1307</v>
      </c>
      <c r="P656" s="12">
        <v>35</v>
      </c>
      <c r="Q656" s="12">
        <v>135</v>
      </c>
      <c r="R656" s="11" t="s">
        <v>3743</v>
      </c>
      <c r="S656" s="11" t="s">
        <v>3744</v>
      </c>
    </row>
    <row r="657" spans="1:19" ht="60.75" customHeight="1" x14ac:dyDescent="0.25">
      <c r="A657" s="11" t="s">
        <v>289</v>
      </c>
      <c r="B657" s="11" t="s">
        <v>58</v>
      </c>
      <c r="C657" s="11" t="s">
        <v>2427</v>
      </c>
      <c r="D657" s="11" t="s">
        <v>2432</v>
      </c>
      <c r="E657" s="11" t="s">
        <v>69</v>
      </c>
      <c r="F657" s="11" t="s">
        <v>70</v>
      </c>
      <c r="G657" s="11" t="s">
        <v>150</v>
      </c>
      <c r="H657" s="11"/>
      <c r="I657" s="11" t="s">
        <v>150</v>
      </c>
      <c r="J657" s="11" t="s">
        <v>2439</v>
      </c>
      <c r="K657" s="11" t="s">
        <v>2821</v>
      </c>
      <c r="L657" s="12">
        <v>0</v>
      </c>
      <c r="M657" s="12">
        <v>70</v>
      </c>
      <c r="N657" s="12">
        <v>35</v>
      </c>
      <c r="O657" s="12" t="s">
        <v>1307</v>
      </c>
      <c r="P657" s="12">
        <v>35</v>
      </c>
      <c r="Q657" s="12">
        <v>97</v>
      </c>
      <c r="R657" s="11" t="s">
        <v>3735</v>
      </c>
      <c r="S657" s="11" t="s">
        <v>3745</v>
      </c>
    </row>
    <row r="658" spans="1:19" ht="60.75" customHeight="1" x14ac:dyDescent="0.25">
      <c r="A658" s="11" t="s">
        <v>289</v>
      </c>
      <c r="B658" s="11" t="s">
        <v>58</v>
      </c>
      <c r="C658" s="11" t="s">
        <v>2427</v>
      </c>
      <c r="D658" s="11" t="s">
        <v>292</v>
      </c>
      <c r="E658" s="11" t="s">
        <v>69</v>
      </c>
      <c r="F658" s="11" t="s">
        <v>70</v>
      </c>
      <c r="G658" s="11" t="s">
        <v>150</v>
      </c>
      <c r="H658" s="11"/>
      <c r="I658" s="11" t="s">
        <v>150</v>
      </c>
      <c r="J658" s="11" t="s">
        <v>2440</v>
      </c>
      <c r="K658" s="11" t="s">
        <v>2821</v>
      </c>
      <c r="L658" s="12">
        <v>30</v>
      </c>
      <c r="M658" s="12">
        <v>40</v>
      </c>
      <c r="N658" s="12">
        <v>0</v>
      </c>
      <c r="O658" s="12" t="s">
        <v>1307</v>
      </c>
      <c r="P658" s="12">
        <v>40</v>
      </c>
      <c r="Q658" s="12">
        <v>100</v>
      </c>
      <c r="R658" s="11" t="s">
        <v>3746</v>
      </c>
      <c r="S658" s="11" t="s">
        <v>3747</v>
      </c>
    </row>
    <row r="659" spans="1:19" ht="60.75" customHeight="1" x14ac:dyDescent="0.25">
      <c r="A659" s="11" t="s">
        <v>289</v>
      </c>
      <c r="B659" s="11" t="s">
        <v>58</v>
      </c>
      <c r="C659" s="11" t="s">
        <v>2427</v>
      </c>
      <c r="D659" s="11" t="s">
        <v>292</v>
      </c>
      <c r="E659" s="11" t="s">
        <v>69</v>
      </c>
      <c r="F659" s="11" t="s">
        <v>70</v>
      </c>
      <c r="G659" s="11" t="s">
        <v>150</v>
      </c>
      <c r="H659" s="11"/>
      <c r="I659" s="11" t="s">
        <v>150</v>
      </c>
      <c r="J659" s="11" t="s">
        <v>2441</v>
      </c>
      <c r="K659" s="11" t="s">
        <v>2821</v>
      </c>
      <c r="L659" s="12">
        <v>0</v>
      </c>
      <c r="M659" s="12">
        <v>100</v>
      </c>
      <c r="N659" s="12">
        <v>40</v>
      </c>
      <c r="O659" s="12" t="s">
        <v>1307</v>
      </c>
      <c r="P659" s="12">
        <v>60</v>
      </c>
      <c r="Q659" s="12">
        <v>99.29</v>
      </c>
      <c r="R659" s="11" t="s">
        <v>3735</v>
      </c>
      <c r="S659" s="11" t="s">
        <v>3748</v>
      </c>
    </row>
    <row r="660" spans="1:19" ht="60.75" customHeight="1" x14ac:dyDescent="0.25">
      <c r="A660" s="11" t="s">
        <v>289</v>
      </c>
      <c r="B660" s="11" t="s">
        <v>58</v>
      </c>
      <c r="C660" s="11" t="s">
        <v>2427</v>
      </c>
      <c r="D660" s="11" t="s">
        <v>2428</v>
      </c>
      <c r="E660" s="11" t="s">
        <v>69</v>
      </c>
      <c r="F660" s="11" t="s">
        <v>70</v>
      </c>
      <c r="G660" s="11" t="s">
        <v>188</v>
      </c>
      <c r="H660" s="11"/>
      <c r="I660" s="11" t="s">
        <v>188</v>
      </c>
      <c r="J660" s="11" t="s">
        <v>2442</v>
      </c>
      <c r="K660" s="11" t="s">
        <v>2821</v>
      </c>
      <c r="L660" s="12">
        <v>40</v>
      </c>
      <c r="M660" s="12">
        <v>45</v>
      </c>
      <c r="N660" s="12">
        <v>0</v>
      </c>
      <c r="O660" s="12" t="s">
        <v>1307</v>
      </c>
      <c r="P660" s="12">
        <v>45</v>
      </c>
      <c r="Q660" s="12">
        <v>94</v>
      </c>
      <c r="R660" s="11" t="s">
        <v>3749</v>
      </c>
      <c r="S660" s="11" t="s">
        <v>3750</v>
      </c>
    </row>
    <row r="661" spans="1:19" ht="60.75" customHeight="1" x14ac:dyDescent="0.25">
      <c r="A661" s="11" t="s">
        <v>289</v>
      </c>
      <c r="B661" s="11" t="s">
        <v>58</v>
      </c>
      <c r="C661" s="11" t="s">
        <v>2427</v>
      </c>
      <c r="D661" s="11" t="s">
        <v>2432</v>
      </c>
      <c r="E661" s="11" t="s">
        <v>69</v>
      </c>
      <c r="F661" s="11" t="s">
        <v>70</v>
      </c>
      <c r="G661" s="11" t="s">
        <v>150</v>
      </c>
      <c r="H661" s="11"/>
      <c r="I661" s="11" t="s">
        <v>150</v>
      </c>
      <c r="J661" s="11" t="s">
        <v>2651</v>
      </c>
      <c r="K661" s="11" t="s">
        <v>2822</v>
      </c>
      <c r="L661" s="12">
        <v>0</v>
      </c>
      <c r="M661" s="12">
        <v>5</v>
      </c>
      <c r="N661" s="12">
        <v>0</v>
      </c>
      <c r="O661" s="12" t="s">
        <v>1307</v>
      </c>
      <c r="P661" s="12">
        <v>5</v>
      </c>
      <c r="Q661" s="12">
        <v>12</v>
      </c>
      <c r="R661" s="11" t="s">
        <v>3751</v>
      </c>
      <c r="S661" s="11" t="s">
        <v>3752</v>
      </c>
    </row>
    <row r="662" spans="1:19" ht="60.75" customHeight="1" x14ac:dyDescent="0.25">
      <c r="A662" s="11" t="s">
        <v>289</v>
      </c>
      <c r="B662" s="11" t="s">
        <v>58</v>
      </c>
      <c r="C662" s="11" t="s">
        <v>2427</v>
      </c>
      <c r="D662" s="11" t="s">
        <v>2428</v>
      </c>
      <c r="E662" s="11" t="s">
        <v>69</v>
      </c>
      <c r="F662" s="11" t="s">
        <v>70</v>
      </c>
      <c r="G662" s="11" t="s">
        <v>188</v>
      </c>
      <c r="H662" s="11"/>
      <c r="I662" s="11" t="s">
        <v>188</v>
      </c>
      <c r="J662" s="11" t="s">
        <v>2705</v>
      </c>
      <c r="K662" s="11" t="s">
        <v>2822</v>
      </c>
      <c r="L662" s="12">
        <v>0</v>
      </c>
      <c r="M662" s="12">
        <v>80</v>
      </c>
      <c r="N662" s="12">
        <v>0</v>
      </c>
      <c r="O662" s="12" t="s">
        <v>1307</v>
      </c>
      <c r="P662" s="12">
        <v>80</v>
      </c>
      <c r="Q662" s="12">
        <v>91</v>
      </c>
      <c r="R662" s="11" t="s">
        <v>3731</v>
      </c>
      <c r="S662" s="11" t="s">
        <v>3753</v>
      </c>
    </row>
    <row r="663" spans="1:19" ht="60.75" customHeight="1" x14ac:dyDescent="0.25">
      <c r="A663" s="11" t="s">
        <v>289</v>
      </c>
      <c r="B663" s="11" t="s">
        <v>58</v>
      </c>
      <c r="C663" s="11" t="s">
        <v>2427</v>
      </c>
      <c r="D663" s="11" t="s">
        <v>292</v>
      </c>
      <c r="E663" s="11" t="s">
        <v>69</v>
      </c>
      <c r="F663" s="11" t="s">
        <v>70</v>
      </c>
      <c r="G663" s="11" t="s">
        <v>150</v>
      </c>
      <c r="H663" s="11"/>
      <c r="I663" s="11" t="s">
        <v>150</v>
      </c>
      <c r="J663" s="11" t="s">
        <v>2728</v>
      </c>
      <c r="K663" s="11" t="s">
        <v>2822</v>
      </c>
      <c r="L663" s="12">
        <v>0</v>
      </c>
      <c r="M663" s="12">
        <v>90</v>
      </c>
      <c r="N663" s="12">
        <v>40</v>
      </c>
      <c r="O663" s="12" t="s">
        <v>1307</v>
      </c>
      <c r="P663" s="12">
        <v>50</v>
      </c>
      <c r="Q663" s="12">
        <v>100</v>
      </c>
      <c r="R663" s="11" t="s">
        <v>3751</v>
      </c>
      <c r="S663" s="11" t="s">
        <v>3754</v>
      </c>
    </row>
    <row r="664" spans="1:19" ht="60.75" customHeight="1" x14ac:dyDescent="0.25">
      <c r="A664" s="11" t="s">
        <v>289</v>
      </c>
      <c r="B664" s="11" t="s">
        <v>58</v>
      </c>
      <c r="C664" s="11" t="s">
        <v>2427</v>
      </c>
      <c r="D664" s="11" t="s">
        <v>293</v>
      </c>
      <c r="E664" s="11" t="s">
        <v>50</v>
      </c>
      <c r="F664" s="11" t="s">
        <v>51</v>
      </c>
      <c r="G664" s="11" t="s">
        <v>61</v>
      </c>
      <c r="H664" s="11"/>
      <c r="I664" s="11" t="s">
        <v>61</v>
      </c>
      <c r="J664" s="11"/>
      <c r="K664" s="11"/>
      <c r="L664" s="12"/>
      <c r="M664" s="12"/>
      <c r="N664" s="12"/>
      <c r="O664" s="12"/>
      <c r="P664" s="12"/>
      <c r="Q664" s="12"/>
      <c r="R664" s="11"/>
      <c r="S664" s="11"/>
    </row>
    <row r="665" spans="1:19" ht="60.75" customHeight="1" x14ac:dyDescent="0.25">
      <c r="A665" s="11" t="s">
        <v>706</v>
      </c>
      <c r="B665" s="11" t="s">
        <v>58</v>
      </c>
      <c r="C665" s="11" t="s">
        <v>2443</v>
      </c>
      <c r="D665" s="11" t="s">
        <v>708</v>
      </c>
      <c r="E665" s="11" t="s">
        <v>69</v>
      </c>
      <c r="F665" s="11" t="s">
        <v>70</v>
      </c>
      <c r="G665" s="11" t="s">
        <v>159</v>
      </c>
      <c r="H665" s="11" t="s">
        <v>4317</v>
      </c>
      <c r="I665" s="11" t="s">
        <v>1454</v>
      </c>
      <c r="J665" s="11" t="s">
        <v>2444</v>
      </c>
      <c r="K665" s="11" t="s">
        <v>2821</v>
      </c>
      <c r="L665" s="12">
        <v>0</v>
      </c>
      <c r="M665" s="12">
        <v>4</v>
      </c>
      <c r="N665" s="12">
        <v>1</v>
      </c>
      <c r="O665" s="12">
        <v>1</v>
      </c>
      <c r="P665" s="12">
        <v>4</v>
      </c>
      <c r="Q665" s="12">
        <v>1</v>
      </c>
      <c r="R665" s="11" t="s">
        <v>3755</v>
      </c>
      <c r="S665" s="11" t="s">
        <v>3756</v>
      </c>
    </row>
    <row r="666" spans="1:19" ht="60.75" customHeight="1" x14ac:dyDescent="0.25">
      <c r="A666" s="11" t="s">
        <v>706</v>
      </c>
      <c r="B666" s="11" t="s">
        <v>58</v>
      </c>
      <c r="C666" s="11" t="s">
        <v>2443</v>
      </c>
      <c r="D666" s="11" t="s">
        <v>708</v>
      </c>
      <c r="E666" s="11" t="s">
        <v>69</v>
      </c>
      <c r="F666" s="11" t="s">
        <v>70</v>
      </c>
      <c r="G666" s="11" t="s">
        <v>159</v>
      </c>
      <c r="H666" s="11" t="s">
        <v>4317</v>
      </c>
      <c r="I666" s="11" t="s">
        <v>1454</v>
      </c>
      <c r="J666" s="11" t="s">
        <v>2445</v>
      </c>
      <c r="K666" s="11" t="s">
        <v>2821</v>
      </c>
      <c r="L666" s="12">
        <v>0</v>
      </c>
      <c r="M666" s="12">
        <v>4</v>
      </c>
      <c r="N666" s="12">
        <v>1</v>
      </c>
      <c r="O666" s="12">
        <v>1</v>
      </c>
      <c r="P666" s="12">
        <v>4</v>
      </c>
      <c r="Q666" s="12">
        <v>0</v>
      </c>
      <c r="R666" s="11" t="s">
        <v>3757</v>
      </c>
      <c r="S666" s="11" t="s">
        <v>3758</v>
      </c>
    </row>
    <row r="667" spans="1:19" ht="60.75" customHeight="1" x14ac:dyDescent="0.25">
      <c r="A667" s="11" t="s">
        <v>706</v>
      </c>
      <c r="B667" s="11" t="s">
        <v>58</v>
      </c>
      <c r="C667" s="11" t="s">
        <v>2443</v>
      </c>
      <c r="D667" s="11" t="s">
        <v>708</v>
      </c>
      <c r="E667" s="11" t="s">
        <v>69</v>
      </c>
      <c r="F667" s="11" t="s">
        <v>70</v>
      </c>
      <c r="G667" s="11" t="s">
        <v>159</v>
      </c>
      <c r="H667" s="11" t="s">
        <v>4317</v>
      </c>
      <c r="I667" s="11" t="s">
        <v>1454</v>
      </c>
      <c r="J667" s="11" t="s">
        <v>2639</v>
      </c>
      <c r="K667" s="11" t="s">
        <v>2822</v>
      </c>
      <c r="L667" s="12">
        <v>1</v>
      </c>
      <c r="M667" s="12">
        <v>3</v>
      </c>
      <c r="N667" s="12">
        <v>1</v>
      </c>
      <c r="O667" s="12">
        <v>2</v>
      </c>
      <c r="P667" s="12">
        <v>3</v>
      </c>
      <c r="Q667" s="12">
        <v>1</v>
      </c>
      <c r="R667" s="11" t="s">
        <v>3759</v>
      </c>
      <c r="S667" s="11" t="s">
        <v>3760</v>
      </c>
    </row>
    <row r="668" spans="1:19" ht="60.75" customHeight="1" x14ac:dyDescent="0.25">
      <c r="A668" s="11" t="s">
        <v>706</v>
      </c>
      <c r="B668" s="11" t="s">
        <v>58</v>
      </c>
      <c r="C668" s="11" t="s">
        <v>2443</v>
      </c>
      <c r="D668" s="11" t="s">
        <v>708</v>
      </c>
      <c r="E668" s="11" t="s">
        <v>69</v>
      </c>
      <c r="F668" s="11" t="s">
        <v>70</v>
      </c>
      <c r="G668" s="11" t="s">
        <v>159</v>
      </c>
      <c r="H668" s="11" t="s">
        <v>4317</v>
      </c>
      <c r="I668" s="11" t="s">
        <v>1454</v>
      </c>
      <c r="J668" s="11" t="s">
        <v>2641</v>
      </c>
      <c r="K668" s="11" t="s">
        <v>2822</v>
      </c>
      <c r="L668" s="12">
        <v>0</v>
      </c>
      <c r="M668" s="12">
        <v>1</v>
      </c>
      <c r="N668" s="12">
        <v>0</v>
      </c>
      <c r="O668" s="12" t="s">
        <v>1307</v>
      </c>
      <c r="P668" s="12">
        <v>1</v>
      </c>
      <c r="Q668" s="12">
        <v>1</v>
      </c>
      <c r="R668" s="11" t="s">
        <v>3761</v>
      </c>
      <c r="S668" s="11" t="s">
        <v>3762</v>
      </c>
    </row>
    <row r="669" spans="1:19" ht="60.75" customHeight="1" x14ac:dyDescent="0.25">
      <c r="A669" s="11" t="s">
        <v>706</v>
      </c>
      <c r="B669" s="11" t="s">
        <v>58</v>
      </c>
      <c r="C669" s="11" t="s">
        <v>2443</v>
      </c>
      <c r="D669" s="11" t="s">
        <v>708</v>
      </c>
      <c r="E669" s="11" t="s">
        <v>69</v>
      </c>
      <c r="F669" s="11" t="s">
        <v>70</v>
      </c>
      <c r="G669" s="11" t="s">
        <v>159</v>
      </c>
      <c r="H669" s="11" t="s">
        <v>4317</v>
      </c>
      <c r="I669" s="11" t="s">
        <v>1454</v>
      </c>
      <c r="J669" s="11" t="s">
        <v>2663</v>
      </c>
      <c r="K669" s="11" t="s">
        <v>2822</v>
      </c>
      <c r="L669" s="12">
        <v>0</v>
      </c>
      <c r="M669" s="12">
        <v>1</v>
      </c>
      <c r="N669" s="12">
        <v>0</v>
      </c>
      <c r="O669" s="12" t="s">
        <v>1307</v>
      </c>
      <c r="P669" s="12">
        <v>1</v>
      </c>
      <c r="Q669" s="12">
        <v>1</v>
      </c>
      <c r="R669" s="11" t="s">
        <v>3763</v>
      </c>
      <c r="S669" s="11" t="s">
        <v>3764</v>
      </c>
    </row>
    <row r="670" spans="1:19" ht="60.75" customHeight="1" x14ac:dyDescent="0.25">
      <c r="A670" s="11" t="s">
        <v>706</v>
      </c>
      <c r="B670" s="11" t="s">
        <v>58</v>
      </c>
      <c r="C670" s="11" t="s">
        <v>2443</v>
      </c>
      <c r="D670" s="11" t="s">
        <v>708</v>
      </c>
      <c r="E670" s="11" t="s">
        <v>69</v>
      </c>
      <c r="F670" s="11" t="s">
        <v>70</v>
      </c>
      <c r="G670" s="11" t="s">
        <v>159</v>
      </c>
      <c r="H670" s="11" t="s">
        <v>4317</v>
      </c>
      <c r="I670" s="11" t="s">
        <v>1454</v>
      </c>
      <c r="J670" s="11" t="s">
        <v>2665</v>
      </c>
      <c r="K670" s="11" t="s">
        <v>2822</v>
      </c>
      <c r="L670" s="12">
        <v>0</v>
      </c>
      <c r="M670" s="12">
        <v>8</v>
      </c>
      <c r="N670" s="12">
        <v>4</v>
      </c>
      <c r="O670" s="12">
        <v>2</v>
      </c>
      <c r="P670" s="12">
        <v>4</v>
      </c>
      <c r="Q670" s="12">
        <v>6</v>
      </c>
      <c r="R670" s="11" t="s">
        <v>3765</v>
      </c>
      <c r="S670" s="11" t="s">
        <v>3766</v>
      </c>
    </row>
    <row r="671" spans="1:19" ht="60.75" customHeight="1" x14ac:dyDescent="0.25">
      <c r="A671" s="11" t="s">
        <v>706</v>
      </c>
      <c r="B671" s="11" t="s">
        <v>58</v>
      </c>
      <c r="C671" s="11" t="s">
        <v>2443</v>
      </c>
      <c r="D671" s="11" t="s">
        <v>708</v>
      </c>
      <c r="E671" s="11" t="s">
        <v>69</v>
      </c>
      <c r="F671" s="11" t="s">
        <v>70</v>
      </c>
      <c r="G671" s="11" t="s">
        <v>159</v>
      </c>
      <c r="H671" s="11" t="s">
        <v>4317</v>
      </c>
      <c r="I671" s="11" t="s">
        <v>1454</v>
      </c>
      <c r="J671" s="11" t="s">
        <v>2690</v>
      </c>
      <c r="K671" s="11" t="s">
        <v>2822</v>
      </c>
      <c r="L671" s="12">
        <v>0</v>
      </c>
      <c r="M671" s="12">
        <v>1</v>
      </c>
      <c r="N671" s="12">
        <v>0</v>
      </c>
      <c r="O671" s="12" t="s">
        <v>1307</v>
      </c>
      <c r="P671" s="12">
        <v>1</v>
      </c>
      <c r="Q671" s="12">
        <v>1</v>
      </c>
      <c r="R671" s="11" t="s">
        <v>3767</v>
      </c>
      <c r="S671" s="11" t="s">
        <v>3768</v>
      </c>
    </row>
    <row r="672" spans="1:19" ht="60.75" customHeight="1" x14ac:dyDescent="0.25">
      <c r="A672" s="11" t="s">
        <v>706</v>
      </c>
      <c r="B672" s="11" t="s">
        <v>58</v>
      </c>
      <c r="C672" s="11" t="s">
        <v>2443</v>
      </c>
      <c r="D672" s="11" t="s">
        <v>708</v>
      </c>
      <c r="E672" s="11" t="s">
        <v>69</v>
      </c>
      <c r="F672" s="11" t="s">
        <v>70</v>
      </c>
      <c r="G672" s="11" t="s">
        <v>159</v>
      </c>
      <c r="H672" s="11" t="s">
        <v>4317</v>
      </c>
      <c r="I672" s="11" t="s">
        <v>1454</v>
      </c>
      <c r="J672" s="11" t="s">
        <v>2729</v>
      </c>
      <c r="K672" s="11" t="s">
        <v>2822</v>
      </c>
      <c r="L672" s="12">
        <v>0</v>
      </c>
      <c r="M672" s="12">
        <v>0.317</v>
      </c>
      <c r="N672" s="12">
        <v>0.1585</v>
      </c>
      <c r="O672" s="12">
        <v>3.03</v>
      </c>
      <c r="P672" s="12">
        <v>0.1585</v>
      </c>
      <c r="Q672" s="12">
        <v>0.71</v>
      </c>
      <c r="R672" s="11" t="s">
        <v>3769</v>
      </c>
      <c r="S672" s="11" t="s">
        <v>3770</v>
      </c>
    </row>
    <row r="673" spans="1:19" ht="60.75" customHeight="1" x14ac:dyDescent="0.25">
      <c r="A673" s="11" t="s">
        <v>706</v>
      </c>
      <c r="B673" s="11" t="s">
        <v>58</v>
      </c>
      <c r="C673" s="11" t="s">
        <v>2443</v>
      </c>
      <c r="D673" s="11" t="s">
        <v>709</v>
      </c>
      <c r="E673" s="11" t="s">
        <v>50</v>
      </c>
      <c r="F673" s="11" t="s">
        <v>51</v>
      </c>
      <c r="G673" s="11" t="s">
        <v>52</v>
      </c>
      <c r="H673" s="11" t="s">
        <v>4309</v>
      </c>
      <c r="I673" s="11" t="s">
        <v>1320</v>
      </c>
      <c r="J673" s="11"/>
      <c r="K673" s="11"/>
      <c r="L673" s="12"/>
      <c r="M673" s="12"/>
      <c r="N673" s="12"/>
      <c r="O673" s="12"/>
      <c r="P673" s="12"/>
      <c r="Q673" s="12"/>
      <c r="R673" s="11"/>
      <c r="S673" s="11"/>
    </row>
    <row r="674" spans="1:19" ht="60.75" customHeight="1" x14ac:dyDescent="0.25">
      <c r="A674" s="11" t="s">
        <v>706</v>
      </c>
      <c r="B674" s="11" t="s">
        <v>58</v>
      </c>
      <c r="C674" s="11" t="s">
        <v>2443</v>
      </c>
      <c r="D674" s="11" t="s">
        <v>709</v>
      </c>
      <c r="E674" s="11" t="s">
        <v>50</v>
      </c>
      <c r="F674" s="11" t="s">
        <v>51</v>
      </c>
      <c r="G674" s="11" t="s">
        <v>52</v>
      </c>
      <c r="H674" s="11" t="s">
        <v>4309</v>
      </c>
      <c r="I674" s="11" t="s">
        <v>1320</v>
      </c>
      <c r="J674" s="11"/>
      <c r="K674" s="11"/>
      <c r="L674" s="12"/>
      <c r="M674" s="12"/>
      <c r="N674" s="12"/>
      <c r="O674" s="12"/>
      <c r="P674" s="12"/>
      <c r="Q674" s="12"/>
      <c r="R674" s="11"/>
      <c r="S674" s="11"/>
    </row>
    <row r="675" spans="1:19" ht="60.75" customHeight="1" x14ac:dyDescent="0.25">
      <c r="A675" s="11" t="s">
        <v>241</v>
      </c>
      <c r="B675" s="11" t="s">
        <v>58</v>
      </c>
      <c r="C675" s="11" t="s">
        <v>2446</v>
      </c>
      <c r="D675" s="11" t="s">
        <v>244</v>
      </c>
      <c r="E675" s="11" t="s">
        <v>69</v>
      </c>
      <c r="F675" s="11" t="s">
        <v>70</v>
      </c>
      <c r="G675" s="11" t="s">
        <v>161</v>
      </c>
      <c r="H675" s="11" t="s">
        <v>4313</v>
      </c>
      <c r="I675" s="11" t="s">
        <v>2447</v>
      </c>
      <c r="J675" s="11" t="s">
        <v>2448</v>
      </c>
      <c r="K675" s="11" t="s">
        <v>2821</v>
      </c>
      <c r="L675" s="12">
        <v>82</v>
      </c>
      <c r="M675" s="12">
        <v>136</v>
      </c>
      <c r="N675" s="12">
        <v>82</v>
      </c>
      <c r="O675" s="12" t="s">
        <v>1307</v>
      </c>
      <c r="P675" s="12">
        <v>136</v>
      </c>
      <c r="Q675" s="12">
        <v>137</v>
      </c>
      <c r="R675" s="11" t="s">
        <v>3771</v>
      </c>
      <c r="S675" s="11" t="s">
        <v>3772</v>
      </c>
    </row>
    <row r="676" spans="1:19" ht="60.75" customHeight="1" x14ac:dyDescent="0.25">
      <c r="A676" s="11" t="s">
        <v>241</v>
      </c>
      <c r="B676" s="11" t="s">
        <v>58</v>
      </c>
      <c r="C676" s="11" t="s">
        <v>2446</v>
      </c>
      <c r="D676" s="11" t="s">
        <v>246</v>
      </c>
      <c r="E676" s="11" t="s">
        <v>69</v>
      </c>
      <c r="F676" s="11" t="s">
        <v>70</v>
      </c>
      <c r="G676" s="11" t="s">
        <v>161</v>
      </c>
      <c r="H676" s="11" t="s">
        <v>4313</v>
      </c>
      <c r="I676" s="11" t="s">
        <v>2447</v>
      </c>
      <c r="J676" s="11" t="s">
        <v>2449</v>
      </c>
      <c r="K676" s="11" t="s">
        <v>2821</v>
      </c>
      <c r="L676" s="12">
        <v>50</v>
      </c>
      <c r="M676" s="12">
        <v>60</v>
      </c>
      <c r="N676" s="12">
        <v>34</v>
      </c>
      <c r="O676" s="12" t="s">
        <v>1307</v>
      </c>
      <c r="P676" s="12">
        <v>60</v>
      </c>
      <c r="Q676" s="12">
        <v>63</v>
      </c>
      <c r="R676" s="11" t="s">
        <v>3773</v>
      </c>
      <c r="S676" s="11" t="s">
        <v>3774</v>
      </c>
    </row>
    <row r="677" spans="1:19" ht="60.75" customHeight="1" x14ac:dyDescent="0.25">
      <c r="A677" s="11" t="s">
        <v>241</v>
      </c>
      <c r="B677" s="11" t="s">
        <v>58</v>
      </c>
      <c r="C677" s="11" t="s">
        <v>2446</v>
      </c>
      <c r="D677" s="11" t="s">
        <v>243</v>
      </c>
      <c r="E677" s="11" t="s">
        <v>69</v>
      </c>
      <c r="F677" s="11" t="s">
        <v>70</v>
      </c>
      <c r="G677" s="11" t="s">
        <v>159</v>
      </c>
      <c r="H677" s="11" t="s">
        <v>4317</v>
      </c>
      <c r="I677" s="11" t="s">
        <v>2815</v>
      </c>
      <c r="J677" s="11" t="s">
        <v>2603</v>
      </c>
      <c r="K677" s="11" t="s">
        <v>2822</v>
      </c>
      <c r="L677" s="12">
        <v>0</v>
      </c>
      <c r="M677" s="12">
        <v>2723</v>
      </c>
      <c r="N677" s="12">
        <v>1363</v>
      </c>
      <c r="O677" s="12">
        <v>1569</v>
      </c>
      <c r="P677" s="12">
        <v>2723</v>
      </c>
      <c r="Q677" s="12">
        <v>3539</v>
      </c>
      <c r="R677" s="11" t="s">
        <v>3775</v>
      </c>
      <c r="S677" s="11" t="s">
        <v>3776</v>
      </c>
    </row>
    <row r="678" spans="1:19" ht="60.75" customHeight="1" x14ac:dyDescent="0.25">
      <c r="A678" s="11" t="s">
        <v>241</v>
      </c>
      <c r="B678" s="11" t="s">
        <v>58</v>
      </c>
      <c r="C678" s="11" t="s">
        <v>2446</v>
      </c>
      <c r="D678" s="11" t="s">
        <v>245</v>
      </c>
      <c r="E678" s="11" t="s">
        <v>50</v>
      </c>
      <c r="F678" s="11" t="s">
        <v>51</v>
      </c>
      <c r="G678" s="11" t="s">
        <v>52</v>
      </c>
      <c r="H678" s="11" t="s">
        <v>4309</v>
      </c>
      <c r="I678" s="11" t="s">
        <v>2124</v>
      </c>
      <c r="J678" s="11"/>
      <c r="K678" s="11"/>
      <c r="L678" s="12"/>
      <c r="M678" s="12"/>
      <c r="N678" s="12"/>
      <c r="O678" s="12"/>
      <c r="P678" s="12"/>
      <c r="Q678" s="12"/>
      <c r="R678" s="11"/>
      <c r="S678" s="11"/>
    </row>
    <row r="679" spans="1:19" ht="60.75" customHeight="1" x14ac:dyDescent="0.25">
      <c r="A679" s="11" t="s">
        <v>270</v>
      </c>
      <c r="B679" s="11" t="s">
        <v>58</v>
      </c>
      <c r="C679" s="11" t="s">
        <v>271</v>
      </c>
      <c r="D679" s="11" t="s">
        <v>2450</v>
      </c>
      <c r="E679" s="11" t="s">
        <v>69</v>
      </c>
      <c r="F679" s="11" t="s">
        <v>1215</v>
      </c>
      <c r="G679" s="11" t="s">
        <v>150</v>
      </c>
      <c r="H679" s="11" t="s">
        <v>4313</v>
      </c>
      <c r="I679" s="11" t="s">
        <v>1607</v>
      </c>
      <c r="J679" s="11" t="s">
        <v>2451</v>
      </c>
      <c r="K679" s="11" t="s">
        <v>2821</v>
      </c>
      <c r="L679" s="12">
        <v>75</v>
      </c>
      <c r="M679" s="12">
        <v>78.75</v>
      </c>
      <c r="N679" s="12">
        <v>76</v>
      </c>
      <c r="O679" s="12" t="s">
        <v>1307</v>
      </c>
      <c r="P679" s="12">
        <v>78.75</v>
      </c>
      <c r="Q679" s="12">
        <v>51</v>
      </c>
      <c r="R679" s="11" t="s">
        <v>3777</v>
      </c>
      <c r="S679" s="11" t="s">
        <v>3778</v>
      </c>
    </row>
    <row r="680" spans="1:19" ht="60.75" customHeight="1" x14ac:dyDescent="0.25">
      <c r="A680" s="11" t="s">
        <v>270</v>
      </c>
      <c r="B680" s="11" t="s">
        <v>58</v>
      </c>
      <c r="C680" s="11" t="s">
        <v>271</v>
      </c>
      <c r="D680" s="11" t="s">
        <v>2450</v>
      </c>
      <c r="E680" s="11" t="s">
        <v>69</v>
      </c>
      <c r="F680" s="11" t="s">
        <v>1215</v>
      </c>
      <c r="G680" s="11" t="s">
        <v>150</v>
      </c>
      <c r="H680" s="11" t="s">
        <v>4313</v>
      </c>
      <c r="I680" s="11" t="s">
        <v>1607</v>
      </c>
      <c r="J680" s="11" t="s">
        <v>2452</v>
      </c>
      <c r="K680" s="11" t="s">
        <v>2821</v>
      </c>
      <c r="L680" s="12">
        <v>0</v>
      </c>
      <c r="M680" s="12">
        <v>20</v>
      </c>
      <c r="N680" s="12">
        <v>0</v>
      </c>
      <c r="O680" s="12" t="s">
        <v>1307</v>
      </c>
      <c r="P680" s="12">
        <v>20</v>
      </c>
      <c r="Q680" s="12">
        <v>15</v>
      </c>
      <c r="R680" s="11" t="s">
        <v>3779</v>
      </c>
      <c r="S680" s="11" t="s">
        <v>3780</v>
      </c>
    </row>
    <row r="681" spans="1:19" ht="60.75" customHeight="1" x14ac:dyDescent="0.25">
      <c r="A681" s="11" t="s">
        <v>270</v>
      </c>
      <c r="B681" s="11" t="s">
        <v>58</v>
      </c>
      <c r="C681" s="11" t="s">
        <v>271</v>
      </c>
      <c r="D681" s="11" t="s">
        <v>2453</v>
      </c>
      <c r="E681" s="11" t="s">
        <v>69</v>
      </c>
      <c r="F681" s="11" t="s">
        <v>1215</v>
      </c>
      <c r="G681" s="11" t="s">
        <v>98</v>
      </c>
      <c r="H681" s="11" t="s">
        <v>4317</v>
      </c>
      <c r="I681" s="11" t="s">
        <v>1454</v>
      </c>
      <c r="J681" s="11" t="s">
        <v>2454</v>
      </c>
      <c r="K681" s="11" t="s">
        <v>2821</v>
      </c>
      <c r="L681" s="12">
        <v>73</v>
      </c>
      <c r="M681" s="12">
        <v>75.400000000000006</v>
      </c>
      <c r="N681" s="12">
        <v>0</v>
      </c>
      <c r="O681" s="12" t="s">
        <v>1307</v>
      </c>
      <c r="P681" s="12">
        <v>75.400000000000006</v>
      </c>
      <c r="Q681" s="12">
        <v>73</v>
      </c>
      <c r="R681" s="11" t="s">
        <v>3781</v>
      </c>
      <c r="S681" s="11" t="s">
        <v>3782</v>
      </c>
    </row>
    <row r="682" spans="1:19" ht="60.75" customHeight="1" x14ac:dyDescent="0.25">
      <c r="A682" s="11" t="s">
        <v>270</v>
      </c>
      <c r="B682" s="11" t="s">
        <v>58</v>
      </c>
      <c r="C682" s="11" t="s">
        <v>271</v>
      </c>
      <c r="D682" s="11" t="s">
        <v>2453</v>
      </c>
      <c r="E682" s="11" t="s">
        <v>69</v>
      </c>
      <c r="F682" s="11" t="s">
        <v>1215</v>
      </c>
      <c r="G682" s="11" t="s">
        <v>98</v>
      </c>
      <c r="H682" s="11" t="s">
        <v>4317</v>
      </c>
      <c r="I682" s="11" t="s">
        <v>1454</v>
      </c>
      <c r="J682" s="11" t="s">
        <v>2455</v>
      </c>
      <c r="K682" s="11" t="s">
        <v>2821</v>
      </c>
      <c r="L682" s="12">
        <v>0</v>
      </c>
      <c r="M682" s="12">
        <v>2</v>
      </c>
      <c r="N682" s="12">
        <v>0</v>
      </c>
      <c r="O682" s="12" t="s">
        <v>1307</v>
      </c>
      <c r="P682" s="12">
        <v>2</v>
      </c>
      <c r="Q682" s="12">
        <v>1.77</v>
      </c>
      <c r="R682" s="11" t="s">
        <v>3783</v>
      </c>
      <c r="S682" s="11" t="s">
        <v>3784</v>
      </c>
    </row>
    <row r="683" spans="1:19" ht="60.75" customHeight="1" x14ac:dyDescent="0.25">
      <c r="A683" s="11" t="s">
        <v>270</v>
      </c>
      <c r="B683" s="11" t="s">
        <v>58</v>
      </c>
      <c r="C683" s="11" t="s">
        <v>271</v>
      </c>
      <c r="D683" s="11" t="s">
        <v>2456</v>
      </c>
      <c r="E683" s="11" t="s">
        <v>69</v>
      </c>
      <c r="F683" s="11" t="s">
        <v>1215</v>
      </c>
      <c r="G683" s="11" t="s">
        <v>188</v>
      </c>
      <c r="H683" s="11" t="s">
        <v>4317</v>
      </c>
      <c r="I683" s="11" t="s">
        <v>1454</v>
      </c>
      <c r="J683" s="11" t="s">
        <v>2457</v>
      </c>
      <c r="K683" s="11" t="s">
        <v>2821</v>
      </c>
      <c r="L683" s="12">
        <v>79</v>
      </c>
      <c r="M683" s="12">
        <v>80.5</v>
      </c>
      <c r="N683" s="12">
        <v>79.5</v>
      </c>
      <c r="O683" s="12" t="s">
        <v>1307</v>
      </c>
      <c r="P683" s="12">
        <v>80.5</v>
      </c>
      <c r="Q683" s="12">
        <v>80.75</v>
      </c>
      <c r="R683" s="11" t="s">
        <v>3785</v>
      </c>
      <c r="S683" s="11" t="s">
        <v>3786</v>
      </c>
    </row>
    <row r="684" spans="1:19" ht="60.75" customHeight="1" x14ac:dyDescent="0.25">
      <c r="A684" s="11" t="s">
        <v>270</v>
      </c>
      <c r="B684" s="11" t="s">
        <v>58</v>
      </c>
      <c r="C684" s="11" t="s">
        <v>271</v>
      </c>
      <c r="D684" s="11" t="s">
        <v>2456</v>
      </c>
      <c r="E684" s="11" t="s">
        <v>69</v>
      </c>
      <c r="F684" s="11" t="s">
        <v>1215</v>
      </c>
      <c r="G684" s="11" t="s">
        <v>188</v>
      </c>
      <c r="H684" s="11" t="s">
        <v>4317</v>
      </c>
      <c r="I684" s="11" t="s">
        <v>1454</v>
      </c>
      <c r="J684" s="11" t="s">
        <v>2458</v>
      </c>
      <c r="K684" s="11" t="s">
        <v>2821</v>
      </c>
      <c r="L684" s="12">
        <v>50</v>
      </c>
      <c r="M684" s="12">
        <v>52.5</v>
      </c>
      <c r="N684" s="12">
        <v>51</v>
      </c>
      <c r="O684" s="12" t="s">
        <v>1307</v>
      </c>
      <c r="P684" s="12">
        <v>52.5</v>
      </c>
      <c r="Q684" s="12">
        <v>41.69</v>
      </c>
      <c r="R684" s="11" t="s">
        <v>3787</v>
      </c>
      <c r="S684" s="11" t="s">
        <v>3788</v>
      </c>
    </row>
    <row r="685" spans="1:19" ht="60.75" customHeight="1" x14ac:dyDescent="0.25">
      <c r="A685" s="11" t="s">
        <v>270</v>
      </c>
      <c r="B685" s="11" t="s">
        <v>58</v>
      </c>
      <c r="C685" s="11" t="s">
        <v>271</v>
      </c>
      <c r="D685" s="11" t="s">
        <v>4322</v>
      </c>
      <c r="E685" s="11" t="s">
        <v>50</v>
      </c>
      <c r="F685" s="11"/>
      <c r="G685" s="11"/>
      <c r="H685" s="11"/>
      <c r="I685" s="11"/>
      <c r="J685" s="11"/>
      <c r="K685" s="11"/>
      <c r="L685" s="12"/>
      <c r="M685" s="12"/>
      <c r="N685" s="12"/>
      <c r="O685" s="12"/>
      <c r="P685" s="12"/>
      <c r="Q685" s="12"/>
      <c r="R685" s="11"/>
      <c r="S685" s="11"/>
    </row>
    <row r="686" spans="1:19" ht="60.75" customHeight="1" x14ac:dyDescent="0.25">
      <c r="A686" s="11" t="s">
        <v>626</v>
      </c>
      <c r="B686" s="11" t="s">
        <v>58</v>
      </c>
      <c r="C686" s="11" t="s">
        <v>2634</v>
      </c>
      <c r="D686" s="11" t="s">
        <v>629</v>
      </c>
      <c r="E686" s="11" t="s">
        <v>69</v>
      </c>
      <c r="F686" s="11" t="s">
        <v>141</v>
      </c>
      <c r="G686" s="11" t="s">
        <v>630</v>
      </c>
      <c r="H686" s="11" t="s">
        <v>4317</v>
      </c>
      <c r="I686" s="11" t="s">
        <v>1454</v>
      </c>
      <c r="J686" s="11" t="s">
        <v>2638</v>
      </c>
      <c r="K686" s="11" t="s">
        <v>2822</v>
      </c>
      <c r="L686" s="12">
        <v>0</v>
      </c>
      <c r="M686" s="12">
        <v>7</v>
      </c>
      <c r="N686" s="12">
        <v>7</v>
      </c>
      <c r="O686" s="12" t="s">
        <v>1307</v>
      </c>
      <c r="P686" s="12">
        <v>7</v>
      </c>
      <c r="Q686" s="12">
        <v>7</v>
      </c>
      <c r="R686" s="11" t="s">
        <v>3789</v>
      </c>
      <c r="S686" s="11" t="s">
        <v>3790</v>
      </c>
    </row>
    <row r="687" spans="1:19" ht="60.75" customHeight="1" x14ac:dyDescent="0.25">
      <c r="A687" s="11" t="s">
        <v>626</v>
      </c>
      <c r="B687" s="11" t="s">
        <v>58</v>
      </c>
      <c r="C687" s="11" t="s">
        <v>2634</v>
      </c>
      <c r="D687" s="11" t="s">
        <v>631</v>
      </c>
      <c r="E687" s="11" t="s">
        <v>69</v>
      </c>
      <c r="F687" s="11" t="s">
        <v>70</v>
      </c>
      <c r="G687" s="11" t="s">
        <v>150</v>
      </c>
      <c r="H687" s="11" t="s">
        <v>4313</v>
      </c>
      <c r="I687" s="11" t="s">
        <v>1607</v>
      </c>
      <c r="J687" s="11" t="s">
        <v>2672</v>
      </c>
      <c r="K687" s="11" t="s">
        <v>2822</v>
      </c>
      <c r="L687" s="12">
        <v>0</v>
      </c>
      <c r="M687" s="12">
        <v>64</v>
      </c>
      <c r="N687" s="12">
        <v>28</v>
      </c>
      <c r="O687" s="12" t="s">
        <v>1307</v>
      </c>
      <c r="P687" s="12">
        <v>36</v>
      </c>
      <c r="Q687" s="12">
        <v>82</v>
      </c>
      <c r="R687" s="11" t="s">
        <v>3791</v>
      </c>
      <c r="S687" s="11" t="s">
        <v>3792</v>
      </c>
    </row>
    <row r="688" spans="1:19" ht="60.75" customHeight="1" x14ac:dyDescent="0.25">
      <c r="A688" s="11" t="s">
        <v>626</v>
      </c>
      <c r="B688" s="11" t="s">
        <v>58</v>
      </c>
      <c r="C688" s="11" t="s">
        <v>2634</v>
      </c>
      <c r="D688" s="11" t="s">
        <v>631</v>
      </c>
      <c r="E688" s="11" t="s">
        <v>69</v>
      </c>
      <c r="F688" s="11" t="s">
        <v>70</v>
      </c>
      <c r="G688" s="11" t="s">
        <v>150</v>
      </c>
      <c r="H688" s="11" t="s">
        <v>4313</v>
      </c>
      <c r="I688" s="11" t="s">
        <v>1607</v>
      </c>
      <c r="J688" s="11" t="s">
        <v>2677</v>
      </c>
      <c r="K688" s="11" t="s">
        <v>2822</v>
      </c>
      <c r="L688" s="12">
        <v>0</v>
      </c>
      <c r="M688" s="12">
        <v>4</v>
      </c>
      <c r="N688" s="12">
        <v>4</v>
      </c>
      <c r="O688" s="12" t="s">
        <v>1307</v>
      </c>
      <c r="P688" s="12">
        <v>0</v>
      </c>
      <c r="Q688" s="12">
        <v>4</v>
      </c>
      <c r="R688" s="11" t="s">
        <v>3793</v>
      </c>
      <c r="S688" s="11" t="s">
        <v>3794</v>
      </c>
    </row>
    <row r="689" spans="1:19" ht="60.75" customHeight="1" x14ac:dyDescent="0.25">
      <c r="A689" s="11" t="s">
        <v>626</v>
      </c>
      <c r="B689" s="11" t="s">
        <v>58</v>
      </c>
      <c r="C689" s="11" t="s">
        <v>2634</v>
      </c>
      <c r="D689" s="11" t="s">
        <v>629</v>
      </c>
      <c r="E689" s="11" t="s">
        <v>69</v>
      </c>
      <c r="F689" s="11" t="s">
        <v>141</v>
      </c>
      <c r="G689" s="11" t="s">
        <v>630</v>
      </c>
      <c r="H689" s="11" t="s">
        <v>4317</v>
      </c>
      <c r="I689" s="11" t="s">
        <v>1454</v>
      </c>
      <c r="J689" s="11" t="s">
        <v>2742</v>
      </c>
      <c r="K689" s="11" t="s">
        <v>2822</v>
      </c>
      <c r="L689" s="12">
        <v>0</v>
      </c>
      <c r="M689" s="12">
        <v>100</v>
      </c>
      <c r="N689" s="12">
        <v>42</v>
      </c>
      <c r="O689" s="12" t="s">
        <v>1307</v>
      </c>
      <c r="P689" s="12">
        <v>58</v>
      </c>
      <c r="Q689" s="12">
        <v>108</v>
      </c>
      <c r="R689" s="11" t="s">
        <v>3795</v>
      </c>
      <c r="S689" s="11" t="s">
        <v>3796</v>
      </c>
    </row>
    <row r="690" spans="1:19" ht="60.75" customHeight="1" x14ac:dyDescent="0.25">
      <c r="A690" s="11" t="s">
        <v>626</v>
      </c>
      <c r="B690" s="11" t="s">
        <v>58</v>
      </c>
      <c r="C690" s="11" t="s">
        <v>2634</v>
      </c>
      <c r="D690" s="11" t="s">
        <v>2738</v>
      </c>
      <c r="E690" s="11" t="s">
        <v>69</v>
      </c>
      <c r="F690" s="11" t="s">
        <v>70</v>
      </c>
      <c r="G690" s="11" t="s">
        <v>201</v>
      </c>
      <c r="H690" s="11"/>
      <c r="I690" s="11" t="s">
        <v>201</v>
      </c>
      <c r="J690" s="11" t="s">
        <v>2743</v>
      </c>
      <c r="K690" s="11" t="s">
        <v>2822</v>
      </c>
      <c r="L690" s="12">
        <v>0</v>
      </c>
      <c r="M690" s="12">
        <v>95</v>
      </c>
      <c r="N690" s="12">
        <v>20</v>
      </c>
      <c r="O690" s="12" t="s">
        <v>1307</v>
      </c>
      <c r="P690" s="12">
        <v>75</v>
      </c>
      <c r="Q690" s="12">
        <v>95</v>
      </c>
      <c r="R690" s="11" t="s">
        <v>3797</v>
      </c>
      <c r="S690" s="11" t="s">
        <v>3798</v>
      </c>
    </row>
    <row r="691" spans="1:19" ht="60.75" customHeight="1" x14ac:dyDescent="0.25">
      <c r="A691" s="11" t="s">
        <v>626</v>
      </c>
      <c r="B691" s="11" t="s">
        <v>58</v>
      </c>
      <c r="C691" s="11" t="s">
        <v>2634</v>
      </c>
      <c r="D691" s="11" t="s">
        <v>114</v>
      </c>
      <c r="E691" s="11" t="s">
        <v>50</v>
      </c>
      <c r="F691" s="11" t="s">
        <v>51</v>
      </c>
      <c r="G691" s="11" t="s">
        <v>61</v>
      </c>
      <c r="H691" s="11" t="s">
        <v>4309</v>
      </c>
      <c r="I691" s="11" t="s">
        <v>1320</v>
      </c>
      <c r="J691" s="11"/>
      <c r="K691" s="11"/>
      <c r="L691" s="12"/>
      <c r="M691" s="12"/>
      <c r="N691" s="12"/>
      <c r="O691" s="12"/>
      <c r="P691" s="12"/>
      <c r="Q691" s="12"/>
      <c r="R691" s="11"/>
      <c r="S691" s="11"/>
    </row>
    <row r="692" spans="1:19" ht="60.75" customHeight="1" x14ac:dyDescent="0.25">
      <c r="A692" s="11" t="s">
        <v>218</v>
      </c>
      <c r="B692" s="11" t="s">
        <v>58</v>
      </c>
      <c r="C692" s="11" t="s">
        <v>219</v>
      </c>
      <c r="D692" s="11" t="s">
        <v>220</v>
      </c>
      <c r="E692" s="11" t="s">
        <v>69</v>
      </c>
      <c r="F692" s="11" t="s">
        <v>1215</v>
      </c>
      <c r="G692" s="11" t="s">
        <v>150</v>
      </c>
      <c r="H692" s="11" t="s">
        <v>4313</v>
      </c>
      <c r="I692" s="11" t="s">
        <v>1607</v>
      </c>
      <c r="J692" s="11" t="s">
        <v>2459</v>
      </c>
      <c r="K692" s="11" t="s">
        <v>2821</v>
      </c>
      <c r="L692" s="12">
        <v>144</v>
      </c>
      <c r="M692" s="12">
        <v>294</v>
      </c>
      <c r="N692" s="12">
        <v>214</v>
      </c>
      <c r="O692" s="12" t="s">
        <v>1307</v>
      </c>
      <c r="P692" s="12">
        <v>294</v>
      </c>
      <c r="Q692" s="12">
        <v>334</v>
      </c>
      <c r="R692" s="11" t="s">
        <v>3799</v>
      </c>
      <c r="S692" s="11" t="s">
        <v>3800</v>
      </c>
    </row>
    <row r="693" spans="1:19" ht="60.75" customHeight="1" x14ac:dyDescent="0.25">
      <c r="A693" s="11" t="s">
        <v>218</v>
      </c>
      <c r="B693" s="11" t="s">
        <v>58</v>
      </c>
      <c r="C693" s="11" t="s">
        <v>219</v>
      </c>
      <c r="D693" s="11" t="s">
        <v>2460</v>
      </c>
      <c r="E693" s="11" t="s">
        <v>69</v>
      </c>
      <c r="F693" s="11" t="s">
        <v>1215</v>
      </c>
      <c r="G693" s="11" t="s">
        <v>201</v>
      </c>
      <c r="H693" s="11" t="s">
        <v>1311</v>
      </c>
      <c r="I693" s="11" t="s">
        <v>1311</v>
      </c>
      <c r="J693" s="11" t="s">
        <v>2461</v>
      </c>
      <c r="K693" s="11" t="s">
        <v>2821</v>
      </c>
      <c r="L693" s="12">
        <v>117</v>
      </c>
      <c r="M693" s="12">
        <v>120</v>
      </c>
      <c r="N693" s="12">
        <v>118</v>
      </c>
      <c r="O693" s="12" t="s">
        <v>1307</v>
      </c>
      <c r="P693" s="12">
        <v>120</v>
      </c>
      <c r="Q693" s="12">
        <v>120</v>
      </c>
      <c r="R693" s="11" t="s">
        <v>3801</v>
      </c>
      <c r="S693" s="11" t="s">
        <v>3802</v>
      </c>
    </row>
    <row r="694" spans="1:19" ht="60.75" customHeight="1" x14ac:dyDescent="0.25">
      <c r="A694" s="11" t="s">
        <v>218</v>
      </c>
      <c r="B694" s="11" t="s">
        <v>58</v>
      </c>
      <c r="C694" s="11" t="s">
        <v>219</v>
      </c>
      <c r="D694" s="11" t="s">
        <v>2460</v>
      </c>
      <c r="E694" s="11" t="s">
        <v>69</v>
      </c>
      <c r="F694" s="11" t="s">
        <v>1215</v>
      </c>
      <c r="G694" s="11" t="s">
        <v>201</v>
      </c>
      <c r="H694" s="11" t="s">
        <v>1311</v>
      </c>
      <c r="I694" s="11" t="s">
        <v>1311</v>
      </c>
      <c r="J694" s="11" t="s">
        <v>2462</v>
      </c>
      <c r="K694" s="11" t="s">
        <v>2821</v>
      </c>
      <c r="L694" s="12">
        <v>0</v>
      </c>
      <c r="M694" s="12">
        <v>175</v>
      </c>
      <c r="N694" s="12">
        <v>75</v>
      </c>
      <c r="O694" s="12" t="s">
        <v>1307</v>
      </c>
      <c r="P694" s="12">
        <v>175</v>
      </c>
      <c r="Q694" s="12">
        <v>175</v>
      </c>
      <c r="R694" s="11" t="s">
        <v>3451</v>
      </c>
      <c r="S694" s="11" t="s">
        <v>3803</v>
      </c>
    </row>
    <row r="695" spans="1:19" ht="60.75" customHeight="1" x14ac:dyDescent="0.25">
      <c r="A695" s="11" t="s">
        <v>218</v>
      </c>
      <c r="B695" s="11" t="s">
        <v>58</v>
      </c>
      <c r="C695" s="11" t="s">
        <v>219</v>
      </c>
      <c r="D695" s="11" t="s">
        <v>220</v>
      </c>
      <c r="E695" s="11" t="s">
        <v>69</v>
      </c>
      <c r="F695" s="11" t="s">
        <v>1215</v>
      </c>
      <c r="G695" s="11" t="s">
        <v>150</v>
      </c>
      <c r="H695" s="11" t="s">
        <v>4313</v>
      </c>
      <c r="I695" s="11" t="s">
        <v>1607</v>
      </c>
      <c r="J695" s="11" t="s">
        <v>2463</v>
      </c>
      <c r="K695" s="11" t="s">
        <v>2821</v>
      </c>
      <c r="L695" s="12">
        <v>2</v>
      </c>
      <c r="M695" s="12">
        <v>3</v>
      </c>
      <c r="N695" s="12">
        <v>0</v>
      </c>
      <c r="O695" s="12" t="s">
        <v>1307</v>
      </c>
      <c r="P695" s="12">
        <v>0</v>
      </c>
      <c r="Q695" s="12">
        <v>4</v>
      </c>
      <c r="R695" s="11" t="s">
        <v>3804</v>
      </c>
      <c r="S695" s="11" t="s">
        <v>3805</v>
      </c>
    </row>
    <row r="696" spans="1:19" ht="60.75" customHeight="1" x14ac:dyDescent="0.25">
      <c r="A696" s="11" t="s">
        <v>218</v>
      </c>
      <c r="B696" s="11" t="s">
        <v>58</v>
      </c>
      <c r="C696" s="11" t="s">
        <v>219</v>
      </c>
      <c r="D696" s="11" t="s">
        <v>2464</v>
      </c>
      <c r="E696" s="11" t="s">
        <v>69</v>
      </c>
      <c r="F696" s="11" t="s">
        <v>1215</v>
      </c>
      <c r="G696" s="11" t="s">
        <v>75</v>
      </c>
      <c r="H696" s="11" t="s">
        <v>4313</v>
      </c>
      <c r="I696" s="11" t="s">
        <v>1607</v>
      </c>
      <c r="J696" s="11" t="s">
        <v>2465</v>
      </c>
      <c r="K696" s="11" t="s">
        <v>2821</v>
      </c>
      <c r="L696" s="12">
        <v>63</v>
      </c>
      <c r="M696" s="12">
        <v>93</v>
      </c>
      <c r="N696" s="12">
        <v>78</v>
      </c>
      <c r="O696" s="12" t="s">
        <v>1307</v>
      </c>
      <c r="P696" s="12">
        <v>93</v>
      </c>
      <c r="Q696" s="12">
        <v>116</v>
      </c>
      <c r="R696" s="11" t="s">
        <v>3806</v>
      </c>
      <c r="S696" s="11" t="s">
        <v>3807</v>
      </c>
    </row>
    <row r="697" spans="1:19" ht="60.75" customHeight="1" x14ac:dyDescent="0.25">
      <c r="A697" s="11" t="s">
        <v>218</v>
      </c>
      <c r="B697" s="11" t="s">
        <v>58</v>
      </c>
      <c r="C697" s="11" t="s">
        <v>219</v>
      </c>
      <c r="D697" s="11" t="s">
        <v>2464</v>
      </c>
      <c r="E697" s="11" t="s">
        <v>69</v>
      </c>
      <c r="F697" s="11" t="s">
        <v>1215</v>
      </c>
      <c r="G697" s="11" t="s">
        <v>75</v>
      </c>
      <c r="H697" s="11" t="s">
        <v>4313</v>
      </c>
      <c r="I697" s="11" t="s">
        <v>1607</v>
      </c>
      <c r="J697" s="11" t="s">
        <v>2466</v>
      </c>
      <c r="K697" s="11" t="s">
        <v>2821</v>
      </c>
      <c r="L697" s="12">
        <v>4</v>
      </c>
      <c r="M697" s="12">
        <v>5</v>
      </c>
      <c r="N697" s="12">
        <v>0</v>
      </c>
      <c r="O697" s="12" t="s">
        <v>1307</v>
      </c>
      <c r="P697" s="12">
        <v>0</v>
      </c>
      <c r="Q697" s="12">
        <v>5</v>
      </c>
      <c r="R697" s="11" t="s">
        <v>3451</v>
      </c>
      <c r="S697" s="11" t="s">
        <v>3808</v>
      </c>
    </row>
    <row r="698" spans="1:19" ht="60.75" customHeight="1" x14ac:dyDescent="0.25">
      <c r="A698" s="11" t="s">
        <v>218</v>
      </c>
      <c r="B698" s="11" t="s">
        <v>58</v>
      </c>
      <c r="C698" s="11" t="s">
        <v>219</v>
      </c>
      <c r="D698" s="11" t="s">
        <v>2460</v>
      </c>
      <c r="E698" s="11" t="s">
        <v>69</v>
      </c>
      <c r="F698" s="11" t="s">
        <v>1215</v>
      </c>
      <c r="G698" s="11" t="s">
        <v>201</v>
      </c>
      <c r="H698" s="11" t="s">
        <v>1311</v>
      </c>
      <c r="I698" s="11" t="s">
        <v>1311</v>
      </c>
      <c r="J698" s="11" t="s">
        <v>2467</v>
      </c>
      <c r="K698" s="11" t="s">
        <v>2821</v>
      </c>
      <c r="L698" s="12">
        <v>8</v>
      </c>
      <c r="M698" s="12">
        <v>18</v>
      </c>
      <c r="N698" s="12">
        <v>13</v>
      </c>
      <c r="O698" s="12" t="s">
        <v>1307</v>
      </c>
      <c r="P698" s="12">
        <v>18</v>
      </c>
      <c r="Q698" s="12">
        <v>19</v>
      </c>
      <c r="R698" s="11" t="s">
        <v>3809</v>
      </c>
      <c r="S698" s="11" t="s">
        <v>3810</v>
      </c>
    </row>
    <row r="699" spans="1:19" ht="60.75" customHeight="1" x14ac:dyDescent="0.25">
      <c r="A699" s="11" t="s">
        <v>218</v>
      </c>
      <c r="B699" s="11" t="s">
        <v>58</v>
      </c>
      <c r="C699" s="11" t="s">
        <v>219</v>
      </c>
      <c r="D699" s="11" t="s">
        <v>220</v>
      </c>
      <c r="E699" s="11" t="s">
        <v>69</v>
      </c>
      <c r="F699" s="11" t="s">
        <v>1215</v>
      </c>
      <c r="G699" s="11" t="s">
        <v>150</v>
      </c>
      <c r="H699" s="11" t="s">
        <v>4313</v>
      </c>
      <c r="I699" s="11" t="s">
        <v>1607</v>
      </c>
      <c r="J699" s="11" t="s">
        <v>2468</v>
      </c>
      <c r="K699" s="11" t="s">
        <v>2821</v>
      </c>
      <c r="L699" s="12">
        <v>48</v>
      </c>
      <c r="M699" s="12">
        <v>58</v>
      </c>
      <c r="N699" s="12">
        <v>0</v>
      </c>
      <c r="O699" s="12" t="s">
        <v>1307</v>
      </c>
      <c r="P699" s="12">
        <v>0</v>
      </c>
      <c r="Q699" s="12">
        <v>0</v>
      </c>
      <c r="R699" s="11" t="s">
        <v>3811</v>
      </c>
      <c r="S699" s="11" t="s">
        <v>3812</v>
      </c>
    </row>
    <row r="700" spans="1:19" ht="60.75" customHeight="1" x14ac:dyDescent="0.25">
      <c r="A700" s="11" t="s">
        <v>218</v>
      </c>
      <c r="B700" s="11" t="s">
        <v>58</v>
      </c>
      <c r="C700" s="11" t="s">
        <v>219</v>
      </c>
      <c r="D700" s="11" t="s">
        <v>2464</v>
      </c>
      <c r="E700" s="11" t="s">
        <v>69</v>
      </c>
      <c r="F700" s="11" t="s">
        <v>1215</v>
      </c>
      <c r="G700" s="11" t="s">
        <v>75</v>
      </c>
      <c r="H700" s="11" t="s">
        <v>4313</v>
      </c>
      <c r="I700" s="11" t="s">
        <v>1607</v>
      </c>
      <c r="J700" s="11" t="s">
        <v>2469</v>
      </c>
      <c r="K700" s="11" t="s">
        <v>2821</v>
      </c>
      <c r="L700" s="12">
        <v>25</v>
      </c>
      <c r="M700" s="12">
        <v>28</v>
      </c>
      <c r="N700" s="12">
        <v>27</v>
      </c>
      <c r="O700" s="12" t="s">
        <v>1307</v>
      </c>
      <c r="P700" s="12">
        <v>28</v>
      </c>
      <c r="Q700" s="12">
        <v>37</v>
      </c>
      <c r="R700" s="11" t="s">
        <v>3813</v>
      </c>
      <c r="S700" s="11" t="s">
        <v>3814</v>
      </c>
    </row>
    <row r="701" spans="1:19" ht="60.75" customHeight="1" x14ac:dyDescent="0.25">
      <c r="A701" s="11" t="s">
        <v>218</v>
      </c>
      <c r="B701" s="11" t="s">
        <v>58</v>
      </c>
      <c r="C701" s="11" t="s">
        <v>219</v>
      </c>
      <c r="D701" s="11" t="s">
        <v>60</v>
      </c>
      <c r="E701" s="11" t="s">
        <v>50</v>
      </c>
      <c r="F701" s="11"/>
      <c r="G701" s="11"/>
      <c r="H701" s="11"/>
      <c r="I701" s="11"/>
      <c r="J701" s="11"/>
      <c r="K701" s="11"/>
      <c r="L701" s="12"/>
      <c r="M701" s="12"/>
      <c r="N701" s="12"/>
      <c r="O701" s="12"/>
      <c r="P701" s="12"/>
      <c r="Q701" s="12"/>
      <c r="R701" s="11"/>
      <c r="S701" s="11"/>
    </row>
    <row r="702" spans="1:19" ht="60.75" customHeight="1" x14ac:dyDescent="0.25">
      <c r="A702" s="11" t="s">
        <v>328</v>
      </c>
      <c r="B702" s="11" t="s">
        <v>58</v>
      </c>
      <c r="C702" s="11" t="s">
        <v>2470</v>
      </c>
      <c r="D702" s="11" t="s">
        <v>2471</v>
      </c>
      <c r="E702" s="11" t="s">
        <v>69</v>
      </c>
      <c r="F702" s="11" t="s">
        <v>1215</v>
      </c>
      <c r="G702" s="11" t="s">
        <v>188</v>
      </c>
      <c r="H702" s="11" t="s">
        <v>4317</v>
      </c>
      <c r="I702" s="11" t="s">
        <v>1454</v>
      </c>
      <c r="J702" s="11" t="s">
        <v>2472</v>
      </c>
      <c r="K702" s="11" t="s">
        <v>2821</v>
      </c>
      <c r="L702" s="12">
        <v>0</v>
      </c>
      <c r="M702" s="12">
        <v>1</v>
      </c>
      <c r="N702" s="12">
        <v>0</v>
      </c>
      <c r="O702" s="12" t="s">
        <v>1307</v>
      </c>
      <c r="P702" s="12">
        <v>1</v>
      </c>
      <c r="Q702" s="12">
        <v>5</v>
      </c>
      <c r="R702" s="11" t="s">
        <v>3815</v>
      </c>
      <c r="S702" s="11" t="s">
        <v>3816</v>
      </c>
    </row>
    <row r="703" spans="1:19" ht="60.75" customHeight="1" x14ac:dyDescent="0.25">
      <c r="A703" s="11" t="s">
        <v>328</v>
      </c>
      <c r="B703" s="11" t="s">
        <v>58</v>
      </c>
      <c r="C703" s="11" t="s">
        <v>2470</v>
      </c>
      <c r="D703" s="11" t="s">
        <v>2471</v>
      </c>
      <c r="E703" s="11" t="s">
        <v>69</v>
      </c>
      <c r="F703" s="11" t="s">
        <v>1215</v>
      </c>
      <c r="G703" s="11" t="s">
        <v>188</v>
      </c>
      <c r="H703" s="11" t="s">
        <v>4317</v>
      </c>
      <c r="I703" s="11" t="s">
        <v>1454</v>
      </c>
      <c r="J703" s="11" t="s">
        <v>2473</v>
      </c>
      <c r="K703" s="11" t="s">
        <v>2821</v>
      </c>
      <c r="L703" s="12">
        <v>0</v>
      </c>
      <c r="M703" s="12">
        <v>0</v>
      </c>
      <c r="N703" s="12">
        <v>0</v>
      </c>
      <c r="O703" s="12" t="s">
        <v>1307</v>
      </c>
      <c r="P703" s="12">
        <v>0</v>
      </c>
      <c r="Q703" s="12">
        <v>2</v>
      </c>
      <c r="R703" s="11" t="s">
        <v>3817</v>
      </c>
      <c r="S703" s="11" t="s">
        <v>3818</v>
      </c>
    </row>
    <row r="704" spans="1:19" ht="60.75" customHeight="1" x14ac:dyDescent="0.25">
      <c r="A704" s="11" t="s">
        <v>328</v>
      </c>
      <c r="B704" s="11" t="s">
        <v>58</v>
      </c>
      <c r="C704" s="11" t="s">
        <v>2470</v>
      </c>
      <c r="D704" s="11" t="s">
        <v>2474</v>
      </c>
      <c r="E704" s="11" t="s">
        <v>69</v>
      </c>
      <c r="F704" s="11" t="s">
        <v>1215</v>
      </c>
      <c r="G704" s="11" t="s">
        <v>150</v>
      </c>
      <c r="H704" s="11" t="s">
        <v>4313</v>
      </c>
      <c r="I704" s="11" t="s">
        <v>1607</v>
      </c>
      <c r="J704" s="11" t="s">
        <v>2475</v>
      </c>
      <c r="K704" s="11" t="s">
        <v>2821</v>
      </c>
      <c r="L704" s="12">
        <v>0</v>
      </c>
      <c r="M704" s="12">
        <v>1</v>
      </c>
      <c r="N704" s="12">
        <v>0</v>
      </c>
      <c r="O704" s="12" t="s">
        <v>1307</v>
      </c>
      <c r="P704" s="12">
        <v>1</v>
      </c>
      <c r="Q704" s="12">
        <v>3</v>
      </c>
      <c r="R704" s="11" t="s">
        <v>3819</v>
      </c>
      <c r="S704" s="11" t="s">
        <v>3820</v>
      </c>
    </row>
    <row r="705" spans="1:19" ht="60.75" customHeight="1" x14ac:dyDescent="0.25">
      <c r="A705" s="11" t="s">
        <v>328</v>
      </c>
      <c r="B705" s="11" t="s">
        <v>58</v>
      </c>
      <c r="C705" s="11" t="s">
        <v>2470</v>
      </c>
      <c r="D705" s="11" t="s">
        <v>2471</v>
      </c>
      <c r="E705" s="11" t="s">
        <v>69</v>
      </c>
      <c r="F705" s="11" t="s">
        <v>1215</v>
      </c>
      <c r="G705" s="11" t="s">
        <v>188</v>
      </c>
      <c r="H705" s="11" t="s">
        <v>4317</v>
      </c>
      <c r="I705" s="11" t="s">
        <v>1454</v>
      </c>
      <c r="J705" s="11" t="s">
        <v>2476</v>
      </c>
      <c r="K705" s="11" t="s">
        <v>2821</v>
      </c>
      <c r="L705" s="12">
        <v>0</v>
      </c>
      <c r="M705" s="12">
        <v>2</v>
      </c>
      <c r="N705" s="12">
        <v>0</v>
      </c>
      <c r="O705" s="12" t="s">
        <v>1307</v>
      </c>
      <c r="P705" s="12">
        <v>2</v>
      </c>
      <c r="Q705" s="12">
        <v>12</v>
      </c>
      <c r="R705" s="11" t="s">
        <v>3821</v>
      </c>
      <c r="S705" s="11" t="s">
        <v>3822</v>
      </c>
    </row>
    <row r="706" spans="1:19" ht="60.75" customHeight="1" x14ac:dyDescent="0.25">
      <c r="A706" s="11" t="s">
        <v>328</v>
      </c>
      <c r="B706" s="11" t="s">
        <v>58</v>
      </c>
      <c r="C706" s="11" t="s">
        <v>2470</v>
      </c>
      <c r="D706" s="11" t="s">
        <v>2474</v>
      </c>
      <c r="E706" s="11" t="s">
        <v>69</v>
      </c>
      <c r="F706" s="11" t="s">
        <v>1215</v>
      </c>
      <c r="G706" s="11" t="s">
        <v>150</v>
      </c>
      <c r="H706" s="11" t="s">
        <v>4313</v>
      </c>
      <c r="I706" s="11" t="s">
        <v>1607</v>
      </c>
      <c r="J706" s="11" t="s">
        <v>2477</v>
      </c>
      <c r="K706" s="11" t="s">
        <v>2821</v>
      </c>
      <c r="L706" s="12">
        <v>0</v>
      </c>
      <c r="M706" s="12">
        <v>10</v>
      </c>
      <c r="N706" s="12">
        <v>0</v>
      </c>
      <c r="O706" s="12" t="s">
        <v>1307</v>
      </c>
      <c r="P706" s="12">
        <v>10</v>
      </c>
      <c r="Q706" s="12">
        <v>10</v>
      </c>
      <c r="R706" s="11" t="s">
        <v>3823</v>
      </c>
      <c r="S706" s="11" t="s">
        <v>3824</v>
      </c>
    </row>
    <row r="707" spans="1:19" ht="60.75" customHeight="1" x14ac:dyDescent="0.25">
      <c r="A707" s="11" t="s">
        <v>328</v>
      </c>
      <c r="B707" s="11" t="s">
        <v>58</v>
      </c>
      <c r="C707" s="11" t="s">
        <v>2470</v>
      </c>
      <c r="D707" s="11" t="s">
        <v>2478</v>
      </c>
      <c r="E707" s="11" t="s">
        <v>69</v>
      </c>
      <c r="F707" s="11" t="s">
        <v>1215</v>
      </c>
      <c r="G707" s="11" t="s">
        <v>150</v>
      </c>
      <c r="H707" s="11" t="s">
        <v>4313</v>
      </c>
      <c r="I707" s="11" t="s">
        <v>1607</v>
      </c>
      <c r="J707" s="11" t="s">
        <v>2479</v>
      </c>
      <c r="K707" s="11" t="s">
        <v>2821</v>
      </c>
      <c r="L707" s="12">
        <v>0</v>
      </c>
      <c r="M707" s="12">
        <v>20</v>
      </c>
      <c r="N707" s="12">
        <v>0</v>
      </c>
      <c r="O707" s="12" t="s">
        <v>1307</v>
      </c>
      <c r="P707" s="12">
        <v>20</v>
      </c>
      <c r="Q707" s="12">
        <v>20</v>
      </c>
      <c r="R707" s="11" t="s">
        <v>3825</v>
      </c>
      <c r="S707" s="11" t="s">
        <v>3826</v>
      </c>
    </row>
    <row r="708" spans="1:19" ht="60.75" customHeight="1" x14ac:dyDescent="0.25">
      <c r="A708" s="11" t="s">
        <v>328</v>
      </c>
      <c r="B708" s="11" t="s">
        <v>58</v>
      </c>
      <c r="C708" s="11" t="s">
        <v>2470</v>
      </c>
      <c r="D708" s="11" t="s">
        <v>2471</v>
      </c>
      <c r="E708" s="11" t="s">
        <v>69</v>
      </c>
      <c r="F708" s="11" t="s">
        <v>1215</v>
      </c>
      <c r="G708" s="11" t="s">
        <v>188</v>
      </c>
      <c r="H708" s="11" t="s">
        <v>4317</v>
      </c>
      <c r="I708" s="11" t="s">
        <v>1454</v>
      </c>
      <c r="J708" s="11" t="s">
        <v>2480</v>
      </c>
      <c r="K708" s="11" t="s">
        <v>2821</v>
      </c>
      <c r="L708" s="12">
        <v>0</v>
      </c>
      <c r="M708" s="12">
        <v>40</v>
      </c>
      <c r="N708" s="12">
        <v>0</v>
      </c>
      <c r="O708" s="12" t="s">
        <v>1307</v>
      </c>
      <c r="P708" s="12">
        <v>40</v>
      </c>
      <c r="Q708" s="12">
        <v>37.5</v>
      </c>
      <c r="R708" s="11" t="s">
        <v>3827</v>
      </c>
      <c r="S708" s="11" t="s">
        <v>3828</v>
      </c>
    </row>
    <row r="709" spans="1:19" ht="60.75" customHeight="1" x14ac:dyDescent="0.25">
      <c r="A709" s="11" t="s">
        <v>328</v>
      </c>
      <c r="B709" s="11" t="s">
        <v>58</v>
      </c>
      <c r="C709" s="11" t="s">
        <v>2470</v>
      </c>
      <c r="D709" s="11" t="s">
        <v>2478</v>
      </c>
      <c r="E709" s="11" t="s">
        <v>69</v>
      </c>
      <c r="F709" s="11" t="s">
        <v>1215</v>
      </c>
      <c r="G709" s="11" t="s">
        <v>150</v>
      </c>
      <c r="H709" s="11" t="s">
        <v>4313</v>
      </c>
      <c r="I709" s="11" t="s">
        <v>1607</v>
      </c>
      <c r="J709" s="11" t="s">
        <v>2481</v>
      </c>
      <c r="K709" s="11" t="s">
        <v>2821</v>
      </c>
      <c r="L709" s="12">
        <v>0</v>
      </c>
      <c r="M709" s="12">
        <v>40</v>
      </c>
      <c r="N709" s="12">
        <v>0</v>
      </c>
      <c r="O709" s="12" t="s">
        <v>1307</v>
      </c>
      <c r="P709" s="12">
        <v>40</v>
      </c>
      <c r="Q709" s="12">
        <v>40</v>
      </c>
      <c r="R709" s="11" t="s">
        <v>3829</v>
      </c>
      <c r="S709" s="11" t="s">
        <v>3830</v>
      </c>
    </row>
    <row r="710" spans="1:19" ht="60.75" customHeight="1" x14ac:dyDescent="0.25">
      <c r="A710" s="11" t="s">
        <v>328</v>
      </c>
      <c r="B710" s="11" t="s">
        <v>58</v>
      </c>
      <c r="C710" s="11" t="s">
        <v>2470</v>
      </c>
      <c r="D710" s="11" t="s">
        <v>2478</v>
      </c>
      <c r="E710" s="11" t="s">
        <v>69</v>
      </c>
      <c r="F710" s="11" t="s">
        <v>1215</v>
      </c>
      <c r="G710" s="11" t="s">
        <v>150</v>
      </c>
      <c r="H710" s="11" t="s">
        <v>4313</v>
      </c>
      <c r="I710" s="11" t="s">
        <v>1607</v>
      </c>
      <c r="J710" s="11" t="s">
        <v>2482</v>
      </c>
      <c r="K710" s="11" t="s">
        <v>2821</v>
      </c>
      <c r="L710" s="12">
        <v>0</v>
      </c>
      <c r="M710" s="12">
        <v>20</v>
      </c>
      <c r="N710" s="12">
        <v>0</v>
      </c>
      <c r="O710" s="12" t="s">
        <v>1307</v>
      </c>
      <c r="P710" s="12">
        <v>20</v>
      </c>
      <c r="Q710" s="12">
        <v>20</v>
      </c>
      <c r="R710" s="11" t="s">
        <v>3829</v>
      </c>
      <c r="S710" s="11" t="s">
        <v>3831</v>
      </c>
    </row>
    <row r="711" spans="1:19" ht="60.75" customHeight="1" x14ac:dyDescent="0.25">
      <c r="A711" s="11" t="s">
        <v>328</v>
      </c>
      <c r="B711" s="11" t="s">
        <v>58</v>
      </c>
      <c r="C711" s="11" t="s">
        <v>2470</v>
      </c>
      <c r="D711" s="11" t="s">
        <v>2483</v>
      </c>
      <c r="E711" s="11" t="s">
        <v>69</v>
      </c>
      <c r="F711" s="11" t="s">
        <v>1215</v>
      </c>
      <c r="G711" s="11" t="s">
        <v>188</v>
      </c>
      <c r="H711" s="11" t="s">
        <v>4317</v>
      </c>
      <c r="I711" s="11" t="s">
        <v>1454</v>
      </c>
      <c r="J711" s="11" t="s">
        <v>2484</v>
      </c>
      <c r="K711" s="11" t="s">
        <v>2821</v>
      </c>
      <c r="L711" s="12">
        <v>0</v>
      </c>
      <c r="M711" s="12">
        <v>20</v>
      </c>
      <c r="N711" s="12">
        <v>0</v>
      </c>
      <c r="O711" s="12" t="s">
        <v>1307</v>
      </c>
      <c r="P711" s="12">
        <v>20</v>
      </c>
      <c r="Q711" s="12">
        <v>20</v>
      </c>
      <c r="R711" s="11" t="s">
        <v>3832</v>
      </c>
      <c r="S711" s="11" t="s">
        <v>3833</v>
      </c>
    </row>
    <row r="712" spans="1:19" ht="60.75" customHeight="1" x14ac:dyDescent="0.25">
      <c r="A712" s="11" t="s">
        <v>328</v>
      </c>
      <c r="B712" s="11" t="s">
        <v>58</v>
      </c>
      <c r="C712" s="11" t="s">
        <v>2470</v>
      </c>
      <c r="D712" s="11" t="s">
        <v>2483</v>
      </c>
      <c r="E712" s="11" t="s">
        <v>69</v>
      </c>
      <c r="F712" s="11" t="s">
        <v>1215</v>
      </c>
      <c r="G712" s="11" t="s">
        <v>188</v>
      </c>
      <c r="H712" s="11" t="s">
        <v>4317</v>
      </c>
      <c r="I712" s="11" t="s">
        <v>1454</v>
      </c>
      <c r="J712" s="11" t="s">
        <v>2485</v>
      </c>
      <c r="K712" s="11" t="s">
        <v>2821</v>
      </c>
      <c r="L712" s="12">
        <v>0</v>
      </c>
      <c r="M712" s="12">
        <v>0</v>
      </c>
      <c r="N712" s="12">
        <v>0</v>
      </c>
      <c r="O712" s="12" t="s">
        <v>1307</v>
      </c>
      <c r="P712" s="12">
        <v>0</v>
      </c>
      <c r="Q712" s="12">
        <v>50.33</v>
      </c>
      <c r="R712" s="11" t="s">
        <v>3834</v>
      </c>
      <c r="S712" s="11" t="s">
        <v>3835</v>
      </c>
    </row>
    <row r="713" spans="1:19" ht="60.75" customHeight="1" x14ac:dyDescent="0.25">
      <c r="A713" s="11" t="s">
        <v>328</v>
      </c>
      <c r="B713" s="11" t="s">
        <v>58</v>
      </c>
      <c r="C713" s="11" t="s">
        <v>2470</v>
      </c>
      <c r="D713" s="11" t="s">
        <v>2471</v>
      </c>
      <c r="E713" s="11" t="s">
        <v>69</v>
      </c>
      <c r="F713" s="11" t="s">
        <v>1215</v>
      </c>
      <c r="G713" s="11" t="s">
        <v>188</v>
      </c>
      <c r="H713" s="11" t="s">
        <v>4317</v>
      </c>
      <c r="I713" s="11" t="s">
        <v>1454</v>
      </c>
      <c r="J713" s="11" t="s">
        <v>2486</v>
      </c>
      <c r="K713" s="11" t="s">
        <v>2821</v>
      </c>
      <c r="L713" s="12">
        <v>0</v>
      </c>
      <c r="M713" s="12">
        <v>40</v>
      </c>
      <c r="N713" s="12">
        <v>0</v>
      </c>
      <c r="O713" s="12" t="s">
        <v>1307</v>
      </c>
      <c r="P713" s="12">
        <v>40</v>
      </c>
      <c r="Q713" s="12">
        <v>40</v>
      </c>
      <c r="R713" s="11" t="s">
        <v>3836</v>
      </c>
      <c r="S713" s="11" t="s">
        <v>3837</v>
      </c>
    </row>
    <row r="714" spans="1:19" ht="60.75" customHeight="1" x14ac:dyDescent="0.25">
      <c r="A714" s="11" t="s">
        <v>328</v>
      </c>
      <c r="B714" s="11" t="s">
        <v>58</v>
      </c>
      <c r="C714" s="11" t="s">
        <v>2470</v>
      </c>
      <c r="D714" s="11" t="s">
        <v>2478</v>
      </c>
      <c r="E714" s="11" t="s">
        <v>69</v>
      </c>
      <c r="F714" s="11" t="s">
        <v>1215</v>
      </c>
      <c r="G714" s="11" t="s">
        <v>150</v>
      </c>
      <c r="H714" s="11" t="s">
        <v>4313</v>
      </c>
      <c r="I714" s="11" t="s">
        <v>1607</v>
      </c>
      <c r="J714" s="11" t="s">
        <v>2487</v>
      </c>
      <c r="K714" s="11" t="s">
        <v>2821</v>
      </c>
      <c r="L714" s="12">
        <v>0</v>
      </c>
      <c r="M714" s="12">
        <v>40</v>
      </c>
      <c r="N714" s="12">
        <v>0</v>
      </c>
      <c r="O714" s="12" t="s">
        <v>1307</v>
      </c>
      <c r="P714" s="12">
        <v>40</v>
      </c>
      <c r="Q714" s="12">
        <v>40</v>
      </c>
      <c r="R714" s="11" t="s">
        <v>3838</v>
      </c>
      <c r="S714" s="11" t="s">
        <v>3839</v>
      </c>
    </row>
    <row r="715" spans="1:19" ht="60.75" customHeight="1" x14ac:dyDescent="0.25">
      <c r="A715" s="11" t="s">
        <v>328</v>
      </c>
      <c r="B715" s="11" t="s">
        <v>58</v>
      </c>
      <c r="C715" s="11" t="s">
        <v>2470</v>
      </c>
      <c r="D715" s="11" t="s">
        <v>2478</v>
      </c>
      <c r="E715" s="11" t="s">
        <v>69</v>
      </c>
      <c r="F715" s="11" t="s">
        <v>1215</v>
      </c>
      <c r="G715" s="11" t="s">
        <v>150</v>
      </c>
      <c r="H715" s="11" t="s">
        <v>4313</v>
      </c>
      <c r="I715" s="11" t="s">
        <v>1607</v>
      </c>
      <c r="J715" s="11" t="s">
        <v>2488</v>
      </c>
      <c r="K715" s="11" t="s">
        <v>2821</v>
      </c>
      <c r="L715" s="12">
        <v>0</v>
      </c>
      <c r="M715" s="12">
        <v>40</v>
      </c>
      <c r="N715" s="12">
        <v>0</v>
      </c>
      <c r="O715" s="12" t="s">
        <v>1307</v>
      </c>
      <c r="P715" s="12">
        <v>40</v>
      </c>
      <c r="Q715" s="12">
        <v>40</v>
      </c>
      <c r="R715" s="11" t="s">
        <v>3840</v>
      </c>
      <c r="S715" s="11" t="s">
        <v>3841</v>
      </c>
    </row>
    <row r="716" spans="1:19" ht="60.75" customHeight="1" x14ac:dyDescent="0.25">
      <c r="A716" s="11" t="s">
        <v>328</v>
      </c>
      <c r="B716" s="11" t="s">
        <v>58</v>
      </c>
      <c r="C716" s="11" t="s">
        <v>2470</v>
      </c>
      <c r="D716" s="11" t="s">
        <v>2471</v>
      </c>
      <c r="E716" s="11" t="s">
        <v>69</v>
      </c>
      <c r="F716" s="11" t="s">
        <v>1215</v>
      </c>
      <c r="G716" s="11" t="s">
        <v>188</v>
      </c>
      <c r="H716" s="11" t="s">
        <v>4317</v>
      </c>
      <c r="I716" s="11" t="s">
        <v>1454</v>
      </c>
      <c r="J716" s="11" t="s">
        <v>2489</v>
      </c>
      <c r="K716" s="11" t="s">
        <v>2821</v>
      </c>
      <c r="L716" s="12">
        <v>0</v>
      </c>
      <c r="M716" s="12">
        <v>20</v>
      </c>
      <c r="N716" s="12">
        <v>0</v>
      </c>
      <c r="O716" s="12" t="s">
        <v>1307</v>
      </c>
      <c r="P716" s="12">
        <v>20</v>
      </c>
      <c r="Q716" s="12">
        <v>20</v>
      </c>
      <c r="R716" s="11" t="s">
        <v>3842</v>
      </c>
      <c r="S716" s="11" t="s">
        <v>3843</v>
      </c>
    </row>
    <row r="717" spans="1:19" ht="60.75" customHeight="1" x14ac:dyDescent="0.25">
      <c r="A717" s="11" t="s">
        <v>328</v>
      </c>
      <c r="B717" s="11" t="s">
        <v>58</v>
      </c>
      <c r="C717" s="11" t="s">
        <v>2470</v>
      </c>
      <c r="D717" s="11" t="s">
        <v>2490</v>
      </c>
      <c r="E717" s="11" t="s">
        <v>69</v>
      </c>
      <c r="F717" s="11" t="s">
        <v>1215</v>
      </c>
      <c r="G717" s="11" t="s">
        <v>188</v>
      </c>
      <c r="H717" s="11" t="s">
        <v>4317</v>
      </c>
      <c r="I717" s="11" t="s">
        <v>1454</v>
      </c>
      <c r="J717" s="11" t="s">
        <v>2491</v>
      </c>
      <c r="K717" s="11" t="s">
        <v>2821</v>
      </c>
      <c r="L717" s="12">
        <v>0</v>
      </c>
      <c r="M717" s="12">
        <v>20</v>
      </c>
      <c r="N717" s="12">
        <v>0</v>
      </c>
      <c r="O717" s="12" t="s">
        <v>1307</v>
      </c>
      <c r="P717" s="12">
        <v>20</v>
      </c>
      <c r="Q717" s="12">
        <v>20</v>
      </c>
      <c r="R717" s="11" t="s">
        <v>3844</v>
      </c>
      <c r="S717" s="11" t="s">
        <v>3845</v>
      </c>
    </row>
    <row r="718" spans="1:19" ht="60.75" customHeight="1" x14ac:dyDescent="0.25">
      <c r="A718" s="11" t="s">
        <v>328</v>
      </c>
      <c r="B718" s="11" t="s">
        <v>58</v>
      </c>
      <c r="C718" s="11" t="s">
        <v>2470</v>
      </c>
      <c r="D718" s="11" t="s">
        <v>2474</v>
      </c>
      <c r="E718" s="11" t="s">
        <v>69</v>
      </c>
      <c r="F718" s="11" t="s">
        <v>1215</v>
      </c>
      <c r="G718" s="11" t="s">
        <v>150</v>
      </c>
      <c r="H718" s="11" t="s">
        <v>4313</v>
      </c>
      <c r="I718" s="11" t="s">
        <v>1607</v>
      </c>
      <c r="J718" s="11" t="s">
        <v>2492</v>
      </c>
      <c r="K718" s="11" t="s">
        <v>2821</v>
      </c>
      <c r="L718" s="12">
        <v>0</v>
      </c>
      <c r="M718" s="12">
        <v>40</v>
      </c>
      <c r="N718" s="12">
        <v>0</v>
      </c>
      <c r="O718" s="12" t="s">
        <v>1307</v>
      </c>
      <c r="P718" s="12">
        <v>40</v>
      </c>
      <c r="Q718" s="12">
        <v>40</v>
      </c>
      <c r="R718" s="11" t="s">
        <v>3846</v>
      </c>
      <c r="S718" s="11" t="s">
        <v>3847</v>
      </c>
    </row>
    <row r="719" spans="1:19" ht="150" x14ac:dyDescent="0.25">
      <c r="A719" s="11" t="s">
        <v>328</v>
      </c>
      <c r="B719" s="11" t="s">
        <v>58</v>
      </c>
      <c r="C719" s="11" t="s">
        <v>2470</v>
      </c>
      <c r="D719" s="11" t="s">
        <v>2474</v>
      </c>
      <c r="E719" s="11" t="s">
        <v>69</v>
      </c>
      <c r="F719" s="11" t="s">
        <v>1215</v>
      </c>
      <c r="G719" s="11" t="s">
        <v>150</v>
      </c>
      <c r="H719" s="11" t="s">
        <v>4313</v>
      </c>
      <c r="I719" s="11" t="s">
        <v>1607</v>
      </c>
      <c r="J719" s="11" t="s">
        <v>2493</v>
      </c>
      <c r="K719" s="11" t="s">
        <v>2821</v>
      </c>
      <c r="L719" s="12">
        <v>0</v>
      </c>
      <c r="M719" s="12">
        <v>40</v>
      </c>
      <c r="N719" s="12">
        <v>0</v>
      </c>
      <c r="O719" s="12" t="s">
        <v>1307</v>
      </c>
      <c r="P719" s="12">
        <v>40</v>
      </c>
      <c r="Q719" s="12">
        <v>40</v>
      </c>
      <c r="R719" s="11" t="s">
        <v>3848</v>
      </c>
      <c r="S719" s="11" t="s">
        <v>3849</v>
      </c>
    </row>
    <row r="720" spans="1:19" ht="75" x14ac:dyDescent="0.25">
      <c r="A720" s="11" t="s">
        <v>328</v>
      </c>
      <c r="B720" s="11" t="s">
        <v>58</v>
      </c>
      <c r="C720" s="11" t="s">
        <v>2470</v>
      </c>
      <c r="D720" s="11" t="s">
        <v>2471</v>
      </c>
      <c r="E720" s="11" t="s">
        <v>69</v>
      </c>
      <c r="F720" s="11" t="s">
        <v>1215</v>
      </c>
      <c r="G720" s="11" t="s">
        <v>188</v>
      </c>
      <c r="H720" s="11" t="s">
        <v>4317</v>
      </c>
      <c r="I720" s="11" t="s">
        <v>1454</v>
      </c>
      <c r="J720" s="11" t="s">
        <v>2494</v>
      </c>
      <c r="K720" s="11" t="s">
        <v>2821</v>
      </c>
      <c r="L720" s="12">
        <v>0</v>
      </c>
      <c r="M720" s="12">
        <v>40</v>
      </c>
      <c r="N720" s="12">
        <v>0</v>
      </c>
      <c r="O720" s="12" t="s">
        <v>1307</v>
      </c>
      <c r="P720" s="12">
        <v>40</v>
      </c>
      <c r="Q720" s="12">
        <v>40</v>
      </c>
      <c r="R720" s="11" t="s">
        <v>3850</v>
      </c>
      <c r="S720" s="11" t="s">
        <v>3851</v>
      </c>
    </row>
    <row r="721" spans="1:19" ht="75" x14ac:dyDescent="0.25">
      <c r="A721" s="11" t="s">
        <v>328</v>
      </c>
      <c r="B721" s="11" t="s">
        <v>58</v>
      </c>
      <c r="C721" s="11" t="s">
        <v>2470</v>
      </c>
      <c r="D721" s="11" t="s">
        <v>2490</v>
      </c>
      <c r="E721" s="11" t="s">
        <v>69</v>
      </c>
      <c r="F721" s="11" t="s">
        <v>1215</v>
      </c>
      <c r="G721" s="11" t="s">
        <v>188</v>
      </c>
      <c r="H721" s="11" t="s">
        <v>4317</v>
      </c>
      <c r="I721" s="11" t="s">
        <v>1454</v>
      </c>
      <c r="J721" s="11" t="s">
        <v>2495</v>
      </c>
      <c r="K721" s="11" t="s">
        <v>2821</v>
      </c>
      <c r="L721" s="12">
        <v>0</v>
      </c>
      <c r="M721" s="12">
        <v>20</v>
      </c>
      <c r="N721" s="12">
        <v>0</v>
      </c>
      <c r="O721" s="12" t="s">
        <v>1307</v>
      </c>
      <c r="P721" s="12">
        <v>20</v>
      </c>
      <c r="Q721" s="12">
        <v>20</v>
      </c>
      <c r="R721" s="11" t="s">
        <v>2826</v>
      </c>
      <c r="S721" s="11" t="s">
        <v>3852</v>
      </c>
    </row>
    <row r="722" spans="1:19" ht="105" x14ac:dyDescent="0.25">
      <c r="A722" s="11" t="s">
        <v>328</v>
      </c>
      <c r="B722" s="11" t="s">
        <v>58</v>
      </c>
      <c r="C722" s="11" t="s">
        <v>2470</v>
      </c>
      <c r="D722" s="11" t="s">
        <v>2471</v>
      </c>
      <c r="E722" s="11" t="s">
        <v>69</v>
      </c>
      <c r="F722" s="11" t="s">
        <v>1215</v>
      </c>
      <c r="G722" s="11" t="s">
        <v>188</v>
      </c>
      <c r="H722" s="11" t="s">
        <v>4317</v>
      </c>
      <c r="I722" s="11" t="s">
        <v>1454</v>
      </c>
      <c r="J722" s="11" t="s">
        <v>2496</v>
      </c>
      <c r="K722" s="11" t="s">
        <v>2821</v>
      </c>
      <c r="L722" s="12">
        <v>0</v>
      </c>
      <c r="M722" s="12">
        <v>20</v>
      </c>
      <c r="N722" s="12">
        <v>0</v>
      </c>
      <c r="O722" s="12" t="s">
        <v>1307</v>
      </c>
      <c r="P722" s="12">
        <v>20</v>
      </c>
      <c r="Q722" s="12">
        <v>7.98</v>
      </c>
      <c r="R722" s="11" t="s">
        <v>3853</v>
      </c>
      <c r="S722" s="11" t="s">
        <v>3854</v>
      </c>
    </row>
    <row r="723" spans="1:19" ht="150" x14ac:dyDescent="0.25">
      <c r="A723" s="11" t="s">
        <v>328</v>
      </c>
      <c r="B723" s="11" t="s">
        <v>58</v>
      </c>
      <c r="C723" s="11" t="s">
        <v>2470</v>
      </c>
      <c r="D723" s="11" t="s">
        <v>2478</v>
      </c>
      <c r="E723" s="11" t="s">
        <v>69</v>
      </c>
      <c r="F723" s="11" t="s">
        <v>1215</v>
      </c>
      <c r="G723" s="11" t="s">
        <v>150</v>
      </c>
      <c r="H723" s="11" t="s">
        <v>4313</v>
      </c>
      <c r="I723" s="11" t="s">
        <v>1607</v>
      </c>
      <c r="J723" s="11" t="s">
        <v>2497</v>
      </c>
      <c r="K723" s="11" t="s">
        <v>2821</v>
      </c>
      <c r="L723" s="12">
        <v>0</v>
      </c>
      <c r="M723" s="12">
        <v>40</v>
      </c>
      <c r="N723" s="12">
        <v>0</v>
      </c>
      <c r="O723" s="12" t="s">
        <v>1307</v>
      </c>
      <c r="P723" s="12">
        <v>40</v>
      </c>
      <c r="Q723" s="12">
        <v>40</v>
      </c>
      <c r="R723" s="11" t="s">
        <v>3855</v>
      </c>
      <c r="S723" s="11" t="s">
        <v>3856</v>
      </c>
    </row>
    <row r="724" spans="1:19" ht="150" x14ac:dyDescent="0.25">
      <c r="A724" s="11" t="s">
        <v>328</v>
      </c>
      <c r="B724" s="11" t="s">
        <v>58</v>
      </c>
      <c r="C724" s="11" t="s">
        <v>2470</v>
      </c>
      <c r="D724" s="11" t="s">
        <v>2474</v>
      </c>
      <c r="E724" s="11" t="s">
        <v>69</v>
      </c>
      <c r="F724" s="11" t="s">
        <v>1215</v>
      </c>
      <c r="G724" s="11" t="s">
        <v>150</v>
      </c>
      <c r="H724" s="11" t="s">
        <v>4313</v>
      </c>
      <c r="I724" s="11" t="s">
        <v>1607</v>
      </c>
      <c r="J724" s="11" t="s">
        <v>2498</v>
      </c>
      <c r="K724" s="11" t="s">
        <v>2821</v>
      </c>
      <c r="L724" s="12">
        <v>0</v>
      </c>
      <c r="M724" s="12">
        <v>20</v>
      </c>
      <c r="N724" s="12">
        <v>0</v>
      </c>
      <c r="O724" s="12" t="s">
        <v>1307</v>
      </c>
      <c r="P724" s="12">
        <v>20</v>
      </c>
      <c r="Q724" s="12">
        <v>15</v>
      </c>
      <c r="R724" s="11" t="s">
        <v>3857</v>
      </c>
      <c r="S724" s="11" t="s">
        <v>3858</v>
      </c>
    </row>
    <row r="725" spans="1:19" ht="75" x14ac:dyDescent="0.25">
      <c r="A725" s="11" t="s">
        <v>328</v>
      </c>
      <c r="B725" s="11" t="s">
        <v>58</v>
      </c>
      <c r="C725" s="11" t="s">
        <v>2470</v>
      </c>
      <c r="D725" s="11" t="s">
        <v>4330</v>
      </c>
      <c r="E725" s="11" t="s">
        <v>50</v>
      </c>
      <c r="F725" s="11"/>
      <c r="G725" s="11"/>
      <c r="H725" s="11"/>
      <c r="I725" s="11"/>
      <c r="J725" s="11"/>
      <c r="K725" s="11"/>
      <c r="L725" s="12"/>
      <c r="M725" s="12"/>
      <c r="N725" s="12"/>
      <c r="O725" s="12"/>
      <c r="P725" s="12"/>
      <c r="Q725" s="12"/>
      <c r="R725" s="11"/>
      <c r="S725" s="11"/>
    </row>
    <row r="726" spans="1:19" ht="150" x14ac:dyDescent="0.25">
      <c r="A726" s="11" t="s">
        <v>632</v>
      </c>
      <c r="B726" s="11" t="s">
        <v>58</v>
      </c>
      <c r="C726" s="11" t="s">
        <v>2620</v>
      </c>
      <c r="D726" s="11" t="s">
        <v>634</v>
      </c>
      <c r="E726" s="11" t="s">
        <v>69</v>
      </c>
      <c r="F726" s="11" t="s">
        <v>70</v>
      </c>
      <c r="G726" s="11" t="s">
        <v>161</v>
      </c>
      <c r="H726" s="11" t="s">
        <v>4313</v>
      </c>
      <c r="I726" s="11" t="s">
        <v>1607</v>
      </c>
      <c r="J726" s="11" t="s">
        <v>2624</v>
      </c>
      <c r="K726" s="11" t="s">
        <v>2822</v>
      </c>
      <c r="L726" s="12">
        <v>500000</v>
      </c>
      <c r="M726" s="12">
        <v>600000</v>
      </c>
      <c r="N726" s="12">
        <v>0</v>
      </c>
      <c r="O726" s="12" t="s">
        <v>1307</v>
      </c>
      <c r="P726" s="12">
        <v>600000</v>
      </c>
      <c r="Q726" s="12">
        <v>700000</v>
      </c>
      <c r="R726" s="11" t="s">
        <v>3677</v>
      </c>
      <c r="S726" s="11" t="s">
        <v>3677</v>
      </c>
    </row>
    <row r="727" spans="1:19" ht="75" x14ac:dyDescent="0.25">
      <c r="A727" s="11" t="s">
        <v>632</v>
      </c>
      <c r="B727" s="11" t="s">
        <v>58</v>
      </c>
      <c r="C727" s="11" t="s">
        <v>2620</v>
      </c>
      <c r="D727" s="11" t="s">
        <v>635</v>
      </c>
      <c r="E727" s="11" t="s">
        <v>69</v>
      </c>
      <c r="F727" s="11" t="s">
        <v>70</v>
      </c>
      <c r="G727" s="11" t="s">
        <v>159</v>
      </c>
      <c r="H727" s="11" t="s">
        <v>4317</v>
      </c>
      <c r="I727" s="11" t="s">
        <v>1454</v>
      </c>
      <c r="J727" s="11" t="s">
        <v>2632</v>
      </c>
      <c r="K727" s="11" t="s">
        <v>2822</v>
      </c>
      <c r="L727" s="12">
        <v>1</v>
      </c>
      <c r="M727" s="12">
        <v>1</v>
      </c>
      <c r="N727" s="12">
        <v>0</v>
      </c>
      <c r="O727" s="12" t="s">
        <v>1307</v>
      </c>
      <c r="P727" s="12">
        <v>1</v>
      </c>
      <c r="Q727" s="12">
        <v>1</v>
      </c>
      <c r="R727" s="11" t="s">
        <v>3677</v>
      </c>
      <c r="S727" s="11" t="s">
        <v>3677</v>
      </c>
    </row>
    <row r="728" spans="1:19" ht="150" x14ac:dyDescent="0.25">
      <c r="A728" s="11" t="s">
        <v>632</v>
      </c>
      <c r="B728" s="11" t="s">
        <v>58</v>
      </c>
      <c r="C728" s="11" t="s">
        <v>2620</v>
      </c>
      <c r="D728" s="11" t="s">
        <v>636</v>
      </c>
      <c r="E728" s="11" t="s">
        <v>69</v>
      </c>
      <c r="F728" s="11" t="s">
        <v>70</v>
      </c>
      <c r="G728" s="11" t="s">
        <v>161</v>
      </c>
      <c r="H728" s="11" t="s">
        <v>4313</v>
      </c>
      <c r="I728" s="11" t="s">
        <v>1607</v>
      </c>
      <c r="J728" s="11" t="s">
        <v>2633</v>
      </c>
      <c r="K728" s="11" t="s">
        <v>2822</v>
      </c>
      <c r="L728" s="12">
        <v>4000</v>
      </c>
      <c r="M728" s="12">
        <v>4500</v>
      </c>
      <c r="N728" s="12">
        <v>0</v>
      </c>
      <c r="O728" s="12" t="s">
        <v>1307</v>
      </c>
      <c r="P728" s="12">
        <v>4500</v>
      </c>
      <c r="Q728" s="12">
        <v>8585</v>
      </c>
      <c r="R728" s="11" t="s">
        <v>3677</v>
      </c>
      <c r="S728" s="11" t="s">
        <v>3677</v>
      </c>
    </row>
    <row r="729" spans="1:19" ht="75" x14ac:dyDescent="0.25">
      <c r="A729" s="11" t="s">
        <v>632</v>
      </c>
      <c r="B729" s="11" t="s">
        <v>58</v>
      </c>
      <c r="C729" s="11" t="s">
        <v>2620</v>
      </c>
      <c r="D729" s="11" t="s">
        <v>635</v>
      </c>
      <c r="E729" s="11" t="s">
        <v>69</v>
      </c>
      <c r="F729" s="11" t="s">
        <v>70</v>
      </c>
      <c r="G729" s="11" t="s">
        <v>159</v>
      </c>
      <c r="H729" s="11" t="s">
        <v>4317</v>
      </c>
      <c r="I729" s="11" t="s">
        <v>1454</v>
      </c>
      <c r="J729" s="11" t="s">
        <v>2637</v>
      </c>
      <c r="K729" s="11" t="s">
        <v>2822</v>
      </c>
      <c r="L729" s="12">
        <v>0</v>
      </c>
      <c r="M729" s="12">
        <v>1</v>
      </c>
      <c r="N729" s="12">
        <v>0</v>
      </c>
      <c r="O729" s="12" t="s">
        <v>1307</v>
      </c>
      <c r="P729" s="12">
        <v>1</v>
      </c>
      <c r="Q729" s="12">
        <v>0</v>
      </c>
      <c r="R729" s="11" t="s">
        <v>3677</v>
      </c>
      <c r="S729" s="11" t="s">
        <v>3677</v>
      </c>
    </row>
    <row r="730" spans="1:19" ht="150" x14ac:dyDescent="0.25">
      <c r="A730" s="11" t="s">
        <v>632</v>
      </c>
      <c r="B730" s="11" t="s">
        <v>58</v>
      </c>
      <c r="C730" s="11" t="s">
        <v>2620</v>
      </c>
      <c r="D730" s="11" t="s">
        <v>634</v>
      </c>
      <c r="E730" s="11" t="s">
        <v>69</v>
      </c>
      <c r="F730" s="11" t="s">
        <v>70</v>
      </c>
      <c r="G730" s="11" t="s">
        <v>161</v>
      </c>
      <c r="H730" s="11" t="s">
        <v>4313</v>
      </c>
      <c r="I730" s="11" t="s">
        <v>1607</v>
      </c>
      <c r="J730" s="11" t="s">
        <v>2644</v>
      </c>
      <c r="K730" s="11" t="s">
        <v>2822</v>
      </c>
      <c r="L730" s="12">
        <v>65</v>
      </c>
      <c r="M730" s="12">
        <v>80</v>
      </c>
      <c r="N730" s="12">
        <v>0</v>
      </c>
      <c r="O730" s="12" t="s">
        <v>1307</v>
      </c>
      <c r="P730" s="12">
        <v>80</v>
      </c>
      <c r="Q730" s="12">
        <v>50</v>
      </c>
      <c r="R730" s="11" t="s">
        <v>3677</v>
      </c>
      <c r="S730" s="11" t="s">
        <v>3677</v>
      </c>
    </row>
    <row r="731" spans="1:19" ht="150" x14ac:dyDescent="0.25">
      <c r="A731" s="11" t="s">
        <v>632</v>
      </c>
      <c r="B731" s="11" t="s">
        <v>58</v>
      </c>
      <c r="C731" s="11" t="s">
        <v>2620</v>
      </c>
      <c r="D731" s="11" t="s">
        <v>634</v>
      </c>
      <c r="E731" s="11" t="s">
        <v>69</v>
      </c>
      <c r="F731" s="11" t="s">
        <v>70</v>
      </c>
      <c r="G731" s="11" t="s">
        <v>161</v>
      </c>
      <c r="H731" s="11" t="s">
        <v>4313</v>
      </c>
      <c r="I731" s="11" t="s">
        <v>1607</v>
      </c>
      <c r="J731" s="11" t="s">
        <v>2649</v>
      </c>
      <c r="K731" s="11" t="s">
        <v>2822</v>
      </c>
      <c r="L731" s="12">
        <v>6</v>
      </c>
      <c r="M731" s="12">
        <v>7</v>
      </c>
      <c r="N731" s="12">
        <v>0</v>
      </c>
      <c r="O731" s="12" t="s">
        <v>1307</v>
      </c>
      <c r="P731" s="12">
        <v>7</v>
      </c>
      <c r="Q731" s="12">
        <v>7</v>
      </c>
      <c r="R731" s="11" t="s">
        <v>3677</v>
      </c>
      <c r="S731" s="11" t="s">
        <v>3677</v>
      </c>
    </row>
    <row r="732" spans="1:19" ht="150" x14ac:dyDescent="0.25">
      <c r="A732" s="11" t="s">
        <v>632</v>
      </c>
      <c r="B732" s="11" t="s">
        <v>58</v>
      </c>
      <c r="C732" s="11" t="s">
        <v>2620</v>
      </c>
      <c r="D732" s="11" t="s">
        <v>634</v>
      </c>
      <c r="E732" s="11" t="s">
        <v>69</v>
      </c>
      <c r="F732" s="11" t="s">
        <v>70</v>
      </c>
      <c r="G732" s="11" t="s">
        <v>161</v>
      </c>
      <c r="H732" s="11" t="s">
        <v>4313</v>
      </c>
      <c r="I732" s="11" t="s">
        <v>1607</v>
      </c>
      <c r="J732" s="11" t="s">
        <v>2652</v>
      </c>
      <c r="K732" s="11" t="s">
        <v>2822</v>
      </c>
      <c r="L732" s="12">
        <v>28</v>
      </c>
      <c r="M732" s="12">
        <v>38</v>
      </c>
      <c r="N732" s="12">
        <v>33</v>
      </c>
      <c r="O732" s="12">
        <v>0</v>
      </c>
      <c r="P732" s="12">
        <v>38</v>
      </c>
      <c r="Q732" s="12">
        <v>38</v>
      </c>
      <c r="R732" s="11" t="s">
        <v>3677</v>
      </c>
      <c r="S732" s="11" t="s">
        <v>3677</v>
      </c>
    </row>
    <row r="733" spans="1:19" ht="150" x14ac:dyDescent="0.25">
      <c r="A733" s="11" t="s">
        <v>632</v>
      </c>
      <c r="B733" s="11" t="s">
        <v>58</v>
      </c>
      <c r="C733" s="11" t="s">
        <v>2620</v>
      </c>
      <c r="D733" s="11" t="s">
        <v>634</v>
      </c>
      <c r="E733" s="11" t="s">
        <v>69</v>
      </c>
      <c r="F733" s="11" t="s">
        <v>70</v>
      </c>
      <c r="G733" s="11" t="s">
        <v>161</v>
      </c>
      <c r="H733" s="11" t="s">
        <v>4313</v>
      </c>
      <c r="I733" s="11" t="s">
        <v>1607</v>
      </c>
      <c r="J733" s="11" t="s">
        <v>2406</v>
      </c>
      <c r="K733" s="11" t="s">
        <v>2822</v>
      </c>
      <c r="L733" s="12">
        <v>0</v>
      </c>
      <c r="M733" s="12">
        <v>3</v>
      </c>
      <c r="N733" s="12">
        <v>0</v>
      </c>
      <c r="O733" s="12" t="s">
        <v>1307</v>
      </c>
      <c r="P733" s="12">
        <v>3</v>
      </c>
      <c r="Q733" s="12">
        <v>0</v>
      </c>
      <c r="R733" s="11" t="s">
        <v>3677</v>
      </c>
      <c r="S733" s="11" t="s">
        <v>3677</v>
      </c>
    </row>
    <row r="734" spans="1:19" ht="150" x14ac:dyDescent="0.25">
      <c r="A734" s="11" t="s">
        <v>632</v>
      </c>
      <c r="B734" s="11" t="s">
        <v>58</v>
      </c>
      <c r="C734" s="11" t="s">
        <v>2620</v>
      </c>
      <c r="D734" s="11" t="s">
        <v>634</v>
      </c>
      <c r="E734" s="11" t="s">
        <v>69</v>
      </c>
      <c r="F734" s="11" t="s">
        <v>70</v>
      </c>
      <c r="G734" s="11" t="s">
        <v>161</v>
      </c>
      <c r="H734" s="11" t="s">
        <v>4313</v>
      </c>
      <c r="I734" s="11" t="s">
        <v>1607</v>
      </c>
      <c r="J734" s="11" t="s">
        <v>2669</v>
      </c>
      <c r="K734" s="11" t="s">
        <v>2822</v>
      </c>
      <c r="L734" s="12">
        <v>35</v>
      </c>
      <c r="M734" s="12">
        <v>40</v>
      </c>
      <c r="N734" s="12">
        <v>38</v>
      </c>
      <c r="O734" s="12">
        <v>0</v>
      </c>
      <c r="P734" s="12">
        <v>40</v>
      </c>
      <c r="Q734" s="12">
        <v>30</v>
      </c>
      <c r="R734" s="11" t="s">
        <v>3677</v>
      </c>
      <c r="S734" s="11" t="s">
        <v>3677</v>
      </c>
    </row>
    <row r="735" spans="1:19" ht="150" x14ac:dyDescent="0.25">
      <c r="A735" s="11" t="s">
        <v>632</v>
      </c>
      <c r="B735" s="11" t="s">
        <v>58</v>
      </c>
      <c r="C735" s="11" t="s">
        <v>2620</v>
      </c>
      <c r="D735" s="11" t="s">
        <v>636</v>
      </c>
      <c r="E735" s="11" t="s">
        <v>69</v>
      </c>
      <c r="F735" s="11" t="s">
        <v>70</v>
      </c>
      <c r="G735" s="11" t="s">
        <v>161</v>
      </c>
      <c r="H735" s="11" t="s">
        <v>4313</v>
      </c>
      <c r="I735" s="11" t="s">
        <v>1607</v>
      </c>
      <c r="J735" s="11" t="s">
        <v>2670</v>
      </c>
      <c r="K735" s="11" t="s">
        <v>2822</v>
      </c>
      <c r="L735" s="12">
        <v>540</v>
      </c>
      <c r="M735" s="12">
        <v>756</v>
      </c>
      <c r="N735" s="12">
        <v>0</v>
      </c>
      <c r="O735" s="12" t="s">
        <v>1307</v>
      </c>
      <c r="P735" s="12">
        <v>756</v>
      </c>
      <c r="Q735" s="12">
        <v>2037</v>
      </c>
      <c r="R735" s="11" t="s">
        <v>3677</v>
      </c>
      <c r="S735" s="11" t="s">
        <v>3677</v>
      </c>
    </row>
    <row r="736" spans="1:19" ht="75" x14ac:dyDescent="0.25">
      <c r="A736" s="11" t="s">
        <v>632</v>
      </c>
      <c r="B736" s="11" t="s">
        <v>58</v>
      </c>
      <c r="C736" s="11" t="s">
        <v>2620</v>
      </c>
      <c r="D736" s="11" t="s">
        <v>635</v>
      </c>
      <c r="E736" s="11" t="s">
        <v>69</v>
      </c>
      <c r="F736" s="11" t="s">
        <v>70</v>
      </c>
      <c r="G736" s="11" t="s">
        <v>159</v>
      </c>
      <c r="H736" s="11" t="s">
        <v>4317</v>
      </c>
      <c r="I736" s="11" t="s">
        <v>1454</v>
      </c>
      <c r="J736" s="11" t="s">
        <v>2676</v>
      </c>
      <c r="K736" s="11" t="s">
        <v>2822</v>
      </c>
      <c r="L736" s="12">
        <v>1</v>
      </c>
      <c r="M736" s="12">
        <v>1</v>
      </c>
      <c r="N736" s="12">
        <v>0</v>
      </c>
      <c r="O736" s="12" t="s">
        <v>1307</v>
      </c>
      <c r="P736" s="12">
        <v>1</v>
      </c>
      <c r="Q736" s="12">
        <v>1</v>
      </c>
      <c r="R736" s="11" t="s">
        <v>3677</v>
      </c>
      <c r="S736" s="11" t="s">
        <v>3677</v>
      </c>
    </row>
    <row r="737" spans="1:19" ht="150" x14ac:dyDescent="0.25">
      <c r="A737" s="11" t="s">
        <v>632</v>
      </c>
      <c r="B737" s="11" t="s">
        <v>58</v>
      </c>
      <c r="C737" s="11" t="s">
        <v>2620</v>
      </c>
      <c r="D737" s="11" t="s">
        <v>634</v>
      </c>
      <c r="E737" s="11" t="s">
        <v>69</v>
      </c>
      <c r="F737" s="11" t="s">
        <v>70</v>
      </c>
      <c r="G737" s="11" t="s">
        <v>161</v>
      </c>
      <c r="H737" s="11" t="s">
        <v>4313</v>
      </c>
      <c r="I737" s="11" t="s">
        <v>1607</v>
      </c>
      <c r="J737" s="11" t="s">
        <v>2679</v>
      </c>
      <c r="K737" s="11" t="s">
        <v>2822</v>
      </c>
      <c r="L737" s="12">
        <v>6</v>
      </c>
      <c r="M737" s="12">
        <v>8</v>
      </c>
      <c r="N737" s="12">
        <v>0</v>
      </c>
      <c r="O737" s="12" t="s">
        <v>1307</v>
      </c>
      <c r="P737" s="12">
        <v>8</v>
      </c>
      <c r="Q737" s="12">
        <v>6</v>
      </c>
      <c r="R737" s="11" t="s">
        <v>3677</v>
      </c>
      <c r="S737" s="11" t="s">
        <v>3677</v>
      </c>
    </row>
    <row r="738" spans="1:19" ht="150" x14ac:dyDescent="0.25">
      <c r="A738" s="11" t="s">
        <v>632</v>
      </c>
      <c r="B738" s="11" t="s">
        <v>58</v>
      </c>
      <c r="C738" s="11" t="s">
        <v>2620</v>
      </c>
      <c r="D738" s="11" t="s">
        <v>634</v>
      </c>
      <c r="E738" s="11" t="s">
        <v>69</v>
      </c>
      <c r="F738" s="11" t="s">
        <v>70</v>
      </c>
      <c r="G738" s="11" t="s">
        <v>161</v>
      </c>
      <c r="H738" s="11" t="s">
        <v>4313</v>
      </c>
      <c r="I738" s="11" t="s">
        <v>1607</v>
      </c>
      <c r="J738" s="11" t="s">
        <v>2681</v>
      </c>
      <c r="K738" s="11" t="s">
        <v>2822</v>
      </c>
      <c r="L738" s="12">
        <v>18</v>
      </c>
      <c r="M738" s="12">
        <v>26</v>
      </c>
      <c r="N738" s="12">
        <v>0</v>
      </c>
      <c r="O738" s="12" t="s">
        <v>1307</v>
      </c>
      <c r="P738" s="12">
        <v>26</v>
      </c>
      <c r="Q738" s="12">
        <v>26</v>
      </c>
      <c r="R738" s="11" t="s">
        <v>3677</v>
      </c>
      <c r="S738" s="11" t="s">
        <v>3677</v>
      </c>
    </row>
    <row r="739" spans="1:19" ht="150" x14ac:dyDescent="0.25">
      <c r="A739" s="11" t="s">
        <v>632</v>
      </c>
      <c r="B739" s="11" t="s">
        <v>58</v>
      </c>
      <c r="C739" s="11" t="s">
        <v>2620</v>
      </c>
      <c r="D739" s="11" t="s">
        <v>634</v>
      </c>
      <c r="E739" s="11" t="s">
        <v>69</v>
      </c>
      <c r="F739" s="11" t="s">
        <v>70</v>
      </c>
      <c r="G739" s="11" t="s">
        <v>161</v>
      </c>
      <c r="H739" s="11" t="s">
        <v>4313</v>
      </c>
      <c r="I739" s="11" t="s">
        <v>1607</v>
      </c>
      <c r="J739" s="11" t="s">
        <v>2683</v>
      </c>
      <c r="K739" s="11" t="s">
        <v>2822</v>
      </c>
      <c r="L739" s="12">
        <v>35</v>
      </c>
      <c r="M739" s="12">
        <v>40</v>
      </c>
      <c r="N739" s="12">
        <v>0</v>
      </c>
      <c r="O739" s="12" t="s">
        <v>1307</v>
      </c>
      <c r="P739" s="12">
        <v>40</v>
      </c>
      <c r="Q739" s="12">
        <v>40</v>
      </c>
      <c r="R739" s="11" t="s">
        <v>3677</v>
      </c>
      <c r="S739" s="11" t="s">
        <v>3677</v>
      </c>
    </row>
    <row r="740" spans="1:19" ht="150" x14ac:dyDescent="0.25">
      <c r="A740" s="11" t="s">
        <v>632</v>
      </c>
      <c r="B740" s="11" t="s">
        <v>58</v>
      </c>
      <c r="C740" s="11" t="s">
        <v>2620</v>
      </c>
      <c r="D740" s="11" t="s">
        <v>636</v>
      </c>
      <c r="E740" s="11" t="s">
        <v>69</v>
      </c>
      <c r="F740" s="11" t="s">
        <v>70</v>
      </c>
      <c r="G740" s="11" t="s">
        <v>161</v>
      </c>
      <c r="H740" s="11" t="s">
        <v>4313</v>
      </c>
      <c r="I740" s="11" t="s">
        <v>1607</v>
      </c>
      <c r="J740" s="11" t="s">
        <v>2684</v>
      </c>
      <c r="K740" s="11" t="s">
        <v>2822</v>
      </c>
      <c r="L740" s="12">
        <v>4</v>
      </c>
      <c r="M740" s="12">
        <v>5</v>
      </c>
      <c r="N740" s="12">
        <v>0</v>
      </c>
      <c r="O740" s="12" t="s">
        <v>1307</v>
      </c>
      <c r="P740" s="12">
        <v>5</v>
      </c>
      <c r="Q740" s="12">
        <v>3</v>
      </c>
      <c r="R740" s="11" t="s">
        <v>3677</v>
      </c>
      <c r="S740" s="11" t="s">
        <v>3677</v>
      </c>
    </row>
    <row r="741" spans="1:19" ht="150" x14ac:dyDescent="0.25">
      <c r="A741" s="11" t="s">
        <v>632</v>
      </c>
      <c r="B741" s="11" t="s">
        <v>58</v>
      </c>
      <c r="C741" s="11" t="s">
        <v>2620</v>
      </c>
      <c r="D741" s="11" t="s">
        <v>636</v>
      </c>
      <c r="E741" s="11" t="s">
        <v>69</v>
      </c>
      <c r="F741" s="11" t="s">
        <v>70</v>
      </c>
      <c r="G741" s="11" t="s">
        <v>161</v>
      </c>
      <c r="H741" s="11" t="s">
        <v>4313</v>
      </c>
      <c r="I741" s="11" t="s">
        <v>1607</v>
      </c>
      <c r="J741" s="11" t="s">
        <v>2685</v>
      </c>
      <c r="K741" s="11" t="s">
        <v>2822</v>
      </c>
      <c r="L741" s="12">
        <v>15</v>
      </c>
      <c r="M741" s="12">
        <v>20</v>
      </c>
      <c r="N741" s="12">
        <v>17</v>
      </c>
      <c r="O741" s="12">
        <v>22</v>
      </c>
      <c r="P741" s="12">
        <v>20</v>
      </c>
      <c r="Q741" s="12">
        <v>17</v>
      </c>
      <c r="R741" s="11" t="s">
        <v>3677</v>
      </c>
      <c r="S741" s="11" t="s">
        <v>3677</v>
      </c>
    </row>
    <row r="742" spans="1:19" ht="150" x14ac:dyDescent="0.25">
      <c r="A742" s="11" t="s">
        <v>632</v>
      </c>
      <c r="B742" s="11" t="s">
        <v>58</v>
      </c>
      <c r="C742" s="11" t="s">
        <v>2620</v>
      </c>
      <c r="D742" s="11" t="s">
        <v>636</v>
      </c>
      <c r="E742" s="11" t="s">
        <v>69</v>
      </c>
      <c r="F742" s="11" t="s">
        <v>70</v>
      </c>
      <c r="G742" s="11" t="s">
        <v>161</v>
      </c>
      <c r="H742" s="11" t="s">
        <v>4313</v>
      </c>
      <c r="I742" s="11" t="s">
        <v>1607</v>
      </c>
      <c r="J742" s="11" t="s">
        <v>2686</v>
      </c>
      <c r="K742" s="11" t="s">
        <v>2822</v>
      </c>
      <c r="L742" s="12">
        <v>8</v>
      </c>
      <c r="M742" s="12">
        <v>10</v>
      </c>
      <c r="N742" s="12">
        <v>0</v>
      </c>
      <c r="O742" s="12" t="s">
        <v>1307</v>
      </c>
      <c r="P742" s="12">
        <v>10</v>
      </c>
      <c r="Q742" s="12">
        <v>10</v>
      </c>
      <c r="R742" s="11" t="s">
        <v>3677</v>
      </c>
      <c r="S742" s="11" t="s">
        <v>3677</v>
      </c>
    </row>
    <row r="743" spans="1:19" ht="150" x14ac:dyDescent="0.25">
      <c r="A743" s="11" t="s">
        <v>632</v>
      </c>
      <c r="B743" s="11" t="s">
        <v>58</v>
      </c>
      <c r="C743" s="11" t="s">
        <v>2620</v>
      </c>
      <c r="D743" s="11" t="s">
        <v>634</v>
      </c>
      <c r="E743" s="11" t="s">
        <v>69</v>
      </c>
      <c r="F743" s="11" t="s">
        <v>70</v>
      </c>
      <c r="G743" s="11" t="s">
        <v>161</v>
      </c>
      <c r="H743" s="11" t="s">
        <v>4313</v>
      </c>
      <c r="I743" s="11" t="s">
        <v>1607</v>
      </c>
      <c r="J743" s="11" t="s">
        <v>2688</v>
      </c>
      <c r="K743" s="11" t="s">
        <v>2822</v>
      </c>
      <c r="L743" s="12">
        <v>74</v>
      </c>
      <c r="M743" s="12">
        <v>90</v>
      </c>
      <c r="N743" s="12">
        <v>80</v>
      </c>
      <c r="O743" s="12">
        <v>102</v>
      </c>
      <c r="P743" s="12">
        <v>90</v>
      </c>
      <c r="Q743" s="12">
        <v>90</v>
      </c>
      <c r="R743" s="11" t="s">
        <v>3677</v>
      </c>
      <c r="S743" s="11" t="s">
        <v>3677</v>
      </c>
    </row>
    <row r="744" spans="1:19" ht="75" x14ac:dyDescent="0.25">
      <c r="A744" s="11" t="s">
        <v>632</v>
      </c>
      <c r="B744" s="11" t="s">
        <v>58</v>
      </c>
      <c r="C744" s="11" t="s">
        <v>2620</v>
      </c>
      <c r="D744" s="11" t="s">
        <v>635</v>
      </c>
      <c r="E744" s="11" t="s">
        <v>69</v>
      </c>
      <c r="F744" s="11" t="s">
        <v>70</v>
      </c>
      <c r="G744" s="11" t="s">
        <v>159</v>
      </c>
      <c r="H744" s="11" t="s">
        <v>4317</v>
      </c>
      <c r="I744" s="11" t="s">
        <v>1454</v>
      </c>
      <c r="J744" s="11" t="s">
        <v>2704</v>
      </c>
      <c r="K744" s="11" t="s">
        <v>2822</v>
      </c>
      <c r="L744" s="12">
        <v>1</v>
      </c>
      <c r="M744" s="12">
        <v>1</v>
      </c>
      <c r="N744" s="12">
        <v>0</v>
      </c>
      <c r="O744" s="12" t="s">
        <v>1307</v>
      </c>
      <c r="P744" s="12">
        <v>1</v>
      </c>
      <c r="Q744" s="12">
        <v>1</v>
      </c>
      <c r="R744" s="11" t="s">
        <v>3677</v>
      </c>
      <c r="S744" s="11" t="s">
        <v>3677</v>
      </c>
    </row>
    <row r="745" spans="1:19" ht="75" x14ac:dyDescent="0.25">
      <c r="A745" s="11" t="s">
        <v>632</v>
      </c>
      <c r="B745" s="11" t="s">
        <v>58</v>
      </c>
      <c r="C745" s="11" t="s">
        <v>2620</v>
      </c>
      <c r="D745" s="11" t="s">
        <v>635</v>
      </c>
      <c r="E745" s="11" t="s">
        <v>69</v>
      </c>
      <c r="F745" s="11" t="s">
        <v>70</v>
      </c>
      <c r="G745" s="11" t="s">
        <v>159</v>
      </c>
      <c r="H745" s="11" t="s">
        <v>4317</v>
      </c>
      <c r="I745" s="11" t="s">
        <v>1454</v>
      </c>
      <c r="J745" s="11" t="s">
        <v>2716</v>
      </c>
      <c r="K745" s="11" t="s">
        <v>2822</v>
      </c>
      <c r="L745" s="12">
        <v>0.2</v>
      </c>
      <c r="M745" s="12">
        <v>0.25</v>
      </c>
      <c r="N745" s="12">
        <v>0</v>
      </c>
      <c r="O745" s="12" t="s">
        <v>1307</v>
      </c>
      <c r="P745" s="12">
        <v>0.25</v>
      </c>
      <c r="Q745" s="12">
        <v>0.25</v>
      </c>
      <c r="R745" s="11" t="s">
        <v>3677</v>
      </c>
      <c r="S745" s="11" t="s">
        <v>3677</v>
      </c>
    </row>
    <row r="746" spans="1:19" ht="150" x14ac:dyDescent="0.25">
      <c r="A746" s="11" t="s">
        <v>632</v>
      </c>
      <c r="B746" s="11" t="s">
        <v>58</v>
      </c>
      <c r="C746" s="11" t="s">
        <v>2620</v>
      </c>
      <c r="D746" s="11" t="s">
        <v>636</v>
      </c>
      <c r="E746" s="11" t="s">
        <v>69</v>
      </c>
      <c r="F746" s="11" t="s">
        <v>70</v>
      </c>
      <c r="G746" s="11" t="s">
        <v>161</v>
      </c>
      <c r="H746" s="11" t="s">
        <v>4313</v>
      </c>
      <c r="I746" s="11" t="s">
        <v>1607</v>
      </c>
      <c r="J746" s="11" t="s">
        <v>2723</v>
      </c>
      <c r="K746" s="11" t="s">
        <v>2822</v>
      </c>
      <c r="L746" s="12">
        <v>0.4</v>
      </c>
      <c r="M746" s="12">
        <v>0.5</v>
      </c>
      <c r="N746" s="12">
        <v>0</v>
      </c>
      <c r="O746" s="12" t="s">
        <v>1307</v>
      </c>
      <c r="P746" s="12">
        <v>0.5</v>
      </c>
      <c r="Q746" s="12">
        <v>0.3</v>
      </c>
      <c r="R746" s="11" t="s">
        <v>3677</v>
      </c>
      <c r="S746" s="11" t="s">
        <v>3677</v>
      </c>
    </row>
    <row r="747" spans="1:19" ht="75" x14ac:dyDescent="0.25">
      <c r="A747" s="11" t="s">
        <v>632</v>
      </c>
      <c r="B747" s="11" t="s">
        <v>58</v>
      </c>
      <c r="C747" s="11" t="s">
        <v>2620</v>
      </c>
      <c r="D747" s="11" t="s">
        <v>635</v>
      </c>
      <c r="E747" s="11" t="s">
        <v>69</v>
      </c>
      <c r="F747" s="11" t="s">
        <v>70</v>
      </c>
      <c r="G747" s="11" t="s">
        <v>159</v>
      </c>
      <c r="H747" s="11" t="s">
        <v>4317</v>
      </c>
      <c r="I747" s="11" t="s">
        <v>1454</v>
      </c>
      <c r="J747" s="11" t="s">
        <v>2724</v>
      </c>
      <c r="K747" s="11" t="s">
        <v>2822</v>
      </c>
      <c r="L747" s="12">
        <v>1</v>
      </c>
      <c r="M747" s="12">
        <v>1</v>
      </c>
      <c r="N747" s="12">
        <v>0</v>
      </c>
      <c r="O747" s="12" t="s">
        <v>1307</v>
      </c>
      <c r="P747" s="12">
        <v>1</v>
      </c>
      <c r="Q747" s="12">
        <v>1</v>
      </c>
      <c r="R747" s="11" t="s">
        <v>3677</v>
      </c>
      <c r="S747" s="11" t="s">
        <v>3677</v>
      </c>
    </row>
    <row r="748" spans="1:19" ht="150" x14ac:dyDescent="0.25">
      <c r="A748" s="11" t="s">
        <v>632</v>
      </c>
      <c r="B748" s="11" t="s">
        <v>58</v>
      </c>
      <c r="C748" s="11" t="s">
        <v>2620</v>
      </c>
      <c r="D748" s="11" t="s">
        <v>636</v>
      </c>
      <c r="E748" s="11" t="s">
        <v>69</v>
      </c>
      <c r="F748" s="11" t="s">
        <v>70</v>
      </c>
      <c r="G748" s="11" t="s">
        <v>161</v>
      </c>
      <c r="H748" s="11" t="s">
        <v>4313</v>
      </c>
      <c r="I748" s="11" t="s">
        <v>1607</v>
      </c>
      <c r="J748" s="11" t="s">
        <v>2734</v>
      </c>
      <c r="K748" s="11" t="s">
        <v>2822</v>
      </c>
      <c r="L748" s="12">
        <v>0.4</v>
      </c>
      <c r="M748" s="12">
        <v>0.5</v>
      </c>
      <c r="N748" s="12">
        <v>0</v>
      </c>
      <c r="O748" s="12" t="s">
        <v>1307</v>
      </c>
      <c r="P748" s="12">
        <v>0.5</v>
      </c>
      <c r="Q748" s="12">
        <v>0.3</v>
      </c>
      <c r="R748" s="11" t="s">
        <v>3677</v>
      </c>
      <c r="S748" s="11" t="s">
        <v>3677</v>
      </c>
    </row>
    <row r="749" spans="1:19" ht="75" x14ac:dyDescent="0.25">
      <c r="A749" s="11" t="s">
        <v>632</v>
      </c>
      <c r="B749" s="11" t="s">
        <v>58</v>
      </c>
      <c r="C749" s="11" t="s">
        <v>2620</v>
      </c>
      <c r="D749" s="11" t="s">
        <v>635</v>
      </c>
      <c r="E749" s="11" t="s">
        <v>69</v>
      </c>
      <c r="F749" s="11" t="s">
        <v>70</v>
      </c>
      <c r="G749" s="11" t="s">
        <v>159</v>
      </c>
      <c r="H749" s="11" t="s">
        <v>4317</v>
      </c>
      <c r="I749" s="11" t="s">
        <v>1454</v>
      </c>
      <c r="J749" s="11" t="s">
        <v>2778</v>
      </c>
      <c r="K749" s="11" t="s">
        <v>2822</v>
      </c>
      <c r="L749" s="12">
        <v>1</v>
      </c>
      <c r="M749" s="12">
        <v>1</v>
      </c>
      <c r="N749" s="12">
        <v>0</v>
      </c>
      <c r="O749" s="12" t="s">
        <v>1307</v>
      </c>
      <c r="P749" s="12">
        <v>1</v>
      </c>
      <c r="Q749" s="12">
        <v>1</v>
      </c>
      <c r="R749" s="11" t="s">
        <v>3677</v>
      </c>
      <c r="S749" s="11" t="s">
        <v>3677</v>
      </c>
    </row>
    <row r="750" spans="1:19" ht="75" x14ac:dyDescent="0.25">
      <c r="A750" s="11" t="s">
        <v>632</v>
      </c>
      <c r="B750" s="11" t="s">
        <v>58</v>
      </c>
      <c r="C750" s="11" t="s">
        <v>2620</v>
      </c>
      <c r="D750" s="11" t="s">
        <v>635</v>
      </c>
      <c r="E750" s="11" t="s">
        <v>69</v>
      </c>
      <c r="F750" s="11" t="s">
        <v>70</v>
      </c>
      <c r="G750" s="11" t="s">
        <v>159</v>
      </c>
      <c r="H750" s="11" t="s">
        <v>4317</v>
      </c>
      <c r="I750" s="11" t="s">
        <v>1454</v>
      </c>
      <c r="J750" s="11" t="s">
        <v>2791</v>
      </c>
      <c r="K750" s="11" t="s">
        <v>2822</v>
      </c>
      <c r="L750" s="12">
        <v>0.3</v>
      </c>
      <c r="M750" s="12">
        <v>0.35</v>
      </c>
      <c r="N750" s="12">
        <v>0</v>
      </c>
      <c r="O750" s="12" t="s">
        <v>1307</v>
      </c>
      <c r="P750" s="12">
        <v>0.35</v>
      </c>
      <c r="Q750" s="12">
        <v>0.25</v>
      </c>
      <c r="R750" s="11" t="s">
        <v>3677</v>
      </c>
      <c r="S750" s="11" t="s">
        <v>3677</v>
      </c>
    </row>
    <row r="751" spans="1:19" ht="75" x14ac:dyDescent="0.25">
      <c r="A751" s="11" t="s">
        <v>632</v>
      </c>
      <c r="B751" s="11" t="s">
        <v>58</v>
      </c>
      <c r="C751" s="11" t="s">
        <v>2620</v>
      </c>
      <c r="D751" s="11" t="s">
        <v>87</v>
      </c>
      <c r="E751" s="11" t="s">
        <v>50</v>
      </c>
      <c r="F751" s="11" t="s">
        <v>51</v>
      </c>
      <c r="G751" s="11" t="s">
        <v>56</v>
      </c>
      <c r="H751" s="11" t="s">
        <v>4309</v>
      </c>
      <c r="I751" s="11" t="s">
        <v>1320</v>
      </c>
      <c r="J751" s="11"/>
      <c r="K751" s="11"/>
      <c r="L751" s="12"/>
      <c r="M751" s="12"/>
      <c r="N751" s="12"/>
      <c r="O751" s="12"/>
      <c r="P751" s="12"/>
      <c r="Q751" s="12"/>
      <c r="R751" s="11"/>
      <c r="S751" s="11"/>
    </row>
    <row r="752" spans="1:19" ht="150" x14ac:dyDescent="0.25">
      <c r="A752" s="11" t="s">
        <v>253</v>
      </c>
      <c r="B752" s="11" t="s">
        <v>58</v>
      </c>
      <c r="C752" s="11" t="s">
        <v>254</v>
      </c>
      <c r="D752" s="11" t="s">
        <v>257</v>
      </c>
      <c r="E752" s="11" t="s">
        <v>69</v>
      </c>
      <c r="F752" s="11" t="s">
        <v>70</v>
      </c>
      <c r="G752" s="11" t="s">
        <v>188</v>
      </c>
      <c r="H752" s="11" t="s">
        <v>4317</v>
      </c>
      <c r="I752" s="11" t="s">
        <v>1454</v>
      </c>
      <c r="J752" s="11" t="s">
        <v>2499</v>
      </c>
      <c r="K752" s="11" t="s">
        <v>2821</v>
      </c>
      <c r="L752" s="12">
        <v>57.04</v>
      </c>
      <c r="M752" s="12">
        <v>63</v>
      </c>
      <c r="N752" s="12">
        <v>59.42</v>
      </c>
      <c r="O752" s="12">
        <v>59.78</v>
      </c>
      <c r="P752" s="12">
        <v>63</v>
      </c>
      <c r="Q752" s="12">
        <v>57.74</v>
      </c>
      <c r="R752" s="11" t="s">
        <v>3859</v>
      </c>
      <c r="S752" s="11" t="s">
        <v>3860</v>
      </c>
    </row>
    <row r="753" spans="1:19" ht="150" x14ac:dyDescent="0.25">
      <c r="A753" s="11" t="s">
        <v>253</v>
      </c>
      <c r="B753" s="11" t="s">
        <v>58</v>
      </c>
      <c r="C753" s="11" t="s">
        <v>254</v>
      </c>
      <c r="D753" s="11" t="s">
        <v>257</v>
      </c>
      <c r="E753" s="11" t="s">
        <v>69</v>
      </c>
      <c r="F753" s="11" t="s">
        <v>70</v>
      </c>
      <c r="G753" s="11" t="s">
        <v>188</v>
      </c>
      <c r="H753" s="11" t="s">
        <v>4317</v>
      </c>
      <c r="I753" s="11" t="s">
        <v>1454</v>
      </c>
      <c r="J753" s="11" t="s">
        <v>2500</v>
      </c>
      <c r="K753" s="11" t="s">
        <v>2821</v>
      </c>
      <c r="L753" s="12">
        <v>22.52</v>
      </c>
      <c r="M753" s="12">
        <v>33</v>
      </c>
      <c r="N753" s="12">
        <v>26.71</v>
      </c>
      <c r="O753" s="12">
        <v>26.98</v>
      </c>
      <c r="P753" s="12">
        <v>33</v>
      </c>
      <c r="Q753" s="12">
        <v>31.94</v>
      </c>
      <c r="R753" s="11" t="s">
        <v>3861</v>
      </c>
      <c r="S753" s="11" t="s">
        <v>3862</v>
      </c>
    </row>
    <row r="754" spans="1:19" ht="210" x14ac:dyDescent="0.25">
      <c r="A754" s="11" t="s">
        <v>253</v>
      </c>
      <c r="B754" s="11" t="s">
        <v>58</v>
      </c>
      <c r="C754" s="11" t="s">
        <v>254</v>
      </c>
      <c r="D754" s="11" t="s">
        <v>258</v>
      </c>
      <c r="E754" s="11" t="s">
        <v>69</v>
      </c>
      <c r="F754" s="11" t="s">
        <v>70</v>
      </c>
      <c r="G754" s="11" t="s">
        <v>150</v>
      </c>
      <c r="H754" s="11" t="s">
        <v>4313</v>
      </c>
      <c r="I754" s="11" t="s">
        <v>1607</v>
      </c>
      <c r="J754" s="11" t="s">
        <v>2501</v>
      </c>
      <c r="K754" s="11" t="s">
        <v>2821</v>
      </c>
      <c r="L754" s="12">
        <v>0</v>
      </c>
      <c r="M754" s="12">
        <v>15</v>
      </c>
      <c r="N754" s="12">
        <v>6</v>
      </c>
      <c r="O754" s="12" t="s">
        <v>1307</v>
      </c>
      <c r="P754" s="12">
        <v>15</v>
      </c>
      <c r="Q754" s="12">
        <v>14.75</v>
      </c>
      <c r="R754" s="11" t="s">
        <v>3863</v>
      </c>
      <c r="S754" s="11" t="s">
        <v>3864</v>
      </c>
    </row>
    <row r="755" spans="1:19" ht="210" x14ac:dyDescent="0.25">
      <c r="A755" s="11" t="s">
        <v>253</v>
      </c>
      <c r="B755" s="11" t="s">
        <v>58</v>
      </c>
      <c r="C755" s="11" t="s">
        <v>254</v>
      </c>
      <c r="D755" s="11" t="s">
        <v>258</v>
      </c>
      <c r="E755" s="11" t="s">
        <v>69</v>
      </c>
      <c r="F755" s="11" t="s">
        <v>70</v>
      </c>
      <c r="G755" s="11" t="s">
        <v>150</v>
      </c>
      <c r="H755" s="11" t="s">
        <v>4313</v>
      </c>
      <c r="I755" s="11" t="s">
        <v>1607</v>
      </c>
      <c r="J755" s="11" t="s">
        <v>2502</v>
      </c>
      <c r="K755" s="11" t="s">
        <v>2821</v>
      </c>
      <c r="L755" s="12">
        <v>0</v>
      </c>
      <c r="M755" s="12">
        <v>18</v>
      </c>
      <c r="N755" s="12">
        <v>7.2</v>
      </c>
      <c r="O755" s="12">
        <v>7.08</v>
      </c>
      <c r="P755" s="12">
        <v>18</v>
      </c>
      <c r="Q755" s="12">
        <v>17.5</v>
      </c>
      <c r="R755" s="11" t="s">
        <v>3865</v>
      </c>
      <c r="S755" s="11" t="s">
        <v>3866</v>
      </c>
    </row>
    <row r="756" spans="1:19" ht="120" x14ac:dyDescent="0.25">
      <c r="A756" s="11" t="s">
        <v>253</v>
      </c>
      <c r="B756" s="11" t="s">
        <v>58</v>
      </c>
      <c r="C756" s="11" t="s">
        <v>254</v>
      </c>
      <c r="D756" s="11" t="s">
        <v>2503</v>
      </c>
      <c r="E756" s="11" t="s">
        <v>69</v>
      </c>
      <c r="F756" s="11" t="s">
        <v>190</v>
      </c>
      <c r="G756" s="11" t="s">
        <v>191</v>
      </c>
      <c r="H756" s="11" t="s">
        <v>4309</v>
      </c>
      <c r="I756" s="11" t="s">
        <v>2341</v>
      </c>
      <c r="J756" s="11" t="s">
        <v>2504</v>
      </c>
      <c r="K756" s="11" t="s">
        <v>2821</v>
      </c>
      <c r="L756" s="12">
        <v>17.36</v>
      </c>
      <c r="M756" s="12">
        <v>28</v>
      </c>
      <c r="N756" s="12">
        <v>21.42</v>
      </c>
      <c r="O756" s="12" t="s">
        <v>1307</v>
      </c>
      <c r="P756" s="12">
        <v>28</v>
      </c>
      <c r="Q756" s="12">
        <v>16.940000000000001</v>
      </c>
      <c r="R756" s="11" t="s">
        <v>3867</v>
      </c>
      <c r="S756" s="11" t="s">
        <v>3868</v>
      </c>
    </row>
    <row r="757" spans="1:19" ht="90" x14ac:dyDescent="0.25">
      <c r="A757" s="11" t="s">
        <v>253</v>
      </c>
      <c r="B757" s="11" t="s">
        <v>58</v>
      </c>
      <c r="C757" s="11" t="s">
        <v>254</v>
      </c>
      <c r="D757" s="11" t="s">
        <v>256</v>
      </c>
      <c r="E757" s="11" t="s">
        <v>50</v>
      </c>
      <c r="F757" s="11" t="s">
        <v>51</v>
      </c>
      <c r="G757" s="11" t="s">
        <v>61</v>
      </c>
      <c r="H757" s="11" t="s">
        <v>4309</v>
      </c>
      <c r="I757" s="11" t="s">
        <v>1320</v>
      </c>
      <c r="J757" s="11"/>
      <c r="K757" s="11"/>
      <c r="L757" s="12"/>
      <c r="M757" s="12"/>
      <c r="N757" s="12"/>
      <c r="O757" s="12"/>
      <c r="P757" s="12"/>
      <c r="Q757" s="12"/>
      <c r="R757" s="11"/>
      <c r="S757" s="11"/>
    </row>
    <row r="758" spans="1:19" ht="150" x14ac:dyDescent="0.25">
      <c r="A758" s="11" t="s">
        <v>1212</v>
      </c>
      <c r="B758" s="11" t="s">
        <v>58</v>
      </c>
      <c r="C758" s="11" t="s">
        <v>2505</v>
      </c>
      <c r="D758" s="11" t="s">
        <v>2506</v>
      </c>
      <c r="E758" s="11" t="s">
        <v>69</v>
      </c>
      <c r="F758" s="11" t="s">
        <v>1215</v>
      </c>
      <c r="G758" s="11" t="s">
        <v>150</v>
      </c>
      <c r="H758" s="11" t="s">
        <v>4313</v>
      </c>
      <c r="I758" s="11" t="s">
        <v>1607</v>
      </c>
      <c r="J758" s="11" t="s">
        <v>2507</v>
      </c>
      <c r="K758" s="11" t="s">
        <v>2821</v>
      </c>
      <c r="L758" s="12">
        <v>56</v>
      </c>
      <c r="M758" s="12">
        <v>81</v>
      </c>
      <c r="N758" s="12">
        <v>10</v>
      </c>
      <c r="O758" s="12" t="s">
        <v>1307</v>
      </c>
      <c r="P758" s="12">
        <v>15</v>
      </c>
      <c r="Q758" s="12">
        <v>19</v>
      </c>
      <c r="R758" s="11" t="s">
        <v>3869</v>
      </c>
      <c r="S758" s="11" t="s">
        <v>3870</v>
      </c>
    </row>
    <row r="759" spans="1:19" ht="150" x14ac:dyDescent="0.25">
      <c r="A759" s="11" t="s">
        <v>1212</v>
      </c>
      <c r="B759" s="11" t="s">
        <v>58</v>
      </c>
      <c r="C759" s="11" t="s">
        <v>2505</v>
      </c>
      <c r="D759" s="11" t="s">
        <v>2506</v>
      </c>
      <c r="E759" s="11" t="s">
        <v>69</v>
      </c>
      <c r="F759" s="11" t="s">
        <v>1215</v>
      </c>
      <c r="G759" s="11" t="s">
        <v>150</v>
      </c>
      <c r="H759" s="11" t="s">
        <v>4313</v>
      </c>
      <c r="I759" s="11" t="s">
        <v>1607</v>
      </c>
      <c r="J759" s="11" t="s">
        <v>2508</v>
      </c>
      <c r="K759" s="11" t="s">
        <v>2821</v>
      </c>
      <c r="L759" s="12">
        <v>583</v>
      </c>
      <c r="M759" s="12">
        <v>623</v>
      </c>
      <c r="N759" s="12">
        <v>20</v>
      </c>
      <c r="O759" s="12" t="s">
        <v>1307</v>
      </c>
      <c r="P759" s="12">
        <v>20</v>
      </c>
      <c r="Q759" s="12">
        <v>79</v>
      </c>
      <c r="R759" s="11" t="s">
        <v>3871</v>
      </c>
      <c r="S759" s="11" t="s">
        <v>3872</v>
      </c>
    </row>
    <row r="760" spans="1:19" ht="105" x14ac:dyDescent="0.25">
      <c r="A760" s="11" t="s">
        <v>1212</v>
      </c>
      <c r="B760" s="11" t="s">
        <v>58</v>
      </c>
      <c r="C760" s="11" t="s">
        <v>2505</v>
      </c>
      <c r="D760" s="11" t="s">
        <v>2509</v>
      </c>
      <c r="E760" s="11" t="s">
        <v>69</v>
      </c>
      <c r="F760" s="11" t="s">
        <v>1215</v>
      </c>
      <c r="G760" s="11" t="s">
        <v>188</v>
      </c>
      <c r="H760" s="11" t="s">
        <v>4317</v>
      </c>
      <c r="I760" s="11" t="s">
        <v>1454</v>
      </c>
      <c r="J760" s="11" t="s">
        <v>2510</v>
      </c>
      <c r="K760" s="11" t="s">
        <v>2821</v>
      </c>
      <c r="L760" s="12">
        <v>20</v>
      </c>
      <c r="M760" s="12">
        <v>20</v>
      </c>
      <c r="N760" s="12">
        <v>0</v>
      </c>
      <c r="O760" s="12" t="s">
        <v>1307</v>
      </c>
      <c r="P760" s="12">
        <v>0</v>
      </c>
      <c r="Q760" s="12">
        <v>0</v>
      </c>
      <c r="R760" s="11" t="s">
        <v>3873</v>
      </c>
      <c r="S760" s="11" t="s">
        <v>3874</v>
      </c>
    </row>
    <row r="761" spans="1:19" ht="150" x14ac:dyDescent="0.25">
      <c r="A761" s="11" t="s">
        <v>1212</v>
      </c>
      <c r="B761" s="11" t="s">
        <v>58</v>
      </c>
      <c r="C761" s="11" t="s">
        <v>2505</v>
      </c>
      <c r="D761" s="11" t="s">
        <v>2506</v>
      </c>
      <c r="E761" s="11" t="s">
        <v>69</v>
      </c>
      <c r="F761" s="11" t="s">
        <v>1215</v>
      </c>
      <c r="G761" s="11" t="s">
        <v>150</v>
      </c>
      <c r="H761" s="11" t="s">
        <v>4313</v>
      </c>
      <c r="I761" s="11" t="s">
        <v>1607</v>
      </c>
      <c r="J761" s="11" t="s">
        <v>2511</v>
      </c>
      <c r="K761" s="11" t="s">
        <v>2821</v>
      </c>
      <c r="L761" s="12">
        <v>22</v>
      </c>
      <c r="M761" s="12">
        <v>26</v>
      </c>
      <c r="N761" s="12">
        <v>0</v>
      </c>
      <c r="O761" s="12" t="s">
        <v>1307</v>
      </c>
      <c r="P761" s="12">
        <v>0</v>
      </c>
      <c r="Q761" s="12">
        <v>15</v>
      </c>
      <c r="R761" s="11" t="s">
        <v>3875</v>
      </c>
      <c r="S761" s="11" t="s">
        <v>3876</v>
      </c>
    </row>
    <row r="762" spans="1:19" ht="90" x14ac:dyDescent="0.25">
      <c r="A762" s="11" t="s">
        <v>1212</v>
      </c>
      <c r="B762" s="11" t="s">
        <v>58</v>
      </c>
      <c r="C762" s="11" t="s">
        <v>2505</v>
      </c>
      <c r="D762" s="11" t="s">
        <v>2509</v>
      </c>
      <c r="E762" s="11" t="s">
        <v>69</v>
      </c>
      <c r="F762" s="11" t="s">
        <v>1215</v>
      </c>
      <c r="G762" s="11" t="s">
        <v>188</v>
      </c>
      <c r="H762" s="11" t="s">
        <v>4317</v>
      </c>
      <c r="I762" s="11" t="s">
        <v>1454</v>
      </c>
      <c r="J762" s="11" t="s">
        <v>2512</v>
      </c>
      <c r="K762" s="11" t="s">
        <v>2821</v>
      </c>
      <c r="L762" s="12">
        <v>21</v>
      </c>
      <c r="M762" s="12">
        <v>24</v>
      </c>
      <c r="N762" s="12">
        <v>0</v>
      </c>
      <c r="O762" s="12" t="s">
        <v>1307</v>
      </c>
      <c r="P762" s="12">
        <v>3</v>
      </c>
      <c r="Q762" s="12">
        <v>0</v>
      </c>
      <c r="R762" s="11" t="s">
        <v>3877</v>
      </c>
      <c r="S762" s="11" t="s">
        <v>3878</v>
      </c>
    </row>
    <row r="763" spans="1:19" ht="90" x14ac:dyDescent="0.25">
      <c r="A763" s="11" t="s">
        <v>1212</v>
      </c>
      <c r="B763" s="11" t="s">
        <v>58</v>
      </c>
      <c r="C763" s="11" t="s">
        <v>2505</v>
      </c>
      <c r="D763" s="11" t="s">
        <v>2509</v>
      </c>
      <c r="E763" s="11" t="s">
        <v>69</v>
      </c>
      <c r="F763" s="11" t="s">
        <v>1215</v>
      </c>
      <c r="G763" s="11" t="s">
        <v>188</v>
      </c>
      <c r="H763" s="11" t="s">
        <v>4317</v>
      </c>
      <c r="I763" s="11" t="s">
        <v>1454</v>
      </c>
      <c r="J763" s="11" t="s">
        <v>2513</v>
      </c>
      <c r="K763" s="11" t="s">
        <v>2821</v>
      </c>
      <c r="L763" s="12">
        <v>0</v>
      </c>
      <c r="M763" s="12">
        <v>0</v>
      </c>
      <c r="N763" s="12">
        <v>0</v>
      </c>
      <c r="O763" s="12" t="s">
        <v>1307</v>
      </c>
      <c r="P763" s="12">
        <v>0</v>
      </c>
      <c r="Q763" s="12">
        <v>0</v>
      </c>
      <c r="R763" s="11" t="s">
        <v>3879</v>
      </c>
      <c r="S763" s="11" t="s">
        <v>3880</v>
      </c>
    </row>
    <row r="764" spans="1:19" ht="150" x14ac:dyDescent="0.25">
      <c r="A764" s="11" t="s">
        <v>1212</v>
      </c>
      <c r="B764" s="11" t="s">
        <v>58</v>
      </c>
      <c r="C764" s="11" t="s">
        <v>2505</v>
      </c>
      <c r="D764" s="11" t="s">
        <v>2506</v>
      </c>
      <c r="E764" s="11" t="s">
        <v>69</v>
      </c>
      <c r="F764" s="11" t="s">
        <v>1215</v>
      </c>
      <c r="G764" s="11" t="s">
        <v>150</v>
      </c>
      <c r="H764" s="11" t="s">
        <v>4313</v>
      </c>
      <c r="I764" s="11" t="s">
        <v>1607</v>
      </c>
      <c r="J764" s="11" t="s">
        <v>2514</v>
      </c>
      <c r="K764" s="11" t="s">
        <v>2821</v>
      </c>
      <c r="L764" s="12">
        <v>66</v>
      </c>
      <c r="M764" s="12">
        <v>86</v>
      </c>
      <c r="N764" s="12">
        <v>0</v>
      </c>
      <c r="O764" s="12" t="s">
        <v>1307</v>
      </c>
      <c r="P764" s="12">
        <v>0</v>
      </c>
      <c r="Q764" s="12">
        <v>37</v>
      </c>
      <c r="R764" s="11" t="s">
        <v>3881</v>
      </c>
      <c r="S764" s="11" t="s">
        <v>3882</v>
      </c>
    </row>
    <row r="765" spans="1:19" ht="150" x14ac:dyDescent="0.25">
      <c r="A765" s="11" t="s">
        <v>1212</v>
      </c>
      <c r="B765" s="11" t="s">
        <v>58</v>
      </c>
      <c r="C765" s="11" t="s">
        <v>2505</v>
      </c>
      <c r="D765" s="11" t="s">
        <v>2506</v>
      </c>
      <c r="E765" s="11" t="s">
        <v>69</v>
      </c>
      <c r="F765" s="11" t="s">
        <v>1215</v>
      </c>
      <c r="G765" s="11" t="s">
        <v>150</v>
      </c>
      <c r="H765" s="11" t="s">
        <v>4313</v>
      </c>
      <c r="I765" s="11" t="s">
        <v>1607</v>
      </c>
      <c r="J765" s="11" t="s">
        <v>2515</v>
      </c>
      <c r="K765" s="11" t="s">
        <v>2821</v>
      </c>
      <c r="L765" s="12">
        <v>57</v>
      </c>
      <c r="M765" s="12">
        <v>65</v>
      </c>
      <c r="N765" s="12">
        <v>2</v>
      </c>
      <c r="O765" s="12" t="s">
        <v>1307</v>
      </c>
      <c r="P765" s="12">
        <v>6</v>
      </c>
      <c r="Q765" s="12">
        <v>10</v>
      </c>
      <c r="R765" s="11" t="s">
        <v>3883</v>
      </c>
      <c r="S765" s="11" t="s">
        <v>3870</v>
      </c>
    </row>
    <row r="766" spans="1:19" ht="90" x14ac:dyDescent="0.25">
      <c r="A766" s="11" t="s">
        <v>1212</v>
      </c>
      <c r="B766" s="11" t="s">
        <v>58</v>
      </c>
      <c r="C766" s="11" t="s">
        <v>2505</v>
      </c>
      <c r="D766" s="11" t="s">
        <v>2509</v>
      </c>
      <c r="E766" s="11" t="s">
        <v>69</v>
      </c>
      <c r="F766" s="11" t="s">
        <v>1215</v>
      </c>
      <c r="G766" s="11" t="s">
        <v>188</v>
      </c>
      <c r="H766" s="11" t="s">
        <v>4317</v>
      </c>
      <c r="I766" s="11" t="s">
        <v>1454</v>
      </c>
      <c r="J766" s="11" t="s">
        <v>2516</v>
      </c>
      <c r="K766" s="11" t="s">
        <v>2821</v>
      </c>
      <c r="L766" s="12">
        <v>11</v>
      </c>
      <c r="M766" s="12">
        <v>11</v>
      </c>
      <c r="N766" s="12">
        <v>0</v>
      </c>
      <c r="O766" s="12" t="s">
        <v>1307</v>
      </c>
      <c r="P766" s="12">
        <v>0</v>
      </c>
      <c r="Q766" s="12">
        <v>4</v>
      </c>
      <c r="R766" s="11" t="s">
        <v>3884</v>
      </c>
      <c r="S766" s="11" t="s">
        <v>3885</v>
      </c>
    </row>
    <row r="767" spans="1:19" ht="90" x14ac:dyDescent="0.25">
      <c r="A767" s="11" t="s">
        <v>1212</v>
      </c>
      <c r="B767" s="11" t="s">
        <v>58</v>
      </c>
      <c r="C767" s="11" t="s">
        <v>2505</v>
      </c>
      <c r="D767" s="11" t="s">
        <v>2517</v>
      </c>
      <c r="E767" s="11" t="s">
        <v>69</v>
      </c>
      <c r="F767" s="11" t="s">
        <v>1215</v>
      </c>
      <c r="G767" s="11" t="s">
        <v>98</v>
      </c>
      <c r="H767" s="11" t="s">
        <v>1311</v>
      </c>
      <c r="I767" s="11" t="s">
        <v>1311</v>
      </c>
      <c r="J767" s="11" t="s">
        <v>2518</v>
      </c>
      <c r="K767" s="11" t="s">
        <v>2821</v>
      </c>
      <c r="L767" s="12">
        <v>10</v>
      </c>
      <c r="M767" s="12">
        <v>13</v>
      </c>
      <c r="N767" s="12">
        <v>0</v>
      </c>
      <c r="O767" s="12" t="s">
        <v>1307</v>
      </c>
      <c r="P767" s="12">
        <v>3</v>
      </c>
      <c r="Q767" s="12">
        <v>14</v>
      </c>
      <c r="R767" s="11" t="s">
        <v>3886</v>
      </c>
      <c r="S767" s="11" t="s">
        <v>3887</v>
      </c>
    </row>
    <row r="768" spans="1:19" ht="90" x14ac:dyDescent="0.25">
      <c r="A768" s="11" t="s">
        <v>1212</v>
      </c>
      <c r="B768" s="11" t="s">
        <v>58</v>
      </c>
      <c r="C768" s="11" t="s">
        <v>2505</v>
      </c>
      <c r="D768" s="11" t="s">
        <v>2517</v>
      </c>
      <c r="E768" s="11" t="s">
        <v>69</v>
      </c>
      <c r="F768" s="11" t="s">
        <v>1215</v>
      </c>
      <c r="G768" s="11" t="s">
        <v>98</v>
      </c>
      <c r="H768" s="11" t="s">
        <v>1311</v>
      </c>
      <c r="I768" s="11" t="s">
        <v>1311</v>
      </c>
      <c r="J768" s="11" t="s">
        <v>2519</v>
      </c>
      <c r="K768" s="11" t="s">
        <v>2821</v>
      </c>
      <c r="L768" s="12">
        <v>4</v>
      </c>
      <c r="M768" s="12">
        <v>5</v>
      </c>
      <c r="N768" s="12">
        <v>0</v>
      </c>
      <c r="O768" s="12" t="s">
        <v>1307</v>
      </c>
      <c r="P768" s="12">
        <v>1</v>
      </c>
      <c r="Q768" s="12">
        <v>2</v>
      </c>
      <c r="R768" s="11" t="s">
        <v>3888</v>
      </c>
      <c r="S768" s="11" t="s">
        <v>3889</v>
      </c>
    </row>
    <row r="769" spans="1:19" ht="90" x14ac:dyDescent="0.25">
      <c r="A769" s="11" t="s">
        <v>1212</v>
      </c>
      <c r="B769" s="11" t="s">
        <v>58</v>
      </c>
      <c r="C769" s="11" t="s">
        <v>2505</v>
      </c>
      <c r="D769" s="11" t="s">
        <v>2517</v>
      </c>
      <c r="E769" s="11" t="s">
        <v>69</v>
      </c>
      <c r="F769" s="11" t="s">
        <v>1215</v>
      </c>
      <c r="G769" s="11" t="s">
        <v>98</v>
      </c>
      <c r="H769" s="11" t="s">
        <v>1311</v>
      </c>
      <c r="I769" s="11" t="s">
        <v>1311</v>
      </c>
      <c r="J769" s="11" t="s">
        <v>2520</v>
      </c>
      <c r="K769" s="11" t="s">
        <v>2821</v>
      </c>
      <c r="L769" s="12">
        <v>5</v>
      </c>
      <c r="M769" s="12">
        <v>6</v>
      </c>
      <c r="N769" s="12">
        <v>0</v>
      </c>
      <c r="O769" s="12" t="s">
        <v>1307</v>
      </c>
      <c r="P769" s="12">
        <v>1</v>
      </c>
      <c r="Q769" s="12">
        <v>3</v>
      </c>
      <c r="R769" s="11" t="s">
        <v>3886</v>
      </c>
      <c r="S769" s="11" t="s">
        <v>3890</v>
      </c>
    </row>
    <row r="770" spans="1:19" ht="75" x14ac:dyDescent="0.25">
      <c r="A770" s="11" t="s">
        <v>1212</v>
      </c>
      <c r="B770" s="11" t="s">
        <v>58</v>
      </c>
      <c r="C770" s="11" t="s">
        <v>2505</v>
      </c>
      <c r="D770" s="11" t="s">
        <v>4321</v>
      </c>
      <c r="E770" s="11" t="s">
        <v>50</v>
      </c>
      <c r="F770" s="11"/>
      <c r="G770" s="11"/>
      <c r="H770" s="11"/>
      <c r="I770" s="11"/>
      <c r="J770" s="11"/>
      <c r="K770" s="11"/>
      <c r="L770" s="12"/>
      <c r="M770" s="12"/>
      <c r="N770" s="12"/>
      <c r="O770" s="12"/>
      <c r="P770" s="12"/>
      <c r="Q770" s="12"/>
      <c r="R770" s="11"/>
      <c r="S770" s="11"/>
    </row>
    <row r="771" spans="1:19" ht="75" x14ac:dyDescent="0.25">
      <c r="A771" s="11" t="s">
        <v>1212</v>
      </c>
      <c r="B771" s="11" t="s">
        <v>58</v>
      </c>
      <c r="C771" s="11" t="s">
        <v>2505</v>
      </c>
      <c r="D771" s="11" t="s">
        <v>4321</v>
      </c>
      <c r="E771" s="11" t="s">
        <v>50</v>
      </c>
      <c r="F771" s="11"/>
      <c r="G771" s="11"/>
      <c r="H771" s="11"/>
      <c r="I771" s="11"/>
      <c r="J771" s="11"/>
      <c r="K771" s="11"/>
      <c r="L771" s="12"/>
      <c r="M771" s="12"/>
      <c r="N771" s="12"/>
      <c r="O771" s="12"/>
      <c r="P771" s="12"/>
      <c r="Q771" s="12"/>
      <c r="R771" s="11"/>
      <c r="S771" s="11"/>
    </row>
    <row r="772" spans="1:19" ht="150" x14ac:dyDescent="0.25">
      <c r="A772" s="11" t="s">
        <v>265</v>
      </c>
      <c r="B772" s="11" t="s">
        <v>58</v>
      </c>
      <c r="C772" s="11" t="s">
        <v>2521</v>
      </c>
      <c r="D772" s="11" t="s">
        <v>2522</v>
      </c>
      <c r="E772" s="11" t="s">
        <v>69</v>
      </c>
      <c r="F772" s="11" t="s">
        <v>1215</v>
      </c>
      <c r="G772" s="11" t="s">
        <v>75</v>
      </c>
      <c r="H772" s="11" t="s">
        <v>4313</v>
      </c>
      <c r="I772" s="11" t="s">
        <v>1607</v>
      </c>
      <c r="J772" s="11" t="s">
        <v>2523</v>
      </c>
      <c r="K772" s="11" t="s">
        <v>2821</v>
      </c>
      <c r="L772" s="12">
        <v>0</v>
      </c>
      <c r="M772" s="12">
        <v>2</v>
      </c>
      <c r="N772" s="12">
        <v>0</v>
      </c>
      <c r="O772" s="12" t="s">
        <v>1307</v>
      </c>
      <c r="P772" s="12">
        <v>2</v>
      </c>
      <c r="Q772" s="12">
        <v>0</v>
      </c>
      <c r="R772" s="11" t="s">
        <v>3891</v>
      </c>
      <c r="S772" s="11" t="s">
        <v>3892</v>
      </c>
    </row>
    <row r="773" spans="1:19" ht="150" x14ac:dyDescent="0.25">
      <c r="A773" s="11" t="s">
        <v>265</v>
      </c>
      <c r="B773" s="11" t="s">
        <v>58</v>
      </c>
      <c r="C773" s="11" t="s">
        <v>2521</v>
      </c>
      <c r="D773" s="11" t="s">
        <v>2524</v>
      </c>
      <c r="E773" s="11" t="s">
        <v>69</v>
      </c>
      <c r="F773" s="11" t="s">
        <v>1215</v>
      </c>
      <c r="G773" s="11" t="s">
        <v>150</v>
      </c>
      <c r="H773" s="11" t="s">
        <v>4313</v>
      </c>
      <c r="I773" s="11" t="s">
        <v>1607</v>
      </c>
      <c r="J773" s="11" t="s">
        <v>2525</v>
      </c>
      <c r="K773" s="11" t="s">
        <v>2821</v>
      </c>
      <c r="L773" s="12">
        <v>0</v>
      </c>
      <c r="M773" s="12">
        <v>0</v>
      </c>
      <c r="N773" s="12">
        <v>0</v>
      </c>
      <c r="O773" s="12" t="s">
        <v>1307</v>
      </c>
      <c r="P773" s="12">
        <v>0</v>
      </c>
      <c r="Q773" s="12">
        <v>3</v>
      </c>
      <c r="R773" s="11" t="s">
        <v>3893</v>
      </c>
      <c r="S773" s="11" t="s">
        <v>3894</v>
      </c>
    </row>
    <row r="774" spans="1:19" ht="150" x14ac:dyDescent="0.25">
      <c r="A774" s="11" t="s">
        <v>265</v>
      </c>
      <c r="B774" s="11" t="s">
        <v>58</v>
      </c>
      <c r="C774" s="11" t="s">
        <v>2521</v>
      </c>
      <c r="D774" s="11" t="s">
        <v>2522</v>
      </c>
      <c r="E774" s="11" t="s">
        <v>69</v>
      </c>
      <c r="F774" s="11" t="s">
        <v>1215</v>
      </c>
      <c r="G774" s="11" t="s">
        <v>75</v>
      </c>
      <c r="H774" s="11" t="s">
        <v>4313</v>
      </c>
      <c r="I774" s="11" t="s">
        <v>1607</v>
      </c>
      <c r="J774" s="11" t="s">
        <v>2526</v>
      </c>
      <c r="K774" s="11" t="s">
        <v>2821</v>
      </c>
      <c r="L774" s="12">
        <v>0</v>
      </c>
      <c r="M774" s="12">
        <v>0</v>
      </c>
      <c r="N774" s="12">
        <v>0</v>
      </c>
      <c r="O774" s="12" t="s">
        <v>1307</v>
      </c>
      <c r="P774" s="12">
        <v>0</v>
      </c>
      <c r="Q774" s="12">
        <v>1</v>
      </c>
      <c r="R774" s="11" t="s">
        <v>3895</v>
      </c>
      <c r="S774" s="11" t="s">
        <v>3896</v>
      </c>
    </row>
    <row r="775" spans="1:19" ht="150" x14ac:dyDescent="0.25">
      <c r="A775" s="11" t="s">
        <v>265</v>
      </c>
      <c r="B775" s="11" t="s">
        <v>58</v>
      </c>
      <c r="C775" s="11" t="s">
        <v>2521</v>
      </c>
      <c r="D775" s="11" t="s">
        <v>2522</v>
      </c>
      <c r="E775" s="11" t="s">
        <v>69</v>
      </c>
      <c r="F775" s="11" t="s">
        <v>1215</v>
      </c>
      <c r="G775" s="11" t="s">
        <v>75</v>
      </c>
      <c r="H775" s="11" t="s">
        <v>4313</v>
      </c>
      <c r="I775" s="11" t="s">
        <v>1607</v>
      </c>
      <c r="J775" s="11" t="s">
        <v>2527</v>
      </c>
      <c r="K775" s="11" t="s">
        <v>2821</v>
      </c>
      <c r="L775" s="12">
        <v>0</v>
      </c>
      <c r="M775" s="12">
        <v>0.02</v>
      </c>
      <c r="N775" s="12">
        <v>0</v>
      </c>
      <c r="O775" s="12" t="s">
        <v>1307</v>
      </c>
      <c r="P775" s="12">
        <v>0.02</v>
      </c>
      <c r="Q775" s="12">
        <v>0.26</v>
      </c>
      <c r="R775" s="11" t="s">
        <v>3897</v>
      </c>
      <c r="S775" s="11" t="s">
        <v>3898</v>
      </c>
    </row>
    <row r="776" spans="1:19" ht="90" x14ac:dyDescent="0.25">
      <c r="A776" s="11" t="s">
        <v>265</v>
      </c>
      <c r="B776" s="11" t="s">
        <v>58</v>
      </c>
      <c r="C776" s="11" t="s">
        <v>2521</v>
      </c>
      <c r="D776" s="11" t="s">
        <v>2528</v>
      </c>
      <c r="E776" s="11" t="s">
        <v>69</v>
      </c>
      <c r="F776" s="11" t="s">
        <v>1215</v>
      </c>
      <c r="G776" s="11" t="s">
        <v>188</v>
      </c>
      <c r="H776" s="11" t="s">
        <v>4317</v>
      </c>
      <c r="I776" s="11" t="s">
        <v>1454</v>
      </c>
      <c r="J776" s="11" t="s">
        <v>2529</v>
      </c>
      <c r="K776" s="11" t="s">
        <v>2821</v>
      </c>
      <c r="L776" s="12">
        <v>0</v>
      </c>
      <c r="M776" s="12">
        <v>0.15</v>
      </c>
      <c r="N776" s="12">
        <v>0</v>
      </c>
      <c r="O776" s="12" t="s">
        <v>1307</v>
      </c>
      <c r="P776" s="12">
        <v>0.15</v>
      </c>
      <c r="Q776" s="12">
        <v>0.15</v>
      </c>
      <c r="R776" s="11" t="s">
        <v>3899</v>
      </c>
      <c r="S776" s="11" t="s">
        <v>3900</v>
      </c>
    </row>
    <row r="777" spans="1:19" ht="150" x14ac:dyDescent="0.25">
      <c r="A777" s="11" t="s">
        <v>265</v>
      </c>
      <c r="B777" s="11" t="s">
        <v>58</v>
      </c>
      <c r="C777" s="11" t="s">
        <v>2521</v>
      </c>
      <c r="D777" s="11" t="s">
        <v>2524</v>
      </c>
      <c r="E777" s="11" t="s">
        <v>69</v>
      </c>
      <c r="F777" s="11" t="s">
        <v>1215</v>
      </c>
      <c r="G777" s="11" t="s">
        <v>150</v>
      </c>
      <c r="H777" s="11" t="s">
        <v>4313</v>
      </c>
      <c r="I777" s="11" t="s">
        <v>1607</v>
      </c>
      <c r="J777" s="11" t="s">
        <v>2530</v>
      </c>
      <c r="K777" s="11" t="s">
        <v>2821</v>
      </c>
      <c r="L777" s="12">
        <v>0</v>
      </c>
      <c r="M777" s="12">
        <v>0</v>
      </c>
      <c r="N777" s="12">
        <v>0</v>
      </c>
      <c r="O777" s="12" t="s">
        <v>1307</v>
      </c>
      <c r="P777" s="12">
        <v>0</v>
      </c>
      <c r="Q777" s="12">
        <v>1</v>
      </c>
      <c r="R777" s="11" t="s">
        <v>3893</v>
      </c>
      <c r="S777" s="11" t="s">
        <v>3901</v>
      </c>
    </row>
    <row r="778" spans="1:19" ht="75" x14ac:dyDescent="0.25">
      <c r="A778" s="11" t="s">
        <v>265</v>
      </c>
      <c r="B778" s="11" t="s">
        <v>58</v>
      </c>
      <c r="C778" s="11" t="s">
        <v>2521</v>
      </c>
      <c r="D778" s="11" t="s">
        <v>2528</v>
      </c>
      <c r="E778" s="11" t="s">
        <v>69</v>
      </c>
      <c r="F778" s="11" t="s">
        <v>1215</v>
      </c>
      <c r="G778" s="11" t="s">
        <v>188</v>
      </c>
      <c r="H778" s="11" t="s">
        <v>4317</v>
      </c>
      <c r="I778" s="11" t="s">
        <v>1454</v>
      </c>
      <c r="J778" s="11" t="s">
        <v>2531</v>
      </c>
      <c r="K778" s="11" t="s">
        <v>2821</v>
      </c>
      <c r="L778" s="12">
        <v>0.28000000000000003</v>
      </c>
      <c r="M778" s="12">
        <v>0.26</v>
      </c>
      <c r="N778" s="12">
        <v>0</v>
      </c>
      <c r="O778" s="12" t="s">
        <v>1307</v>
      </c>
      <c r="P778" s="12">
        <v>0.26</v>
      </c>
      <c r="Q778" s="12">
        <v>0.33</v>
      </c>
      <c r="R778" s="11" t="s">
        <v>3902</v>
      </c>
      <c r="S778" s="11" t="s">
        <v>3903</v>
      </c>
    </row>
    <row r="779" spans="1:19" ht="75" x14ac:dyDescent="0.25">
      <c r="A779" s="11" t="s">
        <v>265</v>
      </c>
      <c r="B779" s="11" t="s">
        <v>58</v>
      </c>
      <c r="C779" s="11" t="s">
        <v>2521</v>
      </c>
      <c r="D779" s="11" t="s">
        <v>2528</v>
      </c>
      <c r="E779" s="11" t="s">
        <v>69</v>
      </c>
      <c r="F779" s="11" t="s">
        <v>1215</v>
      </c>
      <c r="G779" s="11" t="s">
        <v>188</v>
      </c>
      <c r="H779" s="11" t="s">
        <v>4317</v>
      </c>
      <c r="I779" s="11" t="s">
        <v>1454</v>
      </c>
      <c r="J779" s="11" t="s">
        <v>2532</v>
      </c>
      <c r="K779" s="11" t="s">
        <v>2821</v>
      </c>
      <c r="L779" s="12">
        <v>0.2</v>
      </c>
      <c r="M779" s="12">
        <v>0.15</v>
      </c>
      <c r="N779" s="12">
        <v>0</v>
      </c>
      <c r="O779" s="12" t="s">
        <v>1307</v>
      </c>
      <c r="P779" s="12">
        <v>0.15</v>
      </c>
      <c r="Q779" s="12">
        <v>0.01</v>
      </c>
      <c r="R779" s="11" t="s">
        <v>3904</v>
      </c>
      <c r="S779" s="11" t="s">
        <v>3905</v>
      </c>
    </row>
    <row r="780" spans="1:19" ht="75" x14ac:dyDescent="0.25">
      <c r="A780" s="11" t="s">
        <v>265</v>
      </c>
      <c r="B780" s="11" t="s">
        <v>58</v>
      </c>
      <c r="C780" s="11" t="s">
        <v>2521</v>
      </c>
      <c r="D780" s="11" t="s">
        <v>2528</v>
      </c>
      <c r="E780" s="11" t="s">
        <v>69</v>
      </c>
      <c r="F780" s="11" t="s">
        <v>1215</v>
      </c>
      <c r="G780" s="11" t="s">
        <v>188</v>
      </c>
      <c r="H780" s="11" t="s">
        <v>4317</v>
      </c>
      <c r="I780" s="11" t="s">
        <v>1454</v>
      </c>
      <c r="J780" s="11" t="s">
        <v>1637</v>
      </c>
      <c r="K780" s="11" t="s">
        <v>2821</v>
      </c>
      <c r="L780" s="12">
        <v>29</v>
      </c>
      <c r="M780" s="12">
        <v>39</v>
      </c>
      <c r="N780" s="12">
        <v>0</v>
      </c>
      <c r="O780" s="12" t="s">
        <v>1307</v>
      </c>
      <c r="P780" s="12">
        <v>0.38</v>
      </c>
      <c r="Q780" s="12">
        <v>0.42</v>
      </c>
      <c r="R780" s="11" t="s">
        <v>3144</v>
      </c>
      <c r="S780" s="11" t="s">
        <v>3144</v>
      </c>
    </row>
    <row r="781" spans="1:19" ht="75" x14ac:dyDescent="0.25">
      <c r="A781" s="11" t="s">
        <v>265</v>
      </c>
      <c r="B781" s="11" t="s">
        <v>58</v>
      </c>
      <c r="C781" s="11" t="s">
        <v>2521</v>
      </c>
      <c r="D781" s="11" t="s">
        <v>2528</v>
      </c>
      <c r="E781" s="11" t="s">
        <v>69</v>
      </c>
      <c r="F781" s="11" t="s">
        <v>1215</v>
      </c>
      <c r="G781" s="11" t="s">
        <v>188</v>
      </c>
      <c r="H781" s="11" t="s">
        <v>4317</v>
      </c>
      <c r="I781" s="11" t="s">
        <v>1454</v>
      </c>
      <c r="J781" s="11" t="s">
        <v>1638</v>
      </c>
      <c r="K781" s="11" t="s">
        <v>2821</v>
      </c>
      <c r="L781" s="12">
        <v>34.380000000000003</v>
      </c>
      <c r="M781" s="12">
        <v>44.38</v>
      </c>
      <c r="N781" s="12">
        <v>0</v>
      </c>
      <c r="O781" s="12" t="s">
        <v>1307</v>
      </c>
      <c r="P781" s="12">
        <v>0.15</v>
      </c>
      <c r="Q781" s="12">
        <v>0.53</v>
      </c>
      <c r="R781" s="11" t="s">
        <v>3145</v>
      </c>
      <c r="S781" s="11" t="s">
        <v>3145</v>
      </c>
    </row>
    <row r="782" spans="1:19" ht="75" x14ac:dyDescent="0.25">
      <c r="A782" s="11" t="s">
        <v>265</v>
      </c>
      <c r="B782" s="11" t="s">
        <v>58</v>
      </c>
      <c r="C782" s="11" t="s">
        <v>2521</v>
      </c>
      <c r="D782" s="11" t="s">
        <v>2528</v>
      </c>
      <c r="E782" s="11" t="s">
        <v>69</v>
      </c>
      <c r="F782" s="11" t="s">
        <v>1215</v>
      </c>
      <c r="G782" s="11" t="s">
        <v>188</v>
      </c>
      <c r="H782" s="11" t="s">
        <v>4317</v>
      </c>
      <c r="I782" s="11" t="s">
        <v>1454</v>
      </c>
      <c r="J782" s="11" t="s">
        <v>2533</v>
      </c>
      <c r="K782" s="11" t="s">
        <v>2821</v>
      </c>
      <c r="L782" s="12">
        <v>0.51</v>
      </c>
      <c r="M782" s="12">
        <v>0.57999999999999996</v>
      </c>
      <c r="N782" s="12">
        <v>0</v>
      </c>
      <c r="O782" s="12" t="s">
        <v>1307</v>
      </c>
      <c r="P782" s="12">
        <v>0.57999999999999996</v>
      </c>
      <c r="Q782" s="12">
        <v>0.38</v>
      </c>
      <c r="R782" s="11" t="s">
        <v>3906</v>
      </c>
      <c r="S782" s="11" t="s">
        <v>3907</v>
      </c>
    </row>
    <row r="783" spans="1:19" ht="150" x14ac:dyDescent="0.25">
      <c r="A783" s="11" t="s">
        <v>265</v>
      </c>
      <c r="B783" s="11" t="s">
        <v>58</v>
      </c>
      <c r="C783" s="11" t="s">
        <v>2521</v>
      </c>
      <c r="D783" s="11" t="s">
        <v>2522</v>
      </c>
      <c r="E783" s="11" t="s">
        <v>69</v>
      </c>
      <c r="F783" s="11" t="s">
        <v>1215</v>
      </c>
      <c r="G783" s="11" t="s">
        <v>75</v>
      </c>
      <c r="H783" s="11" t="s">
        <v>4313</v>
      </c>
      <c r="I783" s="11" t="s">
        <v>1607</v>
      </c>
      <c r="J783" s="11" t="s">
        <v>2534</v>
      </c>
      <c r="K783" s="11" t="s">
        <v>2821</v>
      </c>
      <c r="L783" s="12">
        <v>0.8</v>
      </c>
      <c r="M783" s="12">
        <v>1.02</v>
      </c>
      <c r="N783" s="12">
        <v>0</v>
      </c>
      <c r="O783" s="12" t="s">
        <v>1307</v>
      </c>
      <c r="P783" s="12">
        <v>1.02</v>
      </c>
      <c r="Q783" s="12">
        <v>0.22</v>
      </c>
      <c r="R783" s="11" t="s">
        <v>3908</v>
      </c>
      <c r="S783" s="11" t="s">
        <v>3909</v>
      </c>
    </row>
    <row r="784" spans="1:19" ht="75" x14ac:dyDescent="0.25">
      <c r="A784" s="11" t="s">
        <v>265</v>
      </c>
      <c r="B784" s="11" t="s">
        <v>58</v>
      </c>
      <c r="C784" s="11" t="s">
        <v>2521</v>
      </c>
      <c r="D784" s="11" t="s">
        <v>60</v>
      </c>
      <c r="E784" s="11" t="s">
        <v>50</v>
      </c>
      <c r="F784" s="11"/>
      <c r="G784" s="11"/>
      <c r="H784" s="11"/>
      <c r="I784" s="11"/>
      <c r="J784" s="11"/>
      <c r="K784" s="11"/>
      <c r="L784" s="12"/>
      <c r="M784" s="12"/>
      <c r="N784" s="12"/>
      <c r="O784" s="12"/>
      <c r="P784" s="12"/>
      <c r="Q784" s="12"/>
      <c r="R784" s="11"/>
      <c r="S784" s="11"/>
    </row>
    <row r="785" spans="1:19" ht="270" x14ac:dyDescent="0.25">
      <c r="A785" s="11" t="s">
        <v>173</v>
      </c>
      <c r="B785" s="11" t="s">
        <v>58</v>
      </c>
      <c r="C785" s="11" t="s">
        <v>2535</v>
      </c>
      <c r="D785" s="11" t="s">
        <v>175</v>
      </c>
      <c r="E785" s="11" t="s">
        <v>69</v>
      </c>
      <c r="F785" s="11" t="s">
        <v>70</v>
      </c>
      <c r="G785" s="11" t="s">
        <v>159</v>
      </c>
      <c r="H785" s="11" t="s">
        <v>4317</v>
      </c>
      <c r="I785" s="11" t="s">
        <v>1454</v>
      </c>
      <c r="J785" s="11" t="s">
        <v>2536</v>
      </c>
      <c r="K785" s="11" t="s">
        <v>2821</v>
      </c>
      <c r="L785" s="12">
        <v>0.79530000000000001</v>
      </c>
      <c r="M785" s="12">
        <v>0.95</v>
      </c>
      <c r="N785" s="12">
        <v>0.79530000000000001</v>
      </c>
      <c r="O785" s="12" t="s">
        <v>1307</v>
      </c>
      <c r="P785" s="12">
        <v>0.95</v>
      </c>
      <c r="Q785" s="12">
        <v>1</v>
      </c>
      <c r="R785" s="11" t="s">
        <v>3910</v>
      </c>
      <c r="S785" s="11" t="s">
        <v>3911</v>
      </c>
    </row>
    <row r="786" spans="1:19" ht="330" x14ac:dyDescent="0.25">
      <c r="A786" s="11" t="s">
        <v>173</v>
      </c>
      <c r="B786" s="11" t="s">
        <v>58</v>
      </c>
      <c r="C786" s="11" t="s">
        <v>2535</v>
      </c>
      <c r="D786" s="11" t="s">
        <v>177</v>
      </c>
      <c r="E786" s="11" t="s">
        <v>69</v>
      </c>
      <c r="F786" s="11" t="s">
        <v>70</v>
      </c>
      <c r="G786" s="11" t="s">
        <v>163</v>
      </c>
      <c r="H786" s="11" t="s">
        <v>4313</v>
      </c>
      <c r="I786" s="11" t="s">
        <v>1607</v>
      </c>
      <c r="J786" s="11" t="s">
        <v>2537</v>
      </c>
      <c r="K786" s="11" t="s">
        <v>2821</v>
      </c>
      <c r="L786" s="12">
        <v>38</v>
      </c>
      <c r="M786" s="12">
        <v>50</v>
      </c>
      <c r="N786" s="12">
        <v>38</v>
      </c>
      <c r="O786" s="12" t="s">
        <v>1307</v>
      </c>
      <c r="P786" s="12">
        <v>50</v>
      </c>
      <c r="Q786" s="12">
        <v>65</v>
      </c>
      <c r="R786" s="11" t="s">
        <v>3912</v>
      </c>
      <c r="S786" s="11" t="s">
        <v>3913</v>
      </c>
    </row>
    <row r="787" spans="1:19" ht="409.5" x14ac:dyDescent="0.25">
      <c r="A787" s="11" t="s">
        <v>173</v>
      </c>
      <c r="B787" s="11" t="s">
        <v>58</v>
      </c>
      <c r="C787" s="11" t="s">
        <v>2535</v>
      </c>
      <c r="D787" s="11" t="s">
        <v>176</v>
      </c>
      <c r="E787" s="11" t="s">
        <v>69</v>
      </c>
      <c r="F787" s="11" t="s">
        <v>70</v>
      </c>
      <c r="G787" s="11" t="s">
        <v>161</v>
      </c>
      <c r="H787" s="11" t="s">
        <v>4313</v>
      </c>
      <c r="I787" s="11" t="s">
        <v>1607</v>
      </c>
      <c r="J787" s="11" t="s">
        <v>2538</v>
      </c>
      <c r="K787" s="11" t="s">
        <v>2821</v>
      </c>
      <c r="L787" s="12">
        <v>337</v>
      </c>
      <c r="M787" s="12">
        <v>400</v>
      </c>
      <c r="N787" s="12">
        <v>337</v>
      </c>
      <c r="O787" s="12" t="s">
        <v>1307</v>
      </c>
      <c r="P787" s="12">
        <v>400</v>
      </c>
      <c r="Q787" s="12">
        <v>402</v>
      </c>
      <c r="R787" s="11" t="s">
        <v>3914</v>
      </c>
      <c r="S787" s="11" t="s">
        <v>3915</v>
      </c>
    </row>
    <row r="788" spans="1:19" ht="75" x14ac:dyDescent="0.25">
      <c r="A788" s="11" t="s">
        <v>173</v>
      </c>
      <c r="B788" s="11" t="s">
        <v>58</v>
      </c>
      <c r="C788" s="11" t="s">
        <v>2535</v>
      </c>
      <c r="D788" s="11" t="s">
        <v>87</v>
      </c>
      <c r="E788" s="11" t="s">
        <v>50</v>
      </c>
      <c r="F788" s="11" t="s">
        <v>51</v>
      </c>
      <c r="G788" s="11" t="s">
        <v>52</v>
      </c>
      <c r="H788" s="11" t="s">
        <v>4309</v>
      </c>
      <c r="I788" s="11" t="s">
        <v>1320</v>
      </c>
      <c r="J788" s="11"/>
      <c r="K788" s="11"/>
      <c r="L788" s="12"/>
      <c r="M788" s="12"/>
      <c r="N788" s="12"/>
      <c r="O788" s="12"/>
      <c r="P788" s="12"/>
      <c r="Q788" s="12"/>
      <c r="R788" s="11"/>
      <c r="S788" s="11"/>
    </row>
    <row r="789" spans="1:19" ht="90" x14ac:dyDescent="0.25">
      <c r="A789" s="11" t="s">
        <v>231</v>
      </c>
      <c r="B789" s="11" t="s">
        <v>58</v>
      </c>
      <c r="C789" s="11" t="s">
        <v>2539</v>
      </c>
      <c r="D789" s="11" t="s">
        <v>238</v>
      </c>
      <c r="E789" s="11" t="s">
        <v>69</v>
      </c>
      <c r="F789" s="11" t="s">
        <v>70</v>
      </c>
      <c r="G789" s="11" t="s">
        <v>239</v>
      </c>
      <c r="H789" s="11" t="s">
        <v>4317</v>
      </c>
      <c r="I789" s="11" t="s">
        <v>1454</v>
      </c>
      <c r="J789" s="11" t="s">
        <v>2540</v>
      </c>
      <c r="K789" s="11" t="s">
        <v>2821</v>
      </c>
      <c r="L789" s="12">
        <v>30162</v>
      </c>
      <c r="M789" s="12">
        <v>30765</v>
      </c>
      <c r="N789" s="12">
        <v>30162</v>
      </c>
      <c r="O789" s="12" t="s">
        <v>1307</v>
      </c>
      <c r="P789" s="12">
        <v>30765</v>
      </c>
      <c r="Q789" s="12">
        <v>35599</v>
      </c>
      <c r="R789" s="11" t="s">
        <v>3916</v>
      </c>
      <c r="S789" s="11" t="s">
        <v>3917</v>
      </c>
    </row>
    <row r="790" spans="1:19" ht="150" x14ac:dyDescent="0.25">
      <c r="A790" s="11" t="s">
        <v>231</v>
      </c>
      <c r="B790" s="11" t="s">
        <v>58</v>
      </c>
      <c r="C790" s="11" t="s">
        <v>2539</v>
      </c>
      <c r="D790" s="11" t="s">
        <v>240</v>
      </c>
      <c r="E790" s="11" t="s">
        <v>69</v>
      </c>
      <c r="F790" s="11" t="s">
        <v>70</v>
      </c>
      <c r="G790" s="11" t="s">
        <v>150</v>
      </c>
      <c r="H790" s="11" t="s">
        <v>4313</v>
      </c>
      <c r="I790" s="11" t="s">
        <v>1607</v>
      </c>
      <c r="J790" s="11" t="s">
        <v>2541</v>
      </c>
      <c r="K790" s="11" t="s">
        <v>2821</v>
      </c>
      <c r="L790" s="12">
        <v>10</v>
      </c>
      <c r="M790" s="12">
        <v>15</v>
      </c>
      <c r="N790" s="12">
        <v>11</v>
      </c>
      <c r="O790" s="12">
        <v>20</v>
      </c>
      <c r="P790" s="12">
        <v>15</v>
      </c>
      <c r="Q790" s="12">
        <v>20</v>
      </c>
      <c r="R790" s="11" t="s">
        <v>3918</v>
      </c>
      <c r="S790" s="11" t="s">
        <v>3919</v>
      </c>
    </row>
    <row r="791" spans="1:19" ht="90" x14ac:dyDescent="0.25">
      <c r="A791" s="11" t="s">
        <v>231</v>
      </c>
      <c r="B791" s="11" t="s">
        <v>58</v>
      </c>
      <c r="C791" s="11" t="s">
        <v>2539</v>
      </c>
      <c r="D791" s="11" t="s">
        <v>235</v>
      </c>
      <c r="E791" s="11" t="s">
        <v>236</v>
      </c>
      <c r="F791" s="11" t="s">
        <v>237</v>
      </c>
      <c r="G791" s="11" t="s">
        <v>98</v>
      </c>
      <c r="H791" s="11" t="s">
        <v>1311</v>
      </c>
      <c r="I791" s="11" t="s">
        <v>1311</v>
      </c>
      <c r="J791" s="11" t="s">
        <v>2542</v>
      </c>
      <c r="K791" s="11" t="s">
        <v>2821</v>
      </c>
      <c r="L791" s="12">
        <v>13</v>
      </c>
      <c r="M791" s="12">
        <v>14</v>
      </c>
      <c r="N791" s="12">
        <v>13</v>
      </c>
      <c r="O791" s="12" t="s">
        <v>1307</v>
      </c>
      <c r="P791" s="12">
        <v>14</v>
      </c>
      <c r="Q791" s="12">
        <v>17</v>
      </c>
      <c r="R791" s="11" t="s">
        <v>3920</v>
      </c>
      <c r="S791" s="11" t="s">
        <v>3921</v>
      </c>
    </row>
    <row r="792" spans="1:19" ht="150" x14ac:dyDescent="0.25">
      <c r="A792" s="11" t="s">
        <v>231</v>
      </c>
      <c r="B792" s="11" t="s">
        <v>58</v>
      </c>
      <c r="C792" s="11" t="s">
        <v>2539</v>
      </c>
      <c r="D792" s="11" t="s">
        <v>240</v>
      </c>
      <c r="E792" s="11" t="s">
        <v>69</v>
      </c>
      <c r="F792" s="11" t="s">
        <v>70</v>
      </c>
      <c r="G792" s="11" t="s">
        <v>150</v>
      </c>
      <c r="H792" s="11" t="s">
        <v>4313</v>
      </c>
      <c r="I792" s="11" t="s">
        <v>1607</v>
      </c>
      <c r="J792" s="11" t="s">
        <v>2543</v>
      </c>
      <c r="K792" s="11" t="s">
        <v>2821</v>
      </c>
      <c r="L792" s="12">
        <v>0</v>
      </c>
      <c r="M792" s="12">
        <v>3</v>
      </c>
      <c r="N792" s="12">
        <v>0</v>
      </c>
      <c r="O792" s="12" t="s">
        <v>1307</v>
      </c>
      <c r="P792" s="12">
        <v>3</v>
      </c>
      <c r="Q792" s="12">
        <v>2</v>
      </c>
      <c r="R792" s="11" t="s">
        <v>3922</v>
      </c>
      <c r="S792" s="11" t="s">
        <v>3923</v>
      </c>
    </row>
    <row r="793" spans="1:19" ht="90" x14ac:dyDescent="0.25">
      <c r="A793" s="11" t="s">
        <v>231</v>
      </c>
      <c r="B793" s="11" t="s">
        <v>58</v>
      </c>
      <c r="C793" s="11" t="s">
        <v>2539</v>
      </c>
      <c r="D793" s="11" t="s">
        <v>235</v>
      </c>
      <c r="E793" s="11" t="s">
        <v>236</v>
      </c>
      <c r="F793" s="11" t="s">
        <v>237</v>
      </c>
      <c r="G793" s="11" t="s">
        <v>98</v>
      </c>
      <c r="H793" s="11" t="s">
        <v>1311</v>
      </c>
      <c r="I793" s="11" t="s">
        <v>1311</v>
      </c>
      <c r="J793" s="11" t="s">
        <v>2544</v>
      </c>
      <c r="K793" s="11" t="s">
        <v>2821</v>
      </c>
      <c r="L793" s="12">
        <v>60</v>
      </c>
      <c r="M793" s="12">
        <v>65</v>
      </c>
      <c r="N793" s="12">
        <v>60</v>
      </c>
      <c r="O793" s="12" t="s">
        <v>1307</v>
      </c>
      <c r="P793" s="12">
        <v>65</v>
      </c>
      <c r="Q793" s="12">
        <v>65</v>
      </c>
      <c r="R793" s="11" t="s">
        <v>3924</v>
      </c>
      <c r="S793" s="11" t="s">
        <v>3925</v>
      </c>
    </row>
    <row r="794" spans="1:19" ht="90" x14ac:dyDescent="0.25">
      <c r="A794" s="11" t="s">
        <v>231</v>
      </c>
      <c r="B794" s="11" t="s">
        <v>58</v>
      </c>
      <c r="C794" s="11" t="s">
        <v>2539</v>
      </c>
      <c r="D794" s="11" t="s">
        <v>235</v>
      </c>
      <c r="E794" s="11" t="s">
        <v>236</v>
      </c>
      <c r="F794" s="11" t="s">
        <v>237</v>
      </c>
      <c r="G794" s="11" t="s">
        <v>98</v>
      </c>
      <c r="H794" s="11" t="s">
        <v>1311</v>
      </c>
      <c r="I794" s="11" t="s">
        <v>1311</v>
      </c>
      <c r="J794" s="11" t="s">
        <v>2545</v>
      </c>
      <c r="K794" s="11" t="s">
        <v>2821</v>
      </c>
      <c r="L794" s="12">
        <v>10</v>
      </c>
      <c r="M794" s="12">
        <v>13</v>
      </c>
      <c r="N794" s="12">
        <v>10</v>
      </c>
      <c r="O794" s="12" t="s">
        <v>1307</v>
      </c>
      <c r="P794" s="12">
        <v>13</v>
      </c>
      <c r="Q794" s="12">
        <v>80</v>
      </c>
      <c r="R794" s="11" t="s">
        <v>3926</v>
      </c>
      <c r="S794" s="11" t="s">
        <v>3927</v>
      </c>
    </row>
    <row r="795" spans="1:19" ht="165" x14ac:dyDescent="0.25">
      <c r="A795" s="11" t="s">
        <v>231</v>
      </c>
      <c r="B795" s="11" t="s">
        <v>58</v>
      </c>
      <c r="C795" s="11" t="s">
        <v>2539</v>
      </c>
      <c r="D795" s="11" t="s">
        <v>238</v>
      </c>
      <c r="E795" s="11" t="s">
        <v>69</v>
      </c>
      <c r="F795" s="11" t="s">
        <v>70</v>
      </c>
      <c r="G795" s="11" t="s">
        <v>239</v>
      </c>
      <c r="H795" s="11" t="s">
        <v>4317</v>
      </c>
      <c r="I795" s="11" t="s">
        <v>1454</v>
      </c>
      <c r="J795" s="11" t="s">
        <v>2546</v>
      </c>
      <c r="K795" s="11" t="s">
        <v>2821</v>
      </c>
      <c r="L795" s="12">
        <v>23</v>
      </c>
      <c r="M795" s="12">
        <v>24</v>
      </c>
      <c r="N795" s="12">
        <v>23</v>
      </c>
      <c r="O795" s="12" t="s">
        <v>1307</v>
      </c>
      <c r="P795" s="12">
        <v>24</v>
      </c>
      <c r="Q795" s="12">
        <v>30.39</v>
      </c>
      <c r="R795" s="11" t="s">
        <v>3928</v>
      </c>
      <c r="S795" s="11" t="s">
        <v>3929</v>
      </c>
    </row>
    <row r="796" spans="1:19" ht="150" x14ac:dyDescent="0.25">
      <c r="A796" s="11" t="s">
        <v>231</v>
      </c>
      <c r="B796" s="11" t="s">
        <v>58</v>
      </c>
      <c r="C796" s="11" t="s">
        <v>2539</v>
      </c>
      <c r="D796" s="11" t="s">
        <v>240</v>
      </c>
      <c r="E796" s="11" t="s">
        <v>69</v>
      </c>
      <c r="F796" s="11" t="s">
        <v>70</v>
      </c>
      <c r="G796" s="11" t="s">
        <v>150</v>
      </c>
      <c r="H796" s="11" t="s">
        <v>4313</v>
      </c>
      <c r="I796" s="11" t="s">
        <v>1607</v>
      </c>
      <c r="J796" s="11" t="s">
        <v>2547</v>
      </c>
      <c r="K796" s="11" t="s">
        <v>2821</v>
      </c>
      <c r="L796" s="12">
        <v>25</v>
      </c>
      <c r="M796" s="12">
        <v>27</v>
      </c>
      <c r="N796" s="12">
        <v>25.5</v>
      </c>
      <c r="O796" s="12">
        <v>24.32</v>
      </c>
      <c r="P796" s="12">
        <v>27</v>
      </c>
      <c r="Q796" s="12">
        <v>23.6</v>
      </c>
      <c r="R796" s="11" t="s">
        <v>3930</v>
      </c>
      <c r="S796" s="11" t="s">
        <v>3931</v>
      </c>
    </row>
    <row r="797" spans="1:19" ht="150" x14ac:dyDescent="0.25">
      <c r="A797" s="11" t="s">
        <v>231</v>
      </c>
      <c r="B797" s="11" t="s">
        <v>58</v>
      </c>
      <c r="C797" s="11" t="s">
        <v>2539</v>
      </c>
      <c r="D797" s="11" t="s">
        <v>240</v>
      </c>
      <c r="E797" s="11" t="s">
        <v>69</v>
      </c>
      <c r="F797" s="11" t="s">
        <v>70</v>
      </c>
      <c r="G797" s="11" t="s">
        <v>150</v>
      </c>
      <c r="H797" s="11" t="s">
        <v>4313</v>
      </c>
      <c r="I797" s="11" t="s">
        <v>1607</v>
      </c>
      <c r="J797" s="11" t="s">
        <v>2548</v>
      </c>
      <c r="K797" s="11" t="s">
        <v>2821</v>
      </c>
      <c r="L797" s="12">
        <v>44</v>
      </c>
      <c r="M797" s="12">
        <v>46</v>
      </c>
      <c r="N797" s="12">
        <v>44.5</v>
      </c>
      <c r="O797" s="12">
        <v>50.88</v>
      </c>
      <c r="P797" s="12">
        <v>46</v>
      </c>
      <c r="Q797" s="12">
        <v>40</v>
      </c>
      <c r="R797" s="11" t="s">
        <v>3932</v>
      </c>
      <c r="S797" s="11" t="s">
        <v>3933</v>
      </c>
    </row>
    <row r="798" spans="1:19" ht="120" x14ac:dyDescent="0.25">
      <c r="A798" s="11" t="s">
        <v>231</v>
      </c>
      <c r="B798" s="11" t="s">
        <v>58</v>
      </c>
      <c r="C798" s="11" t="s">
        <v>2539</v>
      </c>
      <c r="D798" s="11" t="s">
        <v>238</v>
      </c>
      <c r="E798" s="11" t="s">
        <v>69</v>
      </c>
      <c r="F798" s="11" t="s">
        <v>70</v>
      </c>
      <c r="G798" s="11" t="s">
        <v>239</v>
      </c>
      <c r="H798" s="11" t="s">
        <v>4317</v>
      </c>
      <c r="I798" s="11" t="s">
        <v>1454</v>
      </c>
      <c r="J798" s="11" t="s">
        <v>2549</v>
      </c>
      <c r="K798" s="11" t="s">
        <v>2821</v>
      </c>
      <c r="L798" s="12">
        <v>0.47</v>
      </c>
      <c r="M798" s="12">
        <v>0.5</v>
      </c>
      <c r="N798" s="12">
        <v>0.47</v>
      </c>
      <c r="O798" s="12" t="s">
        <v>1307</v>
      </c>
      <c r="P798" s="12">
        <v>0.5</v>
      </c>
      <c r="Q798" s="12">
        <v>0.4</v>
      </c>
      <c r="R798" s="11" t="s">
        <v>3165</v>
      </c>
      <c r="S798" s="11" t="s">
        <v>3166</v>
      </c>
    </row>
    <row r="799" spans="1:19" ht="75" x14ac:dyDescent="0.25">
      <c r="A799" s="11" t="s">
        <v>231</v>
      </c>
      <c r="B799" s="11" t="s">
        <v>58</v>
      </c>
      <c r="C799" s="11" t="s">
        <v>2539</v>
      </c>
      <c r="D799" s="11" t="s">
        <v>4326</v>
      </c>
      <c r="E799" s="11" t="s">
        <v>50</v>
      </c>
      <c r="F799" s="11" t="s">
        <v>234</v>
      </c>
      <c r="G799" s="11" t="s">
        <v>98</v>
      </c>
      <c r="H799" s="11" t="s">
        <v>1311</v>
      </c>
      <c r="I799" s="11" t="s">
        <v>1311</v>
      </c>
      <c r="J799" s="11"/>
      <c r="K799" s="11"/>
      <c r="L799" s="12"/>
      <c r="M799" s="12"/>
      <c r="N799" s="12"/>
      <c r="O799" s="12"/>
      <c r="P799" s="12"/>
      <c r="Q799" s="12"/>
      <c r="R799" s="11"/>
      <c r="S799" s="11"/>
    </row>
    <row r="800" spans="1:19" ht="150" x14ac:dyDescent="0.25">
      <c r="A800" s="11" t="s">
        <v>212</v>
      </c>
      <c r="B800" s="11" t="s">
        <v>58</v>
      </c>
      <c r="C800" s="11" t="s">
        <v>2550</v>
      </c>
      <c r="D800" s="11" t="s">
        <v>215</v>
      </c>
      <c r="E800" s="11" t="s">
        <v>69</v>
      </c>
      <c r="F800" s="11" t="s">
        <v>70</v>
      </c>
      <c r="G800" s="11" t="s">
        <v>159</v>
      </c>
      <c r="H800" s="11" t="s">
        <v>4317</v>
      </c>
      <c r="I800" s="11" t="s">
        <v>1454</v>
      </c>
      <c r="J800" s="11" t="s">
        <v>2551</v>
      </c>
      <c r="K800" s="11" t="s">
        <v>2821</v>
      </c>
      <c r="L800" s="12">
        <v>19</v>
      </c>
      <c r="M800" s="12">
        <v>20</v>
      </c>
      <c r="N800" s="12">
        <v>10</v>
      </c>
      <c r="O800" s="12" t="s">
        <v>1307</v>
      </c>
      <c r="P800" s="12">
        <v>10</v>
      </c>
      <c r="Q800" s="12">
        <v>20</v>
      </c>
      <c r="R800" s="11" t="s">
        <v>3934</v>
      </c>
      <c r="S800" s="11" t="s">
        <v>3935</v>
      </c>
    </row>
    <row r="801" spans="1:19" ht="225" x14ac:dyDescent="0.25">
      <c r="A801" s="11" t="s">
        <v>212</v>
      </c>
      <c r="B801" s="11" t="s">
        <v>58</v>
      </c>
      <c r="C801" s="11" t="s">
        <v>2550</v>
      </c>
      <c r="D801" s="11" t="s">
        <v>214</v>
      </c>
      <c r="E801" s="11" t="s">
        <v>69</v>
      </c>
      <c r="F801" s="11" t="s">
        <v>70</v>
      </c>
      <c r="G801" s="11" t="s">
        <v>183</v>
      </c>
      <c r="H801" s="11" t="s">
        <v>4317</v>
      </c>
      <c r="I801" s="11" t="s">
        <v>1647</v>
      </c>
      <c r="J801" s="11" t="s">
        <v>2552</v>
      </c>
      <c r="K801" s="11" t="s">
        <v>2821</v>
      </c>
      <c r="L801" s="12">
        <v>20</v>
      </c>
      <c r="M801" s="12">
        <v>20</v>
      </c>
      <c r="N801" s="12">
        <v>10</v>
      </c>
      <c r="O801" s="12" t="s">
        <v>1307</v>
      </c>
      <c r="P801" s="12">
        <v>10</v>
      </c>
      <c r="Q801" s="12">
        <v>20</v>
      </c>
      <c r="R801" s="11" t="s">
        <v>3936</v>
      </c>
      <c r="S801" s="11" t="s">
        <v>3937</v>
      </c>
    </row>
    <row r="802" spans="1:19" ht="135" x14ac:dyDescent="0.25">
      <c r="A802" s="11" t="s">
        <v>212</v>
      </c>
      <c r="B802" s="11" t="s">
        <v>58</v>
      </c>
      <c r="C802" s="11" t="s">
        <v>2550</v>
      </c>
      <c r="D802" s="11" t="s">
        <v>217</v>
      </c>
      <c r="E802" s="11" t="s">
        <v>50</v>
      </c>
      <c r="F802" s="11" t="s">
        <v>51</v>
      </c>
      <c r="G802" s="11" t="s">
        <v>52</v>
      </c>
      <c r="H802" s="11" t="s">
        <v>4309</v>
      </c>
      <c r="I802" s="11" t="s">
        <v>1320</v>
      </c>
      <c r="J802" s="11" t="s">
        <v>2553</v>
      </c>
      <c r="K802" s="11" t="s">
        <v>2821</v>
      </c>
      <c r="L802" s="12">
        <v>0.86499999999999999</v>
      </c>
      <c r="M802" s="12">
        <v>0.9</v>
      </c>
      <c r="N802" s="12">
        <v>0.45</v>
      </c>
      <c r="O802" s="12" t="s">
        <v>1307</v>
      </c>
      <c r="P802" s="12">
        <v>0.45</v>
      </c>
      <c r="Q802" s="12">
        <v>0.96</v>
      </c>
      <c r="R802" s="11" t="s">
        <v>2890</v>
      </c>
      <c r="S802" s="11" t="s">
        <v>3115</v>
      </c>
    </row>
    <row r="803" spans="1:19" ht="150" x14ac:dyDescent="0.25">
      <c r="A803" s="11" t="s">
        <v>212</v>
      </c>
      <c r="B803" s="11" t="s">
        <v>58</v>
      </c>
      <c r="C803" s="11" t="s">
        <v>2550</v>
      </c>
      <c r="D803" s="11" t="s">
        <v>216</v>
      </c>
      <c r="E803" s="11" t="s">
        <v>69</v>
      </c>
      <c r="F803" s="11" t="s">
        <v>70</v>
      </c>
      <c r="G803" s="11" t="s">
        <v>161</v>
      </c>
      <c r="H803" s="11" t="s">
        <v>4313</v>
      </c>
      <c r="I803" s="11" t="s">
        <v>1607</v>
      </c>
      <c r="J803" s="11" t="s">
        <v>2554</v>
      </c>
      <c r="K803" s="11" t="s">
        <v>2821</v>
      </c>
      <c r="L803" s="12">
        <v>194</v>
      </c>
      <c r="M803" s="12">
        <v>200</v>
      </c>
      <c r="N803" s="12">
        <v>100</v>
      </c>
      <c r="O803" s="12">
        <v>50</v>
      </c>
      <c r="P803" s="12">
        <v>100</v>
      </c>
      <c r="Q803" s="12">
        <v>44.5</v>
      </c>
      <c r="R803" s="11" t="s">
        <v>3938</v>
      </c>
      <c r="S803" s="11" t="s">
        <v>3939</v>
      </c>
    </row>
    <row r="804" spans="1:19" ht="75" x14ac:dyDescent="0.25">
      <c r="A804" s="11" t="s">
        <v>212</v>
      </c>
      <c r="B804" s="11" t="s">
        <v>58</v>
      </c>
      <c r="C804" s="11" t="s">
        <v>2550</v>
      </c>
      <c r="D804" s="11" t="s">
        <v>215</v>
      </c>
      <c r="E804" s="11" t="s">
        <v>69</v>
      </c>
      <c r="F804" s="11" t="s">
        <v>70</v>
      </c>
      <c r="G804" s="11" t="s">
        <v>159</v>
      </c>
      <c r="H804" s="11" t="s">
        <v>4317</v>
      </c>
      <c r="I804" s="11" t="s">
        <v>1454</v>
      </c>
      <c r="J804" s="11" t="s">
        <v>2555</v>
      </c>
      <c r="K804" s="11" t="s">
        <v>2821</v>
      </c>
      <c r="L804" s="12">
        <v>15.86</v>
      </c>
      <c r="M804" s="12">
        <v>20</v>
      </c>
      <c r="N804" s="12">
        <v>10</v>
      </c>
      <c r="O804" s="12">
        <v>9.69</v>
      </c>
      <c r="P804" s="12">
        <v>10</v>
      </c>
      <c r="Q804" s="12">
        <v>23.34</v>
      </c>
      <c r="R804" s="11" t="s">
        <v>3940</v>
      </c>
      <c r="S804" s="11" t="s">
        <v>3941</v>
      </c>
    </row>
    <row r="805" spans="1:19" ht="105" x14ac:dyDescent="0.25">
      <c r="A805" s="11" t="s">
        <v>212</v>
      </c>
      <c r="B805" s="11" t="s">
        <v>58</v>
      </c>
      <c r="C805" s="11" t="s">
        <v>2550</v>
      </c>
      <c r="D805" s="11" t="s">
        <v>215</v>
      </c>
      <c r="E805" s="11" t="s">
        <v>69</v>
      </c>
      <c r="F805" s="11" t="s">
        <v>70</v>
      </c>
      <c r="G805" s="11" t="s">
        <v>159</v>
      </c>
      <c r="H805" s="11" t="s">
        <v>4317</v>
      </c>
      <c r="I805" s="11" t="s">
        <v>1454</v>
      </c>
      <c r="J805" s="11" t="s">
        <v>2556</v>
      </c>
      <c r="K805" s="11" t="s">
        <v>2821</v>
      </c>
      <c r="L805" s="12">
        <v>7.7</v>
      </c>
      <c r="M805" s="12">
        <v>8</v>
      </c>
      <c r="N805" s="12">
        <v>4</v>
      </c>
      <c r="O805" s="12">
        <v>12.3</v>
      </c>
      <c r="P805" s="12">
        <v>4</v>
      </c>
      <c r="Q805" s="12">
        <v>13.23</v>
      </c>
      <c r="R805" s="11" t="s">
        <v>3942</v>
      </c>
      <c r="S805" s="11" t="s">
        <v>3943</v>
      </c>
    </row>
    <row r="806" spans="1:19" ht="150" x14ac:dyDescent="0.25">
      <c r="A806" s="11" t="s">
        <v>225</v>
      </c>
      <c r="B806" s="11" t="s">
        <v>58</v>
      </c>
      <c r="C806" s="11" t="s">
        <v>2557</v>
      </c>
      <c r="D806" s="11" t="s">
        <v>230</v>
      </c>
      <c r="E806" s="11" t="s">
        <v>69</v>
      </c>
      <c r="F806" s="11" t="s">
        <v>70</v>
      </c>
      <c r="G806" s="11" t="s">
        <v>150</v>
      </c>
      <c r="H806" s="11"/>
      <c r="I806" s="11" t="s">
        <v>150</v>
      </c>
      <c r="J806" s="11" t="s">
        <v>2558</v>
      </c>
      <c r="K806" s="11" t="s">
        <v>2821</v>
      </c>
      <c r="L806" s="12">
        <v>98</v>
      </c>
      <c r="M806" s="12">
        <v>98</v>
      </c>
      <c r="N806" s="12">
        <v>40</v>
      </c>
      <c r="O806" s="12" t="s">
        <v>1307</v>
      </c>
      <c r="P806" s="12">
        <v>58</v>
      </c>
      <c r="Q806" s="12">
        <v>150</v>
      </c>
      <c r="R806" s="11" t="s">
        <v>3944</v>
      </c>
      <c r="S806" s="11" t="s">
        <v>3945</v>
      </c>
    </row>
    <row r="807" spans="1:19" ht="150" x14ac:dyDescent="0.25">
      <c r="A807" s="11" t="s">
        <v>225</v>
      </c>
      <c r="B807" s="11" t="s">
        <v>58</v>
      </c>
      <c r="C807" s="11" t="s">
        <v>2557</v>
      </c>
      <c r="D807" s="11" t="s">
        <v>230</v>
      </c>
      <c r="E807" s="11" t="s">
        <v>69</v>
      </c>
      <c r="F807" s="11" t="s">
        <v>70</v>
      </c>
      <c r="G807" s="11" t="s">
        <v>150</v>
      </c>
      <c r="H807" s="11"/>
      <c r="I807" s="11" t="s">
        <v>150</v>
      </c>
      <c r="J807" s="11" t="s">
        <v>2559</v>
      </c>
      <c r="K807" s="11" t="s">
        <v>2821</v>
      </c>
      <c r="L807" s="12">
        <v>110</v>
      </c>
      <c r="M807" s="12">
        <v>110</v>
      </c>
      <c r="N807" s="12">
        <v>50</v>
      </c>
      <c r="O807" s="12" t="s">
        <v>1307</v>
      </c>
      <c r="P807" s="12">
        <v>60</v>
      </c>
      <c r="Q807" s="12">
        <v>234</v>
      </c>
      <c r="R807" s="11" t="s">
        <v>3944</v>
      </c>
      <c r="S807" s="11" t="s">
        <v>3946</v>
      </c>
    </row>
    <row r="808" spans="1:19" ht="105" x14ac:dyDescent="0.25">
      <c r="A808" s="11" t="s">
        <v>225</v>
      </c>
      <c r="B808" s="11" t="s">
        <v>58</v>
      </c>
      <c r="C808" s="11" t="s">
        <v>2557</v>
      </c>
      <c r="D808" s="11" t="s">
        <v>228</v>
      </c>
      <c r="E808" s="11" t="s">
        <v>69</v>
      </c>
      <c r="F808" s="11" t="s">
        <v>70</v>
      </c>
      <c r="G808" s="11" t="s">
        <v>98</v>
      </c>
      <c r="H808" s="11" t="s">
        <v>1311</v>
      </c>
      <c r="I808" s="11" t="s">
        <v>1311</v>
      </c>
      <c r="J808" s="11" t="s">
        <v>2560</v>
      </c>
      <c r="K808" s="11" t="s">
        <v>2821</v>
      </c>
      <c r="L808" s="12">
        <v>210</v>
      </c>
      <c r="M808" s="12">
        <v>210</v>
      </c>
      <c r="N808" s="12">
        <v>80</v>
      </c>
      <c r="O808" s="12" t="s">
        <v>1307</v>
      </c>
      <c r="P808" s="12">
        <v>130</v>
      </c>
      <c r="Q808" s="12">
        <v>158</v>
      </c>
      <c r="R808" s="11" t="s">
        <v>3947</v>
      </c>
      <c r="S808" s="11" t="s">
        <v>3948</v>
      </c>
    </row>
    <row r="809" spans="1:19" ht="240" x14ac:dyDescent="0.25">
      <c r="A809" s="11" t="s">
        <v>225</v>
      </c>
      <c r="B809" s="11" t="s">
        <v>58</v>
      </c>
      <c r="C809" s="11" t="s">
        <v>2557</v>
      </c>
      <c r="D809" s="11" t="s">
        <v>229</v>
      </c>
      <c r="E809" s="11" t="s">
        <v>69</v>
      </c>
      <c r="F809" s="11" t="s">
        <v>70</v>
      </c>
      <c r="G809" s="11" t="s">
        <v>188</v>
      </c>
      <c r="H809" s="11"/>
      <c r="I809" s="11" t="s">
        <v>188</v>
      </c>
      <c r="J809" s="11" t="s">
        <v>2561</v>
      </c>
      <c r="K809" s="11" t="s">
        <v>2821</v>
      </c>
      <c r="L809" s="12">
        <v>2</v>
      </c>
      <c r="M809" s="12">
        <v>2</v>
      </c>
      <c r="N809" s="12">
        <v>0</v>
      </c>
      <c r="O809" s="12" t="s">
        <v>1307</v>
      </c>
      <c r="P809" s="12">
        <v>2</v>
      </c>
      <c r="Q809" s="12">
        <v>2</v>
      </c>
      <c r="R809" s="11" t="s">
        <v>3949</v>
      </c>
      <c r="S809" s="11" t="s">
        <v>3950</v>
      </c>
    </row>
    <row r="810" spans="1:19" ht="135" x14ac:dyDescent="0.25">
      <c r="A810" s="11" t="s">
        <v>225</v>
      </c>
      <c r="B810" s="11" t="s">
        <v>58</v>
      </c>
      <c r="C810" s="11" t="s">
        <v>2557</v>
      </c>
      <c r="D810" s="11" t="s">
        <v>230</v>
      </c>
      <c r="E810" s="11" t="s">
        <v>69</v>
      </c>
      <c r="F810" s="11" t="s">
        <v>70</v>
      </c>
      <c r="G810" s="11" t="s">
        <v>150</v>
      </c>
      <c r="H810" s="11"/>
      <c r="I810" s="11" t="s">
        <v>150</v>
      </c>
      <c r="J810" s="11" t="s">
        <v>2562</v>
      </c>
      <c r="K810" s="11" t="s">
        <v>2821</v>
      </c>
      <c r="L810" s="12">
        <v>116</v>
      </c>
      <c r="M810" s="12">
        <v>116</v>
      </c>
      <c r="N810" s="12">
        <v>0</v>
      </c>
      <c r="O810" s="12" t="s">
        <v>1307</v>
      </c>
      <c r="P810" s="12">
        <v>116</v>
      </c>
      <c r="Q810" s="12">
        <v>131</v>
      </c>
      <c r="R810" s="11" t="s">
        <v>3944</v>
      </c>
      <c r="S810" s="11" t="s">
        <v>3951</v>
      </c>
    </row>
    <row r="811" spans="1:19" ht="90" x14ac:dyDescent="0.25">
      <c r="A811" s="11" t="s">
        <v>225</v>
      </c>
      <c r="B811" s="11" t="s">
        <v>58</v>
      </c>
      <c r="C811" s="11" t="s">
        <v>2557</v>
      </c>
      <c r="D811" s="11" t="s">
        <v>228</v>
      </c>
      <c r="E811" s="11" t="s">
        <v>69</v>
      </c>
      <c r="F811" s="11" t="s">
        <v>70</v>
      </c>
      <c r="G811" s="11" t="s">
        <v>98</v>
      </c>
      <c r="H811" s="11" t="s">
        <v>1311</v>
      </c>
      <c r="I811" s="11" t="s">
        <v>1311</v>
      </c>
      <c r="J811" s="11" t="s">
        <v>2563</v>
      </c>
      <c r="K811" s="11" t="s">
        <v>2821</v>
      </c>
      <c r="L811" s="12">
        <v>39</v>
      </c>
      <c r="M811" s="12">
        <v>39</v>
      </c>
      <c r="N811" s="12">
        <v>0</v>
      </c>
      <c r="O811" s="12" t="s">
        <v>1307</v>
      </c>
      <c r="P811" s="12">
        <v>39</v>
      </c>
      <c r="Q811" s="12">
        <v>33</v>
      </c>
      <c r="R811" s="11" t="s">
        <v>3952</v>
      </c>
      <c r="S811" s="11" t="s">
        <v>3953</v>
      </c>
    </row>
    <row r="812" spans="1:19" ht="90" x14ac:dyDescent="0.25">
      <c r="A812" s="11" t="s">
        <v>225</v>
      </c>
      <c r="B812" s="11" t="s">
        <v>58</v>
      </c>
      <c r="C812" s="11" t="s">
        <v>2557</v>
      </c>
      <c r="D812" s="11" t="s">
        <v>229</v>
      </c>
      <c r="E812" s="11" t="s">
        <v>69</v>
      </c>
      <c r="F812" s="11" t="s">
        <v>70</v>
      </c>
      <c r="G812" s="11" t="s">
        <v>188</v>
      </c>
      <c r="H812" s="11"/>
      <c r="I812" s="11" t="s">
        <v>188</v>
      </c>
      <c r="J812" s="11" t="s">
        <v>2564</v>
      </c>
      <c r="K812" s="11" t="s">
        <v>2821</v>
      </c>
      <c r="L812" s="12">
        <v>45.8</v>
      </c>
      <c r="M812" s="12">
        <v>45.8</v>
      </c>
      <c r="N812" s="12">
        <v>0</v>
      </c>
      <c r="O812" s="12" t="s">
        <v>1307</v>
      </c>
      <c r="P812" s="12">
        <v>45.8</v>
      </c>
      <c r="Q812" s="12">
        <v>61.92</v>
      </c>
      <c r="R812" s="11" t="s">
        <v>3954</v>
      </c>
      <c r="S812" s="11" t="s">
        <v>3955</v>
      </c>
    </row>
    <row r="813" spans="1:19" ht="75" x14ac:dyDescent="0.25">
      <c r="A813" s="11" t="s">
        <v>225</v>
      </c>
      <c r="B813" s="11" t="s">
        <v>58</v>
      </c>
      <c r="C813" s="11" t="s">
        <v>2557</v>
      </c>
      <c r="D813" s="11" t="s">
        <v>227</v>
      </c>
      <c r="E813" s="11" t="s">
        <v>50</v>
      </c>
      <c r="F813" s="11" t="s">
        <v>51</v>
      </c>
      <c r="G813" s="11" t="s">
        <v>61</v>
      </c>
      <c r="H813" s="11"/>
      <c r="I813" s="11" t="s">
        <v>61</v>
      </c>
      <c r="J813" s="11"/>
      <c r="K813" s="11"/>
      <c r="L813" s="12"/>
      <c r="M813" s="12"/>
      <c r="N813" s="12"/>
      <c r="O813" s="12"/>
      <c r="P813" s="12"/>
      <c r="Q813" s="12"/>
      <c r="R813" s="11"/>
      <c r="S813" s="11"/>
    </row>
    <row r="814" spans="1:19" ht="105" x14ac:dyDescent="0.25">
      <c r="A814" s="11" t="s">
        <v>178</v>
      </c>
      <c r="B814" s="11" t="s">
        <v>58</v>
      </c>
      <c r="C814" s="11" t="s">
        <v>2565</v>
      </c>
      <c r="D814" s="11" t="s">
        <v>184</v>
      </c>
      <c r="E814" s="11" t="s">
        <v>50</v>
      </c>
      <c r="F814" s="11" t="s">
        <v>51</v>
      </c>
      <c r="G814" s="11" t="s">
        <v>52</v>
      </c>
      <c r="H814" s="11" t="s">
        <v>4309</v>
      </c>
      <c r="I814" s="11" t="s">
        <v>1320</v>
      </c>
      <c r="J814" s="11" t="s">
        <v>2566</v>
      </c>
      <c r="K814" s="11" t="s">
        <v>2821</v>
      </c>
      <c r="L814" s="12">
        <v>0</v>
      </c>
      <c r="M814" s="12">
        <v>100</v>
      </c>
      <c r="N814" s="12">
        <v>50</v>
      </c>
      <c r="O814" s="12">
        <v>50</v>
      </c>
      <c r="P814" s="12">
        <v>100</v>
      </c>
      <c r="Q814" s="12">
        <v>50</v>
      </c>
      <c r="R814" s="11" t="s">
        <v>3956</v>
      </c>
      <c r="S814" s="11" t="s">
        <v>3957</v>
      </c>
    </row>
    <row r="815" spans="1:19" ht="150" x14ac:dyDescent="0.25">
      <c r="A815" s="11" t="s">
        <v>178</v>
      </c>
      <c r="B815" s="11" t="s">
        <v>58</v>
      </c>
      <c r="C815" s="11" t="s">
        <v>2565</v>
      </c>
      <c r="D815" s="11" t="s">
        <v>180</v>
      </c>
      <c r="E815" s="11" t="s">
        <v>69</v>
      </c>
      <c r="F815" s="11" t="s">
        <v>70</v>
      </c>
      <c r="G815" s="11" t="s">
        <v>161</v>
      </c>
      <c r="H815" s="11" t="s">
        <v>4313</v>
      </c>
      <c r="I815" s="11" t="s">
        <v>1607</v>
      </c>
      <c r="J815" s="11" t="s">
        <v>2567</v>
      </c>
      <c r="K815" s="11" t="s">
        <v>2821</v>
      </c>
      <c r="L815" s="12">
        <v>4</v>
      </c>
      <c r="M815" s="12">
        <v>9</v>
      </c>
      <c r="N815" s="12">
        <v>8</v>
      </c>
      <c r="O815" s="12">
        <v>34</v>
      </c>
      <c r="P815" s="12">
        <v>9</v>
      </c>
      <c r="Q815" s="12">
        <v>4</v>
      </c>
      <c r="R815" s="11" t="s">
        <v>3958</v>
      </c>
      <c r="S815" s="11" t="s">
        <v>3959</v>
      </c>
    </row>
    <row r="816" spans="1:19" ht="60" x14ac:dyDescent="0.25">
      <c r="A816" s="11" t="s">
        <v>178</v>
      </c>
      <c r="B816" s="11" t="s">
        <v>58</v>
      </c>
      <c r="C816" s="11" t="s">
        <v>2565</v>
      </c>
      <c r="D816" s="11" t="s">
        <v>181</v>
      </c>
      <c r="E816" s="11" t="s">
        <v>69</v>
      </c>
      <c r="F816" s="11" t="s">
        <v>70</v>
      </c>
      <c r="G816" s="11" t="s">
        <v>159</v>
      </c>
      <c r="H816" s="11" t="s">
        <v>4317</v>
      </c>
      <c r="I816" s="11" t="s">
        <v>1454</v>
      </c>
      <c r="J816" s="11" t="s">
        <v>2568</v>
      </c>
      <c r="K816" s="11" t="s">
        <v>2821</v>
      </c>
      <c r="L816" s="12">
        <v>40</v>
      </c>
      <c r="M816" s="12">
        <v>85</v>
      </c>
      <c r="N816" s="12">
        <v>80</v>
      </c>
      <c r="O816" s="12">
        <v>38.5</v>
      </c>
      <c r="P816" s="12">
        <v>85</v>
      </c>
      <c r="Q816" s="12">
        <v>46.5</v>
      </c>
      <c r="R816" s="11" t="s">
        <v>3960</v>
      </c>
      <c r="S816" s="11" t="s">
        <v>3961</v>
      </c>
    </row>
    <row r="817" spans="1:19" ht="90" x14ac:dyDescent="0.25">
      <c r="A817" s="11" t="s">
        <v>178</v>
      </c>
      <c r="B817" s="11" t="s">
        <v>58</v>
      </c>
      <c r="C817" s="11" t="s">
        <v>2565</v>
      </c>
      <c r="D817" s="11" t="s">
        <v>182</v>
      </c>
      <c r="E817" s="11" t="s">
        <v>69</v>
      </c>
      <c r="F817" s="11" t="s">
        <v>70</v>
      </c>
      <c r="G817" s="11" t="s">
        <v>183</v>
      </c>
      <c r="H817" s="11" t="s">
        <v>4317</v>
      </c>
      <c r="I817" s="11" t="s">
        <v>1647</v>
      </c>
      <c r="J817" s="11" t="s">
        <v>2784</v>
      </c>
      <c r="K817" s="11" t="s">
        <v>2822</v>
      </c>
      <c r="L817" s="12">
        <v>0</v>
      </c>
      <c r="M817" s="12">
        <v>50</v>
      </c>
      <c r="N817" s="12">
        <v>50</v>
      </c>
      <c r="O817" s="12">
        <v>50</v>
      </c>
      <c r="P817" s="12">
        <v>50</v>
      </c>
      <c r="Q817" s="12">
        <v>50</v>
      </c>
      <c r="R817" s="11" t="s">
        <v>3962</v>
      </c>
      <c r="S817" s="11" t="s">
        <v>3963</v>
      </c>
    </row>
    <row r="818" spans="1:19" x14ac:dyDescent="0.25">
      <c r="A818" s="20" t="s">
        <v>4348</v>
      </c>
      <c r="B818" s="20"/>
      <c r="C818" s="20"/>
      <c r="D818" s="20"/>
      <c r="E818" s="20"/>
      <c r="F818" s="20"/>
      <c r="G818" s="20"/>
      <c r="M818" s="1"/>
    </row>
    <row r="819" spans="1:19" x14ac:dyDescent="0.25">
      <c r="A819" s="20" t="s">
        <v>4349</v>
      </c>
      <c r="B819" s="20"/>
      <c r="C819" s="20"/>
      <c r="D819" s="20"/>
      <c r="E819" s="20"/>
      <c r="F819" s="20"/>
      <c r="G819" s="20"/>
      <c r="M819" s="1"/>
    </row>
  </sheetData>
  <autoFilter ref="A8:S819" xr:uid="{00000000-0009-0000-0000-000001000000}"/>
  <mergeCells count="3">
    <mergeCell ref="A1:R6"/>
    <mergeCell ref="A818:G818"/>
    <mergeCell ref="A819:G819"/>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M658"/>
  <sheetViews>
    <sheetView showGridLines="0" zoomScale="68" zoomScaleNormal="68" workbookViewId="0">
      <selection activeCell="A658" sqref="A658:AU658"/>
    </sheetView>
  </sheetViews>
  <sheetFormatPr baseColWidth="10" defaultRowHeight="15" x14ac:dyDescent="0.25"/>
  <cols>
    <col min="1" max="1" width="23.7109375" customWidth="1"/>
    <col min="2" max="2" width="33.140625" customWidth="1"/>
    <col min="3" max="3" width="62" customWidth="1"/>
    <col min="4" max="9" width="47" customWidth="1"/>
    <col min="13" max="13" width="71.28515625" customWidth="1"/>
    <col min="14" max="25" width="11.42578125" customWidth="1"/>
    <col min="26" max="26" width="19.140625" customWidth="1"/>
    <col min="27" max="27" width="11.42578125" customWidth="1"/>
    <col min="29" max="54" width="21.140625" customWidth="1"/>
  </cols>
  <sheetData>
    <row r="1" spans="1:54" ht="15" customHeight="1" x14ac:dyDescent="0.25">
      <c r="A1" s="22" t="s">
        <v>4344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row>
    <row r="2" spans="1:54" ht="15" customHeight="1"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row>
    <row r="3" spans="1:54" ht="15" customHeight="1" x14ac:dyDescent="0.2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row>
    <row r="4" spans="1:54" ht="15" customHeight="1" x14ac:dyDescent="0.2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row>
    <row r="5" spans="1:54" ht="15" customHeight="1"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row>
    <row r="6" spans="1:54" ht="15" customHeight="1"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row>
    <row r="8" spans="1:54" ht="60" x14ac:dyDescent="0.25">
      <c r="A8" s="14" t="s">
        <v>0</v>
      </c>
      <c r="B8" s="14" t="s">
        <v>1</v>
      </c>
      <c r="C8" s="14" t="s">
        <v>2</v>
      </c>
      <c r="D8" s="14" t="s">
        <v>3</v>
      </c>
      <c r="E8" s="14" t="s">
        <v>4</v>
      </c>
      <c r="F8" s="14" t="s">
        <v>5</v>
      </c>
      <c r="G8" s="14" t="s">
        <v>6</v>
      </c>
      <c r="H8" s="14" t="s">
        <v>9</v>
      </c>
      <c r="I8" s="14" t="s">
        <v>10</v>
      </c>
      <c r="J8" s="14" t="s">
        <v>16</v>
      </c>
      <c r="K8" s="14" t="s">
        <v>17</v>
      </c>
      <c r="L8" s="14" t="s">
        <v>18</v>
      </c>
      <c r="M8" s="14" t="s">
        <v>19</v>
      </c>
      <c r="N8" s="14" t="s">
        <v>20</v>
      </c>
      <c r="O8" s="14" t="s">
        <v>21</v>
      </c>
      <c r="P8" s="14" t="s">
        <v>22</v>
      </c>
      <c r="Q8" s="14" t="s">
        <v>23</v>
      </c>
      <c r="R8" s="14" t="s">
        <v>24</v>
      </c>
      <c r="S8" s="14" t="s">
        <v>25</v>
      </c>
      <c r="T8" s="14" t="s">
        <v>26</v>
      </c>
      <c r="U8" s="14" t="s">
        <v>27</v>
      </c>
      <c r="V8" s="14" t="s">
        <v>28</v>
      </c>
      <c r="W8" s="14" t="s">
        <v>29</v>
      </c>
      <c r="X8" s="14" t="s">
        <v>30</v>
      </c>
      <c r="Y8" s="14" t="s">
        <v>31</v>
      </c>
      <c r="Z8" s="14" t="s">
        <v>32</v>
      </c>
      <c r="AA8" s="14" t="s">
        <v>33</v>
      </c>
      <c r="AB8" s="14" t="s">
        <v>4306</v>
      </c>
      <c r="AC8" s="14" t="s">
        <v>34</v>
      </c>
      <c r="AD8" s="14" t="s">
        <v>35</v>
      </c>
      <c r="AE8" s="14" t="s">
        <v>36</v>
      </c>
      <c r="AF8" s="14" t="s">
        <v>37</v>
      </c>
      <c r="AG8" s="14" t="s">
        <v>38</v>
      </c>
      <c r="AH8" s="14" t="s">
        <v>39</v>
      </c>
      <c r="AI8" s="14" t="s">
        <v>2579</v>
      </c>
      <c r="AJ8" s="14" t="s">
        <v>2580</v>
      </c>
      <c r="AK8" s="14" t="s">
        <v>2581</v>
      </c>
      <c r="AL8" s="14" t="s">
        <v>2582</v>
      </c>
      <c r="AM8" s="14" t="s">
        <v>2583</v>
      </c>
      <c r="AN8" s="14" t="s">
        <v>2584</v>
      </c>
      <c r="AO8" s="14" t="s">
        <v>4307</v>
      </c>
      <c r="AP8" s="14" t="s">
        <v>40</v>
      </c>
      <c r="AQ8" s="14" t="s">
        <v>41</v>
      </c>
      <c r="AR8" s="14" t="s">
        <v>42</v>
      </c>
      <c r="AS8" s="14" t="s">
        <v>43</v>
      </c>
      <c r="AT8" s="14" t="s">
        <v>44</v>
      </c>
      <c r="AU8" s="14" t="s">
        <v>45</v>
      </c>
      <c r="AV8" s="14" t="s">
        <v>2573</v>
      </c>
      <c r="AW8" s="14" t="s">
        <v>2574</v>
      </c>
      <c r="AX8" s="14" t="s">
        <v>2575</v>
      </c>
      <c r="AY8" s="14" t="s">
        <v>2576</v>
      </c>
      <c r="AZ8" s="14" t="s">
        <v>2577</v>
      </c>
      <c r="BA8" s="14" t="s">
        <v>2578</v>
      </c>
      <c r="BB8" s="14" t="s">
        <v>4308</v>
      </c>
    </row>
    <row r="9" spans="1:54" x14ac:dyDescent="0.25">
      <c r="A9" s="13" t="s">
        <v>741</v>
      </c>
      <c r="B9" s="13" t="s">
        <v>1308</v>
      </c>
      <c r="C9" s="13" t="s">
        <v>1309</v>
      </c>
      <c r="D9" s="13" t="s">
        <v>1314</v>
      </c>
      <c r="E9" s="13" t="s">
        <v>391</v>
      </c>
      <c r="F9" s="13" t="s">
        <v>1315</v>
      </c>
      <c r="G9" s="13" t="s">
        <v>749</v>
      </c>
      <c r="H9" s="13" t="s">
        <v>1311</v>
      </c>
      <c r="I9" s="13" t="s">
        <v>1311</v>
      </c>
      <c r="J9" s="13" t="str">
        <f>VLOOKUP($M9,[1]Hoja1!$K$5:$N$815,2,FALSE)</f>
        <v>C</v>
      </c>
      <c r="K9" s="13">
        <f>VLOOKUP($M9,[1]Hoja1!$K$5:$N$815,3,FALSE)</f>
        <v>5.0999999999999996</v>
      </c>
      <c r="L9" s="13">
        <f>VLOOKUP($M9,[1]Hoja1!$K$5:$N$815,4,FALSE)</f>
        <v>547544</v>
      </c>
      <c r="M9" s="13" t="s">
        <v>1316</v>
      </c>
      <c r="N9" s="13"/>
      <c r="O9" s="13"/>
      <c r="P9" s="13"/>
      <c r="Q9" s="13"/>
      <c r="R9" s="13"/>
      <c r="S9" s="13"/>
      <c r="T9" s="13"/>
      <c r="U9" s="13"/>
      <c r="V9" s="13"/>
      <c r="W9" s="13"/>
      <c r="X9" s="13"/>
      <c r="Y9" s="13"/>
      <c r="Z9" s="13"/>
      <c r="AA9" s="13"/>
      <c r="AB9" s="13">
        <f>VLOOKUP(M9,'[2]Base Total GPR'!$P$5:$BH$652,11,FALSE)</f>
        <v>2</v>
      </c>
      <c r="AC9" s="13"/>
      <c r="AD9" s="13"/>
      <c r="AE9" s="13"/>
      <c r="AF9" s="13"/>
      <c r="AG9" s="13"/>
      <c r="AH9" s="13">
        <f>VLOOKUP(M9,'[2]Base Total GPR'!$P$5:$BH$652,18,FALSE)</f>
        <v>78</v>
      </c>
      <c r="AI9" s="13"/>
      <c r="AJ9" s="13"/>
      <c r="AK9" s="13"/>
      <c r="AL9" s="13"/>
      <c r="AM9" s="13"/>
      <c r="AN9" s="13">
        <f>VLOOKUP($M9,'[2]Base Total GPR'!$P$5:$BH$652,19,FALSE)</f>
        <v>80</v>
      </c>
      <c r="AO9" s="13">
        <v>158</v>
      </c>
      <c r="AP9" s="13"/>
      <c r="AQ9" s="13"/>
      <c r="AR9" s="13"/>
      <c r="AS9" s="13"/>
      <c r="AT9" s="13"/>
      <c r="AU9" s="13">
        <v>193</v>
      </c>
      <c r="AV9" s="13"/>
      <c r="AW9" s="13"/>
      <c r="AX9" s="13"/>
      <c r="AY9" s="13"/>
      <c r="AZ9" s="13"/>
      <c r="BA9" s="13">
        <v>27</v>
      </c>
      <c r="BB9" s="13">
        <v>220</v>
      </c>
    </row>
    <row r="10" spans="1:54" x14ac:dyDescent="0.25">
      <c r="A10" s="13" t="s">
        <v>741</v>
      </c>
      <c r="B10" s="13" t="s">
        <v>1308</v>
      </c>
      <c r="C10" s="13" t="s">
        <v>1309</v>
      </c>
      <c r="D10" s="13" t="s">
        <v>1310</v>
      </c>
      <c r="E10" s="13" t="s">
        <v>391</v>
      </c>
      <c r="F10" s="13" t="s">
        <v>392</v>
      </c>
      <c r="G10" s="13" t="s">
        <v>656</v>
      </c>
      <c r="H10" s="13" t="s">
        <v>1311</v>
      </c>
      <c r="I10" s="13" t="s">
        <v>1311</v>
      </c>
      <c r="J10" s="13" t="str">
        <f>VLOOKUP($M10,[1]Hoja1!$K$5:$N$815,2,FALSE)</f>
        <v>C</v>
      </c>
      <c r="K10" s="13">
        <f>VLOOKUP($M10,[1]Hoja1!$K$5:$N$815,3,FALSE)</f>
        <v>4.2</v>
      </c>
      <c r="L10" s="13">
        <f>VLOOKUP($M10,[1]Hoja1!$K$5:$N$815,4,FALSE)</f>
        <v>547494</v>
      </c>
      <c r="M10" s="13" t="s">
        <v>1312</v>
      </c>
      <c r="N10" s="13"/>
      <c r="O10" s="13"/>
      <c r="P10" s="13"/>
      <c r="Q10" s="13"/>
      <c r="R10" s="13"/>
      <c r="S10" s="13"/>
      <c r="T10" s="13"/>
      <c r="U10" s="13"/>
      <c r="V10" s="13"/>
      <c r="W10" s="13"/>
      <c r="X10" s="13"/>
      <c r="Y10" s="13"/>
      <c r="Z10" s="13"/>
      <c r="AA10" s="13"/>
      <c r="AB10" s="13">
        <f>VLOOKUP(M10,'[2]Base Total GPR'!$P$5:$BH$652,11,FALSE)</f>
        <v>2</v>
      </c>
      <c r="AC10" s="13"/>
      <c r="AD10" s="13"/>
      <c r="AE10" s="13"/>
      <c r="AF10" s="13"/>
      <c r="AG10" s="13"/>
      <c r="AH10" s="13">
        <f>VLOOKUP(M10,'[2]Base Total GPR'!$P$5:$BH$652,18,FALSE)</f>
        <v>0.47339999999999999</v>
      </c>
      <c r="AI10" s="13"/>
      <c r="AJ10" s="13"/>
      <c r="AK10" s="13"/>
      <c r="AL10" s="13"/>
      <c r="AM10" s="13"/>
      <c r="AN10" s="13">
        <f>VLOOKUP($M10,'[2]Base Total GPR'!$P$5:$BH$652,19,FALSE)</f>
        <v>0.3266</v>
      </c>
      <c r="AO10" s="13">
        <v>0.8</v>
      </c>
      <c r="AP10" s="13"/>
      <c r="AQ10" s="13"/>
      <c r="AR10" s="13"/>
      <c r="AS10" s="13"/>
      <c r="AT10" s="13"/>
      <c r="AU10" s="13">
        <v>0.44945355191256797</v>
      </c>
      <c r="AV10" s="13"/>
      <c r="AW10" s="13"/>
      <c r="AX10" s="13"/>
      <c r="AY10" s="13"/>
      <c r="AZ10" s="13"/>
      <c r="BA10" s="13">
        <v>1</v>
      </c>
      <c r="BB10" s="13">
        <v>0.72472677595628399</v>
      </c>
    </row>
    <row r="11" spans="1:54" x14ac:dyDescent="0.25">
      <c r="A11" s="13" t="s">
        <v>741</v>
      </c>
      <c r="B11" s="13" t="s">
        <v>1308</v>
      </c>
      <c r="C11" s="13" t="s">
        <v>1309</v>
      </c>
      <c r="D11" s="13" t="s">
        <v>1310</v>
      </c>
      <c r="E11" s="13" t="s">
        <v>391</v>
      </c>
      <c r="F11" s="13" t="s">
        <v>392</v>
      </c>
      <c r="G11" s="13" t="s">
        <v>656</v>
      </c>
      <c r="H11" s="13" t="s">
        <v>1311</v>
      </c>
      <c r="I11" s="13" t="s">
        <v>1311</v>
      </c>
      <c r="J11" s="13" t="str">
        <f>VLOOKUP($M11,[1]Hoja1!$K$5:$N$815,2,FALSE)</f>
        <v>C</v>
      </c>
      <c r="K11" s="13">
        <f>VLOOKUP($M11,[1]Hoja1!$K$5:$N$815,3,FALSE)</f>
        <v>4.0999999999999996</v>
      </c>
      <c r="L11" s="13">
        <f>VLOOKUP($M11,[1]Hoja1!$K$5:$N$815,4,FALSE)</f>
        <v>547490</v>
      </c>
      <c r="M11" s="13" t="s">
        <v>1313</v>
      </c>
      <c r="N11" s="13"/>
      <c r="O11" s="13"/>
      <c r="P11" s="13"/>
      <c r="Q11" s="13"/>
      <c r="R11" s="13"/>
      <c r="S11" s="13"/>
      <c r="T11" s="13"/>
      <c r="U11" s="13"/>
      <c r="V11" s="13"/>
      <c r="W11" s="13"/>
      <c r="X11" s="13"/>
      <c r="Y11" s="13"/>
      <c r="Z11" s="13"/>
      <c r="AA11" s="13"/>
      <c r="AB11" s="13">
        <f>VLOOKUP(M11,'[2]Base Total GPR'!$P$5:$BH$652,11,FALSE)</f>
        <v>2</v>
      </c>
      <c r="AC11" s="13"/>
      <c r="AD11" s="13"/>
      <c r="AE11" s="13"/>
      <c r="AF11" s="13"/>
      <c r="AG11" s="13"/>
      <c r="AH11" s="13">
        <f>VLOOKUP(M11,'[2]Base Total GPR'!$P$5:$BH$652,18,FALSE)</f>
        <v>0.3</v>
      </c>
      <c r="AI11" s="13"/>
      <c r="AJ11" s="13"/>
      <c r="AK11" s="13"/>
      <c r="AL11" s="13"/>
      <c r="AM11" s="13"/>
      <c r="AN11" s="13">
        <f>VLOOKUP($M11,'[2]Base Total GPR'!$P$5:$BH$652,19,FALSE)</f>
        <v>0.5</v>
      </c>
      <c r="AO11" s="13">
        <v>0.8</v>
      </c>
      <c r="AP11" s="13"/>
      <c r="AQ11" s="13"/>
      <c r="AR11" s="13"/>
      <c r="AS11" s="13"/>
      <c r="AT11" s="13"/>
      <c r="AU11" s="13">
        <v>8.6206896551724102E-2</v>
      </c>
      <c r="AV11" s="13"/>
      <c r="AW11" s="13"/>
      <c r="AX11" s="13"/>
      <c r="AY11" s="13"/>
      <c r="AZ11" s="13"/>
      <c r="BA11" s="13">
        <v>0.319148936170213</v>
      </c>
      <c r="BB11" s="13">
        <v>0.19047619047618999</v>
      </c>
    </row>
    <row r="12" spans="1:54" x14ac:dyDescent="0.25">
      <c r="A12" s="13" t="s">
        <v>741</v>
      </c>
      <c r="B12" s="13" t="s">
        <v>1308</v>
      </c>
      <c r="C12" s="13" t="s">
        <v>1309</v>
      </c>
      <c r="D12" s="13" t="s">
        <v>1310</v>
      </c>
      <c r="E12" s="13" t="s">
        <v>391</v>
      </c>
      <c r="F12" s="13" t="s">
        <v>392</v>
      </c>
      <c r="G12" s="13" t="s">
        <v>656</v>
      </c>
      <c r="H12" s="13" t="s">
        <v>1311</v>
      </c>
      <c r="I12" s="13" t="s">
        <v>1311</v>
      </c>
      <c r="J12" s="13" t="str">
        <f>VLOOKUP($M12,[1]Hoja1!$K$5:$N$815,2,FALSE)</f>
        <v>C</v>
      </c>
      <c r="K12" s="13">
        <f>VLOOKUP($M12,[1]Hoja1!$K$5:$N$815,3,FALSE)</f>
        <v>4.5999999999999996</v>
      </c>
      <c r="L12" s="13">
        <f>VLOOKUP($M12,[1]Hoja1!$K$5:$N$815,4,FALSE)</f>
        <v>547533</v>
      </c>
      <c r="M12" s="13" t="s">
        <v>4116</v>
      </c>
      <c r="N12" s="13"/>
      <c r="O12" s="13"/>
      <c r="P12" s="13"/>
      <c r="Q12" s="13"/>
      <c r="R12" s="13"/>
      <c r="S12" s="13"/>
      <c r="T12" s="13"/>
      <c r="U12" s="13"/>
      <c r="V12" s="13"/>
      <c r="W12" s="13"/>
      <c r="X12" s="13"/>
      <c r="Y12" s="13"/>
      <c r="Z12" s="13"/>
      <c r="AA12" s="13"/>
      <c r="AB12" s="13">
        <f>VLOOKUP(M12,'[2]Base Total GPR'!$P$5:$BH$652,11,FALSE)</f>
        <v>2</v>
      </c>
      <c r="AC12" s="13"/>
      <c r="AD12" s="13"/>
      <c r="AE12" s="13"/>
      <c r="AF12" s="13"/>
      <c r="AG12" s="13"/>
      <c r="AH12" s="13">
        <v>1</v>
      </c>
      <c r="AI12" s="13"/>
      <c r="AJ12" s="13"/>
      <c r="AK12" s="13"/>
      <c r="AL12" s="13"/>
      <c r="AM12" s="13"/>
      <c r="AN12" s="13">
        <v>1</v>
      </c>
      <c r="AO12" s="13"/>
      <c r="AP12" s="13"/>
      <c r="AQ12" s="13"/>
      <c r="AR12" s="13"/>
      <c r="AS12" s="13"/>
      <c r="AT12" s="13"/>
      <c r="AU12" s="13">
        <v>1</v>
      </c>
      <c r="AV12" s="13"/>
      <c r="AW12" s="13"/>
      <c r="AX12" s="13"/>
      <c r="AY12" s="13"/>
      <c r="AZ12" s="13"/>
      <c r="BA12" s="13">
        <v>1</v>
      </c>
      <c r="BB12" s="13"/>
    </row>
    <row r="13" spans="1:54" x14ac:dyDescent="0.25">
      <c r="A13" s="13" t="s">
        <v>741</v>
      </c>
      <c r="B13" s="13" t="s">
        <v>1308</v>
      </c>
      <c r="C13" s="13" t="s">
        <v>1309</v>
      </c>
      <c r="D13" s="13" t="s">
        <v>1310</v>
      </c>
      <c r="E13" s="13" t="s">
        <v>391</v>
      </c>
      <c r="F13" s="13" t="s">
        <v>392</v>
      </c>
      <c r="G13" s="13" t="s">
        <v>656</v>
      </c>
      <c r="H13" s="13" t="s">
        <v>1311</v>
      </c>
      <c r="I13" s="13" t="s">
        <v>1311</v>
      </c>
      <c r="J13" s="13" t="str">
        <f>VLOOKUP($M13,[1]Hoja1!$K$5:$N$815,2,FALSE)</f>
        <v>C</v>
      </c>
      <c r="K13" s="13">
        <f>VLOOKUP($M13,[1]Hoja1!$K$5:$N$815,3,FALSE)</f>
        <v>4.7</v>
      </c>
      <c r="L13" s="13">
        <f>VLOOKUP($M13,[1]Hoja1!$K$5:$N$815,4,FALSE)</f>
        <v>547535</v>
      </c>
      <c r="M13" s="13" t="s">
        <v>4153</v>
      </c>
      <c r="N13" s="13"/>
      <c r="O13" s="13"/>
      <c r="P13" s="13"/>
      <c r="Q13" s="13"/>
      <c r="R13" s="13"/>
      <c r="S13" s="13"/>
      <c r="T13" s="13"/>
      <c r="U13" s="13"/>
      <c r="V13" s="13"/>
      <c r="W13" s="13"/>
      <c r="X13" s="13"/>
      <c r="Y13" s="13"/>
      <c r="Z13" s="13"/>
      <c r="AA13" s="13"/>
      <c r="AB13" s="13">
        <f>VLOOKUP(M13,'[2]Base Total GPR'!$P$5:$BH$652,11,FALSE)</f>
        <v>2</v>
      </c>
      <c r="AC13" s="13"/>
      <c r="AD13" s="13"/>
      <c r="AE13" s="13"/>
      <c r="AF13" s="13"/>
      <c r="AG13" s="13"/>
      <c r="AH13" s="13">
        <v>356</v>
      </c>
      <c r="AI13" s="13"/>
      <c r="AJ13" s="13"/>
      <c r="AK13" s="13"/>
      <c r="AL13" s="13"/>
      <c r="AM13" s="13"/>
      <c r="AN13" s="13">
        <v>368</v>
      </c>
      <c r="AO13" s="13"/>
      <c r="AP13" s="13"/>
      <c r="AQ13" s="13"/>
      <c r="AR13" s="13"/>
      <c r="AS13" s="13"/>
      <c r="AT13" s="13"/>
      <c r="AU13" s="13">
        <v>505</v>
      </c>
      <c r="AV13" s="13"/>
      <c r="AW13" s="13"/>
      <c r="AX13" s="13"/>
      <c r="AY13" s="13"/>
      <c r="AZ13" s="13"/>
      <c r="BA13" s="13">
        <v>1018</v>
      </c>
      <c r="BB13" s="13"/>
    </row>
    <row r="14" spans="1:54" x14ac:dyDescent="0.25">
      <c r="A14" s="13" t="s">
        <v>741</v>
      </c>
      <c r="B14" s="13" t="s">
        <v>1308</v>
      </c>
      <c r="C14" s="13" t="s">
        <v>1309</v>
      </c>
      <c r="D14" s="13" t="s">
        <v>1310</v>
      </c>
      <c r="E14" s="13" t="s">
        <v>391</v>
      </c>
      <c r="F14" s="13" t="s">
        <v>392</v>
      </c>
      <c r="G14" s="13" t="s">
        <v>656</v>
      </c>
      <c r="H14" s="13" t="s">
        <v>1311</v>
      </c>
      <c r="I14" s="13" t="s">
        <v>1311</v>
      </c>
      <c r="J14" s="13" t="str">
        <f>VLOOKUP($M14,[1]Hoja1!$K$5:$N$815,2,FALSE)</f>
        <v>C</v>
      </c>
      <c r="K14" s="13">
        <f>VLOOKUP($M14,[1]Hoja1!$K$5:$N$815,3,FALSE)</f>
        <v>4.4000000000000004</v>
      </c>
      <c r="L14" s="13">
        <f>VLOOKUP($M14,[1]Hoja1!$K$5:$N$815,4,FALSE)</f>
        <v>547523</v>
      </c>
      <c r="M14" s="13" t="s">
        <v>4184</v>
      </c>
      <c r="N14" s="13"/>
      <c r="O14" s="13"/>
      <c r="P14" s="13"/>
      <c r="Q14" s="13"/>
      <c r="R14" s="13"/>
      <c r="S14" s="13"/>
      <c r="T14" s="13"/>
      <c r="U14" s="13"/>
      <c r="V14" s="13"/>
      <c r="W14" s="13"/>
      <c r="X14" s="13"/>
      <c r="Y14" s="13"/>
      <c r="Z14" s="13"/>
      <c r="AA14" s="13"/>
      <c r="AB14" s="13">
        <f>VLOOKUP(M14,'[2]Base Total GPR'!$P$5:$BH$652,11,FALSE)</f>
        <v>2</v>
      </c>
      <c r="AC14" s="13"/>
      <c r="AD14" s="13"/>
      <c r="AE14" s="13"/>
      <c r="AF14" s="13"/>
      <c r="AG14" s="13"/>
      <c r="AH14" s="13">
        <v>1</v>
      </c>
      <c r="AI14" s="13"/>
      <c r="AJ14" s="13"/>
      <c r="AK14" s="13"/>
      <c r="AL14" s="13"/>
      <c r="AM14" s="13"/>
      <c r="AN14" s="13">
        <v>1</v>
      </c>
      <c r="AO14" s="13"/>
      <c r="AP14" s="13"/>
      <c r="AQ14" s="13"/>
      <c r="AR14" s="13"/>
      <c r="AS14" s="13"/>
      <c r="AT14" s="13"/>
      <c r="AU14" s="13">
        <v>1</v>
      </c>
      <c r="AV14" s="13"/>
      <c r="AW14" s="13"/>
      <c r="AX14" s="13"/>
      <c r="AY14" s="13"/>
      <c r="AZ14" s="13"/>
      <c r="BA14" s="13">
        <v>1</v>
      </c>
      <c r="BB14" s="13"/>
    </row>
    <row r="15" spans="1:54" x14ac:dyDescent="0.25">
      <c r="A15" s="13" t="s">
        <v>741</v>
      </c>
      <c r="B15" s="13" t="s">
        <v>1308</v>
      </c>
      <c r="C15" s="13" t="s">
        <v>1309</v>
      </c>
      <c r="D15" s="13" t="s">
        <v>1310</v>
      </c>
      <c r="E15" s="13" t="s">
        <v>391</v>
      </c>
      <c r="F15" s="13" t="s">
        <v>392</v>
      </c>
      <c r="G15" s="13" t="s">
        <v>656</v>
      </c>
      <c r="H15" s="13" t="s">
        <v>1311</v>
      </c>
      <c r="I15" s="13" t="s">
        <v>1311</v>
      </c>
      <c r="J15" s="13" t="str">
        <f>VLOOKUP($M15,[1]Hoja1!$K$5:$N$815,2,FALSE)</f>
        <v>C</v>
      </c>
      <c r="K15" s="13">
        <f>VLOOKUP($M15,[1]Hoja1!$K$5:$N$815,3,FALSE)</f>
        <v>4.3</v>
      </c>
      <c r="L15" s="13">
        <f>VLOOKUP($M15,[1]Hoja1!$K$5:$N$815,4,FALSE)</f>
        <v>547519</v>
      </c>
      <c r="M15" s="13" t="s">
        <v>4226</v>
      </c>
      <c r="N15" s="13"/>
      <c r="O15" s="13"/>
      <c r="P15" s="13"/>
      <c r="Q15" s="13"/>
      <c r="R15" s="13"/>
      <c r="S15" s="13"/>
      <c r="T15" s="13"/>
      <c r="U15" s="13"/>
      <c r="V15" s="13"/>
      <c r="W15" s="13"/>
      <c r="X15" s="13"/>
      <c r="Y15" s="13"/>
      <c r="Z15" s="13"/>
      <c r="AA15" s="13"/>
      <c r="AB15" s="13">
        <f>VLOOKUP(M15,'[2]Base Total GPR'!$P$5:$BH$652,11,FALSE)</f>
        <v>2</v>
      </c>
      <c r="AC15" s="13"/>
      <c r="AD15" s="13"/>
      <c r="AE15" s="13"/>
      <c r="AF15" s="13"/>
      <c r="AG15" s="13"/>
      <c r="AH15" s="13">
        <v>0.90300000000000002</v>
      </c>
      <c r="AI15" s="13"/>
      <c r="AJ15" s="13"/>
      <c r="AK15" s="13"/>
      <c r="AL15" s="13"/>
      <c r="AM15" s="13"/>
      <c r="AN15" s="13">
        <v>0.91</v>
      </c>
      <c r="AO15" s="13"/>
      <c r="AP15" s="13"/>
      <c r="AQ15" s="13"/>
      <c r="AR15" s="13"/>
      <c r="AS15" s="13"/>
      <c r="AT15" s="13"/>
      <c r="AU15" s="13">
        <v>1.5727873183619601</v>
      </c>
      <c r="AV15" s="13"/>
      <c r="AW15" s="13"/>
      <c r="AX15" s="13"/>
      <c r="AY15" s="13"/>
      <c r="AZ15" s="13"/>
      <c r="BA15" s="13">
        <v>1.69424460431655</v>
      </c>
      <c r="BB15" s="13"/>
    </row>
    <row r="16" spans="1:54" x14ac:dyDescent="0.25">
      <c r="A16" s="13" t="s">
        <v>741</v>
      </c>
      <c r="B16" s="13" t="s">
        <v>1308</v>
      </c>
      <c r="C16" s="13" t="s">
        <v>1309</v>
      </c>
      <c r="D16" s="13" t="s">
        <v>1310</v>
      </c>
      <c r="E16" s="13" t="s">
        <v>391</v>
      </c>
      <c r="F16" s="13" t="s">
        <v>392</v>
      </c>
      <c r="G16" s="13" t="s">
        <v>656</v>
      </c>
      <c r="H16" s="13" t="s">
        <v>1311</v>
      </c>
      <c r="I16" s="13" t="s">
        <v>1311</v>
      </c>
      <c r="J16" s="13" t="str">
        <f>VLOOKUP($M16,[1]Hoja1!$K$5:$N$815,2,FALSE)</f>
        <v>C</v>
      </c>
      <c r="K16" s="13">
        <f>VLOOKUP($M16,[1]Hoja1!$K$5:$N$815,3,FALSE)</f>
        <v>4.5</v>
      </c>
      <c r="L16" s="13">
        <f>VLOOKUP($M16,[1]Hoja1!$K$5:$N$815,4,FALSE)</f>
        <v>547527</v>
      </c>
      <c r="M16" s="13" t="s">
        <v>4267</v>
      </c>
      <c r="N16" s="13"/>
      <c r="O16" s="13"/>
      <c r="P16" s="13"/>
      <c r="Q16" s="13"/>
      <c r="R16" s="13"/>
      <c r="S16" s="13"/>
      <c r="T16" s="13"/>
      <c r="U16" s="13"/>
      <c r="V16" s="13"/>
      <c r="W16" s="13"/>
      <c r="X16" s="13"/>
      <c r="Y16" s="13"/>
      <c r="Z16" s="13"/>
      <c r="AA16" s="13"/>
      <c r="AB16" s="13">
        <f>VLOOKUP(M16,'[2]Base Total GPR'!$P$5:$BH$652,11,FALSE)</f>
        <v>2</v>
      </c>
      <c r="AC16" s="13"/>
      <c r="AD16" s="13"/>
      <c r="AE16" s="13"/>
      <c r="AF16" s="13"/>
      <c r="AG16" s="13"/>
      <c r="AH16" s="13">
        <v>1</v>
      </c>
      <c r="AI16" s="13"/>
      <c r="AJ16" s="13"/>
      <c r="AK16" s="13"/>
      <c r="AL16" s="13"/>
      <c r="AM16" s="13"/>
      <c r="AN16" s="13">
        <v>1</v>
      </c>
      <c r="AO16" s="13"/>
      <c r="AP16" s="13"/>
      <c r="AQ16" s="13"/>
      <c r="AR16" s="13"/>
      <c r="AS16" s="13"/>
      <c r="AT16" s="13"/>
      <c r="AU16" s="13">
        <v>1</v>
      </c>
      <c r="AV16" s="13"/>
      <c r="AW16" s="13"/>
      <c r="AX16" s="13"/>
      <c r="AY16" s="13"/>
      <c r="AZ16" s="13"/>
      <c r="BA16" s="13">
        <v>1</v>
      </c>
      <c r="BB16" s="13"/>
    </row>
    <row r="17" spans="1:54" x14ac:dyDescent="0.25">
      <c r="A17" s="13" t="s">
        <v>750</v>
      </c>
      <c r="B17" s="13" t="s">
        <v>1326</v>
      </c>
      <c r="C17" s="13" t="s">
        <v>751</v>
      </c>
      <c r="D17" s="13" t="s">
        <v>4001</v>
      </c>
      <c r="E17" s="13" t="s">
        <v>391</v>
      </c>
      <c r="F17" s="13" t="s">
        <v>392</v>
      </c>
      <c r="G17" s="13" t="s">
        <v>656</v>
      </c>
      <c r="H17" s="13" t="s">
        <v>4310</v>
      </c>
      <c r="I17" s="13" t="s">
        <v>1697</v>
      </c>
      <c r="J17" s="13" t="str">
        <f>VLOOKUP($M17,[1]Hoja1!$K$5:$N$815,2,FALSE)</f>
        <v>C</v>
      </c>
      <c r="K17" s="13">
        <f>VLOOKUP($M17,[1]Hoja1!$K$5:$N$815,3,FALSE)</f>
        <v>13.2</v>
      </c>
      <c r="L17" s="13">
        <f>VLOOKUP($M17,[1]Hoja1!$K$5:$N$815,4,FALSE)</f>
        <v>553306</v>
      </c>
      <c r="M17" s="13" t="s">
        <v>4122</v>
      </c>
      <c r="N17" s="13"/>
      <c r="O17" s="13"/>
      <c r="P17" s="13"/>
      <c r="Q17" s="13"/>
      <c r="R17" s="13"/>
      <c r="S17" s="13"/>
      <c r="T17" s="13"/>
      <c r="U17" s="13"/>
      <c r="V17" s="13"/>
      <c r="W17" s="13"/>
      <c r="X17" s="13"/>
      <c r="Y17" s="13"/>
      <c r="Z17" s="13"/>
      <c r="AA17" s="13"/>
      <c r="AB17" s="13">
        <f>VLOOKUP(M17,'[2]Base Total GPR'!$P$5:$BH$652,11,FALSE)</f>
        <v>4</v>
      </c>
      <c r="AC17" s="13"/>
      <c r="AD17" s="13"/>
      <c r="AE17" s="13">
        <v>21</v>
      </c>
      <c r="AF17" s="13"/>
      <c r="AG17" s="13"/>
      <c r="AH17" s="13">
        <v>21</v>
      </c>
      <c r="AI17" s="13"/>
      <c r="AJ17" s="13"/>
      <c r="AK17" s="13">
        <v>21</v>
      </c>
      <c r="AL17" s="13"/>
      <c r="AM17" s="13"/>
      <c r="AN17" s="13">
        <v>21</v>
      </c>
      <c r="AO17" s="13"/>
      <c r="AP17" s="13"/>
      <c r="AQ17" s="13"/>
      <c r="AR17" s="13">
        <v>20.190000000000001</v>
      </c>
      <c r="AS17" s="13"/>
      <c r="AT17" s="13"/>
      <c r="AU17" s="13">
        <v>20.09</v>
      </c>
      <c r="AV17" s="13"/>
      <c r="AW17" s="13"/>
      <c r="AX17" s="13">
        <v>20.05</v>
      </c>
      <c r="AY17" s="13"/>
      <c r="AZ17" s="13"/>
      <c r="BA17" s="13">
        <v>19.78</v>
      </c>
      <c r="BB17" s="13"/>
    </row>
    <row r="18" spans="1:54" x14ac:dyDescent="0.25">
      <c r="A18" s="13" t="s">
        <v>750</v>
      </c>
      <c r="B18" s="13" t="s">
        <v>1326</v>
      </c>
      <c r="C18" s="13" t="s">
        <v>751</v>
      </c>
      <c r="D18" s="13" t="s">
        <v>4001</v>
      </c>
      <c r="E18" s="13" t="s">
        <v>391</v>
      </c>
      <c r="F18" s="13" t="s">
        <v>392</v>
      </c>
      <c r="G18" s="13" t="s">
        <v>656</v>
      </c>
      <c r="H18" s="13" t="s">
        <v>4310</v>
      </c>
      <c r="I18" s="13" t="s">
        <v>1697</v>
      </c>
      <c r="J18" s="13" t="str">
        <f>VLOOKUP($M18,[1]Hoja1!$K$5:$N$815,2,FALSE)</f>
        <v>C</v>
      </c>
      <c r="K18" s="13">
        <f>VLOOKUP($M18,[1]Hoja1!$K$5:$N$815,3,FALSE)</f>
        <v>13.1</v>
      </c>
      <c r="L18" s="13">
        <f>VLOOKUP($M18,[1]Hoja1!$K$5:$N$815,4,FALSE)</f>
        <v>553305</v>
      </c>
      <c r="M18" s="13" t="s">
        <v>4123</v>
      </c>
      <c r="N18" s="13"/>
      <c r="O18" s="13"/>
      <c r="P18" s="13"/>
      <c r="Q18" s="13"/>
      <c r="R18" s="13"/>
      <c r="S18" s="13"/>
      <c r="T18" s="13"/>
      <c r="U18" s="13"/>
      <c r="V18" s="13"/>
      <c r="W18" s="13"/>
      <c r="X18" s="13"/>
      <c r="Y18" s="13"/>
      <c r="Z18" s="13"/>
      <c r="AA18" s="13"/>
      <c r="AB18" s="13">
        <f>VLOOKUP(M18,'[2]Base Total GPR'!$P$5:$BH$652,11,FALSE)</f>
        <v>4</v>
      </c>
      <c r="AC18" s="13"/>
      <c r="AD18" s="13"/>
      <c r="AE18" s="13">
        <v>15</v>
      </c>
      <c r="AF18" s="13"/>
      <c r="AG18" s="13"/>
      <c r="AH18" s="13">
        <v>15</v>
      </c>
      <c r="AI18" s="13"/>
      <c r="AJ18" s="13"/>
      <c r="AK18" s="13">
        <v>15</v>
      </c>
      <c r="AL18" s="13"/>
      <c r="AM18" s="13"/>
      <c r="AN18" s="13">
        <v>15</v>
      </c>
      <c r="AO18" s="13"/>
      <c r="AP18" s="13"/>
      <c r="AQ18" s="13"/>
      <c r="AR18" s="13">
        <v>0.139711934156379</v>
      </c>
      <c r="AS18" s="13"/>
      <c r="AT18" s="13"/>
      <c r="AU18" s="13">
        <v>0.137021716649431</v>
      </c>
      <c r="AV18" s="13"/>
      <c r="AW18" s="13"/>
      <c r="AX18" s="13">
        <v>0.12434809285203</v>
      </c>
      <c r="AY18" s="13"/>
      <c r="AZ18" s="13"/>
      <c r="BA18" s="13">
        <v>9.8478701825557804E-2</v>
      </c>
      <c r="BB18" s="13"/>
    </row>
    <row r="19" spans="1:54" x14ac:dyDescent="0.25">
      <c r="A19" s="13" t="s">
        <v>754</v>
      </c>
      <c r="B19" s="13" t="s">
        <v>1317</v>
      </c>
      <c r="C19" s="13" t="s">
        <v>1318</v>
      </c>
      <c r="D19" s="13" t="s">
        <v>1322</v>
      </c>
      <c r="E19" s="13" t="s">
        <v>50</v>
      </c>
      <c r="F19" s="13" t="s">
        <v>51</v>
      </c>
      <c r="G19" s="13" t="s">
        <v>567</v>
      </c>
      <c r="H19" s="13" t="s">
        <v>4309</v>
      </c>
      <c r="I19" s="13" t="s">
        <v>1320</v>
      </c>
      <c r="J19" s="13" t="str">
        <f>VLOOKUP($M19,[1]Hoja1!$K$5:$N$815,2,FALSE)</f>
        <v>C</v>
      </c>
      <c r="K19" s="13">
        <f>VLOOKUP($M19,[1]Hoja1!$K$5:$N$815,3,FALSE)</f>
        <v>17.2</v>
      </c>
      <c r="L19" s="13">
        <f>VLOOKUP($M19,[1]Hoja1!$K$5:$N$815,4,FALSE)</f>
        <v>546293</v>
      </c>
      <c r="M19" s="13" t="s">
        <v>1325</v>
      </c>
      <c r="N19" s="13"/>
      <c r="O19" s="13"/>
      <c r="P19" s="13"/>
      <c r="Q19" s="13"/>
      <c r="R19" s="13"/>
      <c r="S19" s="13"/>
      <c r="T19" s="13"/>
      <c r="U19" s="13"/>
      <c r="V19" s="13"/>
      <c r="W19" s="13"/>
      <c r="X19" s="13"/>
      <c r="Y19" s="13"/>
      <c r="Z19" s="13"/>
      <c r="AA19" s="13"/>
      <c r="AB19" s="13">
        <f>VLOOKUP(M19,'[2]Base Total GPR'!$P$5:$BH$652,11,FALSE)</f>
        <v>3</v>
      </c>
      <c r="AC19" s="13"/>
      <c r="AD19" s="13"/>
      <c r="AE19" s="13"/>
      <c r="AF19" s="13">
        <f>VLOOKUP(M19,'[2]Base Total GPR'!$P$5:$BH$652,18,FALSE)</f>
        <v>5</v>
      </c>
      <c r="AG19" s="13"/>
      <c r="AH19" s="13"/>
      <c r="AI19" s="13"/>
      <c r="AJ19" s="13">
        <f>VLOOKUP($M19,'[2]Base Total GPR'!$P$5:$BH$652,19,FALSE)</f>
        <v>20</v>
      </c>
      <c r="AK19" s="13"/>
      <c r="AL19" s="13"/>
      <c r="AM19" s="13"/>
      <c r="AN19" s="13">
        <f>VLOOKUP($M19,'[2]Base Total GPR'!$P$5:$BH$652,20,FALSE)</f>
        <v>25</v>
      </c>
      <c r="AO19" s="13">
        <v>50</v>
      </c>
      <c r="AP19" s="13"/>
      <c r="AQ19" s="13"/>
      <c r="AR19" s="13"/>
      <c r="AS19" s="13">
        <v>5</v>
      </c>
      <c r="AT19" s="13"/>
      <c r="AU19" s="13"/>
      <c r="AV19" s="13"/>
      <c r="AW19" s="13">
        <v>20</v>
      </c>
      <c r="AX19" s="13"/>
      <c r="AY19" s="13"/>
      <c r="AZ19" s="13"/>
      <c r="BA19" s="13">
        <v>25</v>
      </c>
      <c r="BB19" s="13">
        <v>50</v>
      </c>
    </row>
    <row r="20" spans="1:54" x14ac:dyDescent="0.25">
      <c r="A20" s="13" t="s">
        <v>754</v>
      </c>
      <c r="B20" s="13" t="s">
        <v>1317</v>
      </c>
      <c r="C20" s="13" t="s">
        <v>1318</v>
      </c>
      <c r="D20" s="13" t="s">
        <v>1322</v>
      </c>
      <c r="E20" s="13" t="s">
        <v>50</v>
      </c>
      <c r="F20" s="13" t="s">
        <v>51</v>
      </c>
      <c r="G20" s="13" t="s">
        <v>567</v>
      </c>
      <c r="H20" s="13" t="s">
        <v>4309</v>
      </c>
      <c r="I20" s="13" t="s">
        <v>1320</v>
      </c>
      <c r="J20" s="13" t="str">
        <f>VLOOKUP($M20,[1]Hoja1!$K$5:$N$815,2,FALSE)</f>
        <v>C</v>
      </c>
      <c r="K20" s="13">
        <f>VLOOKUP($M20,[1]Hoja1!$K$5:$N$815,3,FALSE)</f>
        <v>17.3</v>
      </c>
      <c r="L20" s="13">
        <f>VLOOKUP($M20,[1]Hoja1!$K$5:$N$815,4,FALSE)</f>
        <v>546298</v>
      </c>
      <c r="M20" s="13" t="s">
        <v>1324</v>
      </c>
      <c r="N20" s="13"/>
      <c r="O20" s="13"/>
      <c r="P20" s="13"/>
      <c r="Q20" s="13"/>
      <c r="R20" s="13"/>
      <c r="S20" s="13"/>
      <c r="T20" s="13"/>
      <c r="U20" s="13"/>
      <c r="V20" s="13"/>
      <c r="W20" s="13"/>
      <c r="X20" s="13"/>
      <c r="Y20" s="13"/>
      <c r="Z20" s="13"/>
      <c r="AA20" s="13"/>
      <c r="AB20" s="13">
        <f>VLOOKUP(M20,'[2]Base Total GPR'!$P$5:$BH$652,11,FALSE)</f>
        <v>3</v>
      </c>
      <c r="AC20" s="13"/>
      <c r="AD20" s="13"/>
      <c r="AE20" s="13"/>
      <c r="AF20" s="13">
        <f>VLOOKUP(M20,'[2]Base Total GPR'!$P$5:$BH$652,18,FALSE)</f>
        <v>12</v>
      </c>
      <c r="AG20" s="13"/>
      <c r="AH20" s="13"/>
      <c r="AI20" s="13"/>
      <c r="AJ20" s="13">
        <f>VLOOKUP($M20,'[2]Base Total GPR'!$P$5:$BH$652,19,FALSE)</f>
        <v>13</v>
      </c>
      <c r="AK20" s="13"/>
      <c r="AL20" s="13"/>
      <c r="AM20" s="13"/>
      <c r="AN20" s="13">
        <f>VLOOKUP($M20,'[2]Base Total GPR'!$P$5:$BH$652,20,FALSE)</f>
        <v>25</v>
      </c>
      <c r="AO20" s="13">
        <v>50</v>
      </c>
      <c r="AP20" s="13"/>
      <c r="AQ20" s="13"/>
      <c r="AR20" s="13"/>
      <c r="AS20" s="13">
        <v>12.5</v>
      </c>
      <c r="AT20" s="13"/>
      <c r="AU20" s="13"/>
      <c r="AV20" s="13"/>
      <c r="AW20" s="13">
        <v>0</v>
      </c>
      <c r="AX20" s="13"/>
      <c r="AY20" s="13"/>
      <c r="AZ20" s="13"/>
      <c r="BA20" s="13">
        <v>-12.5</v>
      </c>
      <c r="BB20" s="13">
        <v>0</v>
      </c>
    </row>
    <row r="21" spans="1:54" x14ac:dyDescent="0.25">
      <c r="A21" s="13" t="s">
        <v>754</v>
      </c>
      <c r="B21" s="13" t="s">
        <v>1317</v>
      </c>
      <c r="C21" s="13" t="s">
        <v>1318</v>
      </c>
      <c r="D21" s="13" t="s">
        <v>1319</v>
      </c>
      <c r="E21" s="13" t="s">
        <v>50</v>
      </c>
      <c r="F21" s="13" t="s">
        <v>51</v>
      </c>
      <c r="G21" s="13" t="s">
        <v>567</v>
      </c>
      <c r="H21" s="13" t="s">
        <v>4309</v>
      </c>
      <c r="I21" s="13" t="s">
        <v>1320</v>
      </c>
      <c r="J21" s="13" t="str">
        <f>VLOOKUP($M21,[1]Hoja1!$K$5:$N$815,2,FALSE)</f>
        <v>C</v>
      </c>
      <c r="K21" s="13">
        <f>VLOOKUP($M21,[1]Hoja1!$K$5:$N$815,3,FALSE)</f>
        <v>18.100000000000001</v>
      </c>
      <c r="L21" s="13">
        <f>VLOOKUP($M21,[1]Hoja1!$K$5:$N$815,4,FALSE)</f>
        <v>546265</v>
      </c>
      <c r="M21" s="13" t="s">
        <v>1321</v>
      </c>
      <c r="N21" s="13"/>
      <c r="O21" s="13"/>
      <c r="P21" s="13"/>
      <c r="Q21" s="13"/>
      <c r="R21" s="13"/>
      <c r="S21" s="13"/>
      <c r="T21" s="13"/>
      <c r="U21" s="13"/>
      <c r="V21" s="13"/>
      <c r="W21" s="13"/>
      <c r="X21" s="13"/>
      <c r="Y21" s="13"/>
      <c r="Z21" s="13"/>
      <c r="AA21" s="13"/>
      <c r="AB21" s="13">
        <f>VLOOKUP(M21,'[2]Base Total GPR'!$P$5:$BH$652,11,FALSE)</f>
        <v>4</v>
      </c>
      <c r="AC21" s="13"/>
      <c r="AD21" s="13"/>
      <c r="AE21" s="13">
        <f>VLOOKUP(M21,'[2]Base Total GPR'!$P$5:$BH$652,18,FALSE)</f>
        <v>14.827500000000001</v>
      </c>
      <c r="AF21" s="13"/>
      <c r="AG21" s="13"/>
      <c r="AH21" s="13">
        <f>VLOOKUP($M21,'[2]Base Total GPR'!$P$5:$BH$652,19,FALSE)</f>
        <v>20.4375</v>
      </c>
      <c r="AI21" s="13"/>
      <c r="AJ21" s="13"/>
      <c r="AK21" s="13">
        <f>VLOOKUP($M21,'[2]Base Total GPR'!$P$5:$BH$652,20,FALSE)</f>
        <v>21.844999999999999</v>
      </c>
      <c r="AL21" s="13"/>
      <c r="AM21" s="13"/>
      <c r="AN21" s="13">
        <f>VLOOKUP($M21,'[2]Base Total GPR'!$P$5:$BH$652,21,FALSE)</f>
        <v>25.89</v>
      </c>
      <c r="AO21" s="13">
        <v>83</v>
      </c>
      <c r="AP21" s="13"/>
      <c r="AQ21" s="13"/>
      <c r="AR21" s="13">
        <v>17.377500000000001</v>
      </c>
      <c r="AS21" s="13"/>
      <c r="AT21" s="13"/>
      <c r="AU21" s="13">
        <v>22.454999999999998</v>
      </c>
      <c r="AV21" s="13"/>
      <c r="AW21" s="13"/>
      <c r="AX21" s="13">
        <v>31.357500000000002</v>
      </c>
      <c r="AY21" s="13"/>
      <c r="AZ21" s="13"/>
      <c r="BA21" s="13">
        <v>22.927499999999998</v>
      </c>
      <c r="BB21" s="13">
        <v>94.117500000000007</v>
      </c>
    </row>
    <row r="22" spans="1:54" x14ac:dyDescent="0.25">
      <c r="A22" s="13" t="s">
        <v>754</v>
      </c>
      <c r="B22" s="13" t="s">
        <v>1317</v>
      </c>
      <c r="C22" s="13" t="s">
        <v>1318</v>
      </c>
      <c r="D22" s="13" t="s">
        <v>1322</v>
      </c>
      <c r="E22" s="13" t="s">
        <v>50</v>
      </c>
      <c r="F22" s="13" t="s">
        <v>51</v>
      </c>
      <c r="G22" s="13" t="s">
        <v>567</v>
      </c>
      <c r="H22" s="13" t="s">
        <v>4309</v>
      </c>
      <c r="I22" s="13" t="s">
        <v>1320</v>
      </c>
      <c r="J22" s="13" t="str">
        <f>VLOOKUP($M22,[1]Hoja1!$K$5:$N$815,2,FALSE)</f>
        <v>C</v>
      </c>
      <c r="K22" s="13">
        <f>VLOOKUP($M22,[1]Hoja1!$K$5:$N$815,3,FALSE)</f>
        <v>17.100000000000001</v>
      </c>
      <c r="L22" s="13">
        <f>VLOOKUP($M22,[1]Hoja1!$K$5:$N$815,4,FALSE)</f>
        <v>546289</v>
      </c>
      <c r="M22" s="13" t="s">
        <v>1323</v>
      </c>
      <c r="N22" s="13"/>
      <c r="O22" s="13"/>
      <c r="P22" s="13"/>
      <c r="Q22" s="13"/>
      <c r="R22" s="13"/>
      <c r="S22" s="13"/>
      <c r="T22" s="13"/>
      <c r="U22" s="13"/>
      <c r="V22" s="13"/>
      <c r="W22" s="13"/>
      <c r="X22" s="13"/>
      <c r="Y22" s="13"/>
      <c r="Z22" s="13"/>
      <c r="AA22" s="13"/>
      <c r="AB22" s="13">
        <f>VLOOKUP(M22,'[2]Base Total GPR'!$P$5:$BH$652,11,FALSE)</f>
        <v>4</v>
      </c>
      <c r="AC22" s="13"/>
      <c r="AD22" s="13"/>
      <c r="AE22" s="13">
        <f>VLOOKUP(M22,'[2]Base Total GPR'!$P$5:$BH$652,18,FALSE)</f>
        <v>11</v>
      </c>
      <c r="AF22" s="13"/>
      <c r="AG22" s="13"/>
      <c r="AH22" s="13">
        <f>VLOOKUP($M22,'[2]Base Total GPR'!$P$5:$BH$652,19,FALSE)</f>
        <v>11</v>
      </c>
      <c r="AI22" s="13"/>
      <c r="AJ22" s="13"/>
      <c r="AK22" s="13">
        <f>VLOOKUP($M22,'[2]Base Total GPR'!$P$5:$BH$652,20,FALSE)</f>
        <v>18</v>
      </c>
      <c r="AL22" s="13"/>
      <c r="AM22" s="13"/>
      <c r="AN22" s="13">
        <f>VLOOKUP($M22,'[2]Base Total GPR'!$P$5:$BH$652,21,FALSE)</f>
        <v>40</v>
      </c>
      <c r="AO22" s="13">
        <v>80</v>
      </c>
      <c r="AP22" s="13"/>
      <c r="AQ22" s="13"/>
      <c r="AR22" s="13">
        <v>11.11</v>
      </c>
      <c r="AS22" s="13"/>
      <c r="AT22" s="13"/>
      <c r="AU22" s="13">
        <v>11.11</v>
      </c>
      <c r="AV22" s="13"/>
      <c r="AW22" s="13"/>
      <c r="AX22" s="13">
        <v>11.11</v>
      </c>
      <c r="AY22" s="13"/>
      <c r="AZ22" s="13"/>
      <c r="BA22" s="13">
        <v>23.81</v>
      </c>
      <c r="BB22" s="13">
        <v>57.14</v>
      </c>
    </row>
    <row r="23" spans="1:54" x14ac:dyDescent="0.25">
      <c r="A23" s="13" t="s">
        <v>754</v>
      </c>
      <c r="B23" s="13" t="s">
        <v>1317</v>
      </c>
      <c r="C23" s="13" t="s">
        <v>1318</v>
      </c>
      <c r="D23" s="13" t="s">
        <v>4036</v>
      </c>
      <c r="E23" s="13" t="s">
        <v>50</v>
      </c>
      <c r="F23" s="13" t="s">
        <v>51</v>
      </c>
      <c r="G23" s="13" t="s">
        <v>567</v>
      </c>
      <c r="H23" s="13" t="s">
        <v>4309</v>
      </c>
      <c r="I23" s="13" t="s">
        <v>1320</v>
      </c>
      <c r="J23" s="13" t="str">
        <f>VLOOKUP($M23,[1]Hoja1!$K$5:$N$815,2,FALSE)</f>
        <v>C</v>
      </c>
      <c r="K23" s="13">
        <f>VLOOKUP($M23,[1]Hoja1!$K$5:$N$815,3,FALSE)</f>
        <v>16.100000000000001</v>
      </c>
      <c r="L23" s="13">
        <f>VLOOKUP($M23,[1]Hoja1!$K$5:$N$815,4,FALSE)</f>
        <v>546201</v>
      </c>
      <c r="M23" s="13" t="s">
        <v>4207</v>
      </c>
      <c r="N23" s="13"/>
      <c r="O23" s="13"/>
      <c r="P23" s="13"/>
      <c r="Q23" s="13"/>
      <c r="R23" s="13"/>
      <c r="S23" s="13"/>
      <c r="T23" s="13"/>
      <c r="U23" s="13"/>
      <c r="V23" s="13"/>
      <c r="W23" s="13"/>
      <c r="X23" s="13"/>
      <c r="Y23" s="13"/>
      <c r="Z23" s="13"/>
      <c r="AA23" s="13"/>
      <c r="AB23" s="13">
        <f>VLOOKUP(M23,'[2]Base Total GPR'!$P$5:$BH$652,11,FALSE)</f>
        <v>12</v>
      </c>
      <c r="AC23" s="13">
        <v>65.5</v>
      </c>
      <c r="AD23" s="13">
        <v>65.5</v>
      </c>
      <c r="AE23" s="13">
        <v>65.5</v>
      </c>
      <c r="AF23" s="13">
        <v>65.5</v>
      </c>
      <c r="AG23" s="13">
        <v>67</v>
      </c>
      <c r="AH23" s="13">
        <v>67</v>
      </c>
      <c r="AI23" s="13">
        <v>67</v>
      </c>
      <c r="AJ23" s="13">
        <v>67</v>
      </c>
      <c r="AK23" s="13">
        <v>68</v>
      </c>
      <c r="AL23" s="13">
        <v>75</v>
      </c>
      <c r="AM23" s="13">
        <v>75</v>
      </c>
      <c r="AN23" s="13">
        <v>75</v>
      </c>
      <c r="AO23" s="13"/>
      <c r="AP23" s="13">
        <v>67.045000000000002</v>
      </c>
      <c r="AQ23" s="13">
        <v>80.16</v>
      </c>
      <c r="AR23" s="13">
        <v>79.165000000000006</v>
      </c>
      <c r="AS23" s="13">
        <v>53.954999999999998</v>
      </c>
      <c r="AT23" s="13">
        <v>45.55</v>
      </c>
      <c r="AU23" s="13">
        <v>50.835000000000001</v>
      </c>
      <c r="AV23" s="13">
        <v>42.484999999999999</v>
      </c>
      <c r="AW23" s="13">
        <v>39.82</v>
      </c>
      <c r="AX23" s="13">
        <v>46.43</v>
      </c>
      <c r="AY23" s="13">
        <v>43.27</v>
      </c>
      <c r="AZ23" s="13">
        <v>41.354999999999997</v>
      </c>
      <c r="BA23" s="13">
        <v>52.52</v>
      </c>
      <c r="BB23" s="13"/>
    </row>
    <row r="24" spans="1:54" x14ac:dyDescent="0.25">
      <c r="A24" s="13" t="s">
        <v>754</v>
      </c>
      <c r="B24" s="13" t="s">
        <v>1317</v>
      </c>
      <c r="C24" s="13" t="s">
        <v>1318</v>
      </c>
      <c r="D24" s="13" t="s">
        <v>4036</v>
      </c>
      <c r="E24" s="13" t="s">
        <v>50</v>
      </c>
      <c r="F24" s="13" t="s">
        <v>51</v>
      </c>
      <c r="G24" s="13" t="s">
        <v>567</v>
      </c>
      <c r="H24" s="13" t="s">
        <v>4309</v>
      </c>
      <c r="I24" s="13" t="s">
        <v>1320</v>
      </c>
      <c r="J24" s="13" t="str">
        <f>VLOOKUP($M24,[1]Hoja1!$K$5:$N$815,2,FALSE)</f>
        <v>C</v>
      </c>
      <c r="K24" s="13">
        <f>VLOOKUP($M24,[1]Hoja1!$K$5:$N$815,3,FALSE)</f>
        <v>16.2</v>
      </c>
      <c r="L24" s="13">
        <f>VLOOKUP($M24,[1]Hoja1!$K$5:$N$815,4,FALSE)</f>
        <v>546208</v>
      </c>
      <c r="M24" s="13" t="s">
        <v>4208</v>
      </c>
      <c r="N24" s="13"/>
      <c r="O24" s="13"/>
      <c r="P24" s="13"/>
      <c r="Q24" s="13"/>
      <c r="R24" s="13"/>
      <c r="S24" s="13"/>
      <c r="T24" s="13"/>
      <c r="U24" s="13"/>
      <c r="V24" s="13"/>
      <c r="W24" s="13"/>
      <c r="X24" s="13"/>
      <c r="Y24" s="13"/>
      <c r="Z24" s="13"/>
      <c r="AA24" s="13"/>
      <c r="AB24" s="13">
        <f>VLOOKUP(M24,'[2]Base Total GPR'!$P$5:$BH$652,11,FALSE)</f>
        <v>12</v>
      </c>
      <c r="AC24" s="13">
        <v>27</v>
      </c>
      <c r="AD24" s="13">
        <v>34.5</v>
      </c>
      <c r="AE24" s="13">
        <v>38.25</v>
      </c>
      <c r="AF24" s="13">
        <v>40.75</v>
      </c>
      <c r="AG24" s="13">
        <v>42</v>
      </c>
      <c r="AH24" s="13">
        <v>44.5</v>
      </c>
      <c r="AI24" s="13">
        <v>47</v>
      </c>
      <c r="AJ24" s="13">
        <v>52</v>
      </c>
      <c r="AK24" s="13">
        <v>54.5</v>
      </c>
      <c r="AL24" s="13">
        <v>70</v>
      </c>
      <c r="AM24" s="13">
        <v>75</v>
      </c>
      <c r="AN24" s="13">
        <v>75</v>
      </c>
      <c r="AO24" s="13"/>
      <c r="AP24" s="13">
        <v>89.814999999999998</v>
      </c>
      <c r="AQ24" s="13">
        <v>97.495000000000005</v>
      </c>
      <c r="AR24" s="13">
        <v>94.105000000000004</v>
      </c>
      <c r="AS24" s="13">
        <v>97.155000000000001</v>
      </c>
      <c r="AT24" s="13">
        <v>93.762500000000003</v>
      </c>
      <c r="AU24" s="13">
        <v>89.987499999999997</v>
      </c>
      <c r="AV24" s="13">
        <v>84.745000000000005</v>
      </c>
      <c r="AW24" s="13">
        <v>92.322500000000005</v>
      </c>
      <c r="AX24" s="13">
        <v>94.782499999999999</v>
      </c>
      <c r="AY24" s="13">
        <v>94.842500000000001</v>
      </c>
      <c r="AZ24" s="13">
        <v>98.1875</v>
      </c>
      <c r="BA24" s="13">
        <v>95.007499999999993</v>
      </c>
      <c r="BB24" s="13"/>
    </row>
    <row r="25" spans="1:54" x14ac:dyDescent="0.25">
      <c r="A25" s="13" t="s">
        <v>602</v>
      </c>
      <c r="B25" s="13" t="s">
        <v>1326</v>
      </c>
      <c r="C25" s="13" t="s">
        <v>1327</v>
      </c>
      <c r="D25" s="13" t="s">
        <v>1328</v>
      </c>
      <c r="E25" s="13" t="s">
        <v>606</v>
      </c>
      <c r="F25" s="13" t="s">
        <v>607</v>
      </c>
      <c r="G25" s="13" t="s">
        <v>1329</v>
      </c>
      <c r="H25" s="13" t="s">
        <v>4315</v>
      </c>
      <c r="I25" s="13" t="s">
        <v>1330</v>
      </c>
      <c r="J25" s="13" t="str">
        <f>VLOOKUP($M25,[1]Hoja1!$K$5:$N$815,2,FALSE)</f>
        <v>C</v>
      </c>
      <c r="K25" s="13">
        <f>VLOOKUP($M25,[1]Hoja1!$K$5:$N$815,3,FALSE)</f>
        <v>7.3</v>
      </c>
      <c r="L25" s="13">
        <f>VLOOKUP($M25,[1]Hoja1!$K$5:$N$815,4,FALSE)</f>
        <v>554250</v>
      </c>
      <c r="M25" s="13" t="s">
        <v>1331</v>
      </c>
      <c r="N25" s="13"/>
      <c r="O25" s="13"/>
      <c r="P25" s="13"/>
      <c r="Q25" s="13"/>
      <c r="R25" s="13"/>
      <c r="S25" s="13"/>
      <c r="T25" s="13"/>
      <c r="U25" s="13"/>
      <c r="V25" s="13"/>
      <c r="W25" s="13"/>
      <c r="X25" s="13"/>
      <c r="Y25" s="13"/>
      <c r="Z25" s="13"/>
      <c r="AA25" s="13"/>
      <c r="AB25" s="13">
        <f>VLOOKUP(M25,'[2]Base Total GPR'!$P$5:$BH$652,11,FALSE)</f>
        <v>2</v>
      </c>
      <c r="AC25" s="13"/>
      <c r="AD25" s="13"/>
      <c r="AE25" s="13"/>
      <c r="AF25" s="13"/>
      <c r="AG25" s="13"/>
      <c r="AH25" s="13">
        <f>VLOOKUP(M25,'[2]Base Total GPR'!$P$5:$BH$652,18,FALSE)</f>
        <v>0.73</v>
      </c>
      <c r="AI25" s="13"/>
      <c r="AJ25" s="13"/>
      <c r="AK25" s="13"/>
      <c r="AL25" s="13"/>
      <c r="AM25" s="13"/>
      <c r="AN25" s="13">
        <f>VLOOKUP($M25,'[2]Base Total GPR'!$P$5:$BH$652,19,FALSE)</f>
        <v>0.02</v>
      </c>
      <c r="AO25" s="13">
        <v>0.75</v>
      </c>
      <c r="AP25" s="13"/>
      <c r="AQ25" s="13"/>
      <c r="AR25" s="13"/>
      <c r="AS25" s="13"/>
      <c r="AT25" s="13"/>
      <c r="AU25" s="13">
        <v>0.83299999999999996</v>
      </c>
      <c r="AV25" s="13"/>
      <c r="AW25" s="13"/>
      <c r="AX25" s="13"/>
      <c r="AY25" s="13"/>
      <c r="AZ25" s="13"/>
      <c r="BA25" s="13">
        <v>0</v>
      </c>
      <c r="BB25" s="13">
        <v>0.83299999999999996</v>
      </c>
    </row>
    <row r="26" spans="1:54" x14ac:dyDescent="0.25">
      <c r="A26" s="13" t="s">
        <v>602</v>
      </c>
      <c r="B26" s="13" t="s">
        <v>1326</v>
      </c>
      <c r="C26" s="13" t="s">
        <v>1327</v>
      </c>
      <c r="D26" s="13" t="s">
        <v>1332</v>
      </c>
      <c r="E26" s="13" t="s">
        <v>606</v>
      </c>
      <c r="F26" s="13" t="s">
        <v>607</v>
      </c>
      <c r="G26" s="13" t="s">
        <v>1329</v>
      </c>
      <c r="H26" s="13" t="s">
        <v>4315</v>
      </c>
      <c r="I26" s="13" t="s">
        <v>1330</v>
      </c>
      <c r="J26" s="13" t="str">
        <f>VLOOKUP($M26,[1]Hoja1!$K$5:$N$815,2,FALSE)</f>
        <v>C</v>
      </c>
      <c r="K26" s="13">
        <f>VLOOKUP($M26,[1]Hoja1!$K$5:$N$815,3,FALSE)</f>
        <v>8.4</v>
      </c>
      <c r="L26" s="13">
        <f>VLOOKUP($M26,[1]Hoja1!$K$5:$N$815,4,FALSE)</f>
        <v>554245</v>
      </c>
      <c r="M26" s="13" t="s">
        <v>1338</v>
      </c>
      <c r="N26" s="13"/>
      <c r="O26" s="13"/>
      <c r="P26" s="13"/>
      <c r="Q26" s="13"/>
      <c r="R26" s="13"/>
      <c r="S26" s="13"/>
      <c r="T26" s="13"/>
      <c r="U26" s="13"/>
      <c r="V26" s="13"/>
      <c r="W26" s="13"/>
      <c r="X26" s="13"/>
      <c r="Y26" s="13"/>
      <c r="Z26" s="13"/>
      <c r="AA26" s="13"/>
      <c r="AB26" s="13">
        <f>VLOOKUP(M26,'[2]Base Total GPR'!$P$5:$BH$652,11,FALSE)</f>
        <v>2</v>
      </c>
      <c r="AC26" s="13"/>
      <c r="AD26" s="13"/>
      <c r="AE26" s="13"/>
      <c r="AF26" s="13"/>
      <c r="AG26" s="13"/>
      <c r="AH26" s="13">
        <f>VLOOKUP(M26,'[2]Base Total GPR'!$P$5:$BH$652,18,FALSE)</f>
        <v>0.1</v>
      </c>
      <c r="AI26" s="13"/>
      <c r="AJ26" s="13"/>
      <c r="AK26" s="13"/>
      <c r="AL26" s="13"/>
      <c r="AM26" s="13"/>
      <c r="AN26" s="13">
        <f>VLOOKUP($M26,'[2]Base Total GPR'!$P$5:$BH$652,19,FALSE)</f>
        <v>0.05</v>
      </c>
      <c r="AO26" s="13">
        <v>0.15</v>
      </c>
      <c r="AP26" s="13"/>
      <c r="AQ26" s="13"/>
      <c r="AR26" s="13"/>
      <c r="AS26" s="13"/>
      <c r="AT26" s="13"/>
      <c r="AU26" s="13">
        <v>0</v>
      </c>
      <c r="AV26" s="13"/>
      <c r="AW26" s="13"/>
      <c r="AX26" s="13"/>
      <c r="AY26" s="13"/>
      <c r="AZ26" s="13"/>
      <c r="BA26" s="13">
        <v>0</v>
      </c>
      <c r="BB26" s="13">
        <v>0</v>
      </c>
    </row>
    <row r="27" spans="1:54" x14ac:dyDescent="0.25">
      <c r="A27" s="13" t="s">
        <v>602</v>
      </c>
      <c r="B27" s="13" t="s">
        <v>1326</v>
      </c>
      <c r="C27" s="13" t="s">
        <v>1327</v>
      </c>
      <c r="D27" s="13" t="s">
        <v>1332</v>
      </c>
      <c r="E27" s="13" t="s">
        <v>606</v>
      </c>
      <c r="F27" s="13" t="s">
        <v>607</v>
      </c>
      <c r="G27" s="13" t="s">
        <v>1329</v>
      </c>
      <c r="H27" s="13" t="s">
        <v>4315</v>
      </c>
      <c r="I27" s="13" t="s">
        <v>1330</v>
      </c>
      <c r="J27" s="13" t="str">
        <f>VLOOKUP($M27,[1]Hoja1!$K$5:$N$815,2,FALSE)</f>
        <v>C</v>
      </c>
      <c r="K27" s="13">
        <f>VLOOKUP($M27,[1]Hoja1!$K$5:$N$815,3,FALSE)</f>
        <v>8.5</v>
      </c>
      <c r="L27" s="13">
        <f>VLOOKUP($M27,[1]Hoja1!$K$5:$N$815,4,FALSE)</f>
        <v>554246</v>
      </c>
      <c r="M27" s="13" t="s">
        <v>1337</v>
      </c>
      <c r="N27" s="13"/>
      <c r="O27" s="13"/>
      <c r="P27" s="13"/>
      <c r="Q27" s="13"/>
      <c r="R27" s="13"/>
      <c r="S27" s="13"/>
      <c r="T27" s="13"/>
      <c r="U27" s="13"/>
      <c r="V27" s="13"/>
      <c r="W27" s="13"/>
      <c r="X27" s="13"/>
      <c r="Y27" s="13"/>
      <c r="Z27" s="13"/>
      <c r="AA27" s="13"/>
      <c r="AB27" s="13">
        <f>VLOOKUP(M27,'[2]Base Total GPR'!$P$5:$BH$652,11,FALSE)</f>
        <v>2</v>
      </c>
      <c r="AC27" s="13"/>
      <c r="AD27" s="13"/>
      <c r="AE27" s="13"/>
      <c r="AF27" s="13"/>
      <c r="AG27" s="13"/>
      <c r="AH27" s="13">
        <f>VLOOKUP(M27,'[2]Base Total GPR'!$P$5:$BH$652,18,FALSE)</f>
        <v>0</v>
      </c>
      <c r="AI27" s="13"/>
      <c r="AJ27" s="13"/>
      <c r="AK27" s="13"/>
      <c r="AL27" s="13"/>
      <c r="AM27" s="13"/>
      <c r="AN27" s="13">
        <f>VLOOKUP($M27,'[2]Base Total GPR'!$P$5:$BH$652,19,FALSE)</f>
        <v>0.9</v>
      </c>
      <c r="AO27" s="13">
        <v>0.9</v>
      </c>
      <c r="AP27" s="13"/>
      <c r="AQ27" s="13"/>
      <c r="AR27" s="13"/>
      <c r="AS27" s="13"/>
      <c r="AT27" s="13"/>
      <c r="AU27" s="13">
        <v>0</v>
      </c>
      <c r="AV27" s="13"/>
      <c r="AW27" s="13"/>
      <c r="AX27" s="13"/>
      <c r="AY27" s="13"/>
      <c r="AZ27" s="13"/>
      <c r="BA27" s="13">
        <v>0.71</v>
      </c>
      <c r="BB27" s="13">
        <v>0.71</v>
      </c>
    </row>
    <row r="28" spans="1:54" x14ac:dyDescent="0.25">
      <c r="A28" s="13" t="s">
        <v>602</v>
      </c>
      <c r="B28" s="13" t="s">
        <v>1326</v>
      </c>
      <c r="C28" s="13" t="s">
        <v>1327</v>
      </c>
      <c r="D28" s="13" t="s">
        <v>1332</v>
      </c>
      <c r="E28" s="13" t="s">
        <v>606</v>
      </c>
      <c r="F28" s="13" t="s">
        <v>607</v>
      </c>
      <c r="G28" s="13" t="s">
        <v>1329</v>
      </c>
      <c r="H28" s="13" t="s">
        <v>4315</v>
      </c>
      <c r="I28" s="13" t="s">
        <v>1330</v>
      </c>
      <c r="J28" s="13" t="str">
        <f>VLOOKUP($M28,[1]Hoja1!$K$5:$N$815,2,FALSE)</f>
        <v>C</v>
      </c>
      <c r="K28" s="13">
        <f>VLOOKUP($M28,[1]Hoja1!$K$5:$N$815,3,FALSE)</f>
        <v>8.3000000000000007</v>
      </c>
      <c r="L28" s="13">
        <f>VLOOKUP($M28,[1]Hoja1!$K$5:$N$815,4,FALSE)</f>
        <v>554244</v>
      </c>
      <c r="M28" s="13" t="s">
        <v>1339</v>
      </c>
      <c r="N28" s="13"/>
      <c r="O28" s="13"/>
      <c r="P28" s="13"/>
      <c r="Q28" s="13"/>
      <c r="R28" s="13"/>
      <c r="S28" s="13"/>
      <c r="T28" s="13"/>
      <c r="U28" s="13"/>
      <c r="V28" s="13"/>
      <c r="W28" s="13"/>
      <c r="X28" s="13"/>
      <c r="Y28" s="13"/>
      <c r="Z28" s="13"/>
      <c r="AA28" s="13"/>
      <c r="AB28" s="13">
        <f>VLOOKUP(M28,'[2]Base Total GPR'!$P$5:$BH$652,11,FALSE)</f>
        <v>4</v>
      </c>
      <c r="AC28" s="13"/>
      <c r="AD28" s="13"/>
      <c r="AE28" s="13">
        <f>VLOOKUP(M28,'[2]Base Total GPR'!$P$5:$BH$652,18,FALSE)</f>
        <v>0.39200000000000002</v>
      </c>
      <c r="AF28" s="13"/>
      <c r="AG28" s="13"/>
      <c r="AH28" s="13">
        <f>VLOOKUP($M28,'[2]Base Total GPR'!$P$5:$BH$652,19,FALSE)</f>
        <v>3.0000000000000001E-3</v>
      </c>
      <c r="AI28" s="13"/>
      <c r="AJ28" s="13"/>
      <c r="AK28" s="13">
        <f>VLOOKUP($M28,'[2]Base Total GPR'!$P$5:$BH$652,20,FALSE)</f>
        <v>2E-3</v>
      </c>
      <c r="AL28" s="13"/>
      <c r="AM28" s="13"/>
      <c r="AN28" s="13">
        <f>VLOOKUP($M28,'[2]Base Total GPR'!$P$5:$BH$652,21,FALSE)</f>
        <v>3.0000000000000001E-3</v>
      </c>
      <c r="AO28" s="13">
        <v>0.4</v>
      </c>
      <c r="AP28" s="13"/>
      <c r="AQ28" s="13"/>
      <c r="AR28" s="13">
        <v>0.39200000000000002</v>
      </c>
      <c r="AS28" s="13"/>
      <c r="AT28" s="13"/>
      <c r="AU28" s="13">
        <v>3.0000000000000001E-3</v>
      </c>
      <c r="AV28" s="13"/>
      <c r="AW28" s="13"/>
      <c r="AX28" s="13">
        <v>7.4999999999999997E-2</v>
      </c>
      <c r="AY28" s="13"/>
      <c r="AZ28" s="13"/>
      <c r="BA28" s="13">
        <v>0</v>
      </c>
      <c r="BB28" s="13">
        <v>0.47</v>
      </c>
    </row>
    <row r="29" spans="1:54" x14ac:dyDescent="0.25">
      <c r="A29" s="13" t="s">
        <v>602</v>
      </c>
      <c r="B29" s="13" t="s">
        <v>1326</v>
      </c>
      <c r="C29" s="13" t="s">
        <v>1327</v>
      </c>
      <c r="D29" s="13" t="s">
        <v>1328</v>
      </c>
      <c r="E29" s="13" t="s">
        <v>606</v>
      </c>
      <c r="F29" s="13" t="s">
        <v>607</v>
      </c>
      <c r="G29" s="13" t="s">
        <v>1329</v>
      </c>
      <c r="H29" s="13" t="s">
        <v>4315</v>
      </c>
      <c r="I29" s="13" t="s">
        <v>1330</v>
      </c>
      <c r="J29" s="13" t="str">
        <f>VLOOKUP($M29,[1]Hoja1!$K$5:$N$815,2,FALSE)</f>
        <v>C</v>
      </c>
      <c r="K29" s="13">
        <f>VLOOKUP($M29,[1]Hoja1!$K$5:$N$815,3,FALSE)</f>
        <v>7.2</v>
      </c>
      <c r="L29" s="13">
        <f>VLOOKUP($M29,[1]Hoja1!$K$5:$N$815,4,FALSE)</f>
        <v>554224</v>
      </c>
      <c r="M29" s="13" t="s">
        <v>1335</v>
      </c>
      <c r="N29" s="13"/>
      <c r="O29" s="13"/>
      <c r="P29" s="13"/>
      <c r="Q29" s="13"/>
      <c r="R29" s="13"/>
      <c r="S29" s="13"/>
      <c r="T29" s="13"/>
      <c r="U29" s="13"/>
      <c r="V29" s="13"/>
      <c r="W29" s="13"/>
      <c r="X29" s="13"/>
      <c r="Y29" s="13"/>
      <c r="Z29" s="13"/>
      <c r="AA29" s="13"/>
      <c r="AB29" s="13">
        <f>VLOOKUP(M29,'[2]Base Total GPR'!$P$5:$BH$652,11,FALSE)</f>
        <v>4</v>
      </c>
      <c r="AC29" s="13"/>
      <c r="AD29" s="13"/>
      <c r="AE29" s="13">
        <f>VLOOKUP(M29,'[2]Base Total GPR'!$P$5:$BH$652,18,FALSE)</f>
        <v>0.23130000000000001</v>
      </c>
      <c r="AF29" s="13"/>
      <c r="AG29" s="13"/>
      <c r="AH29" s="13">
        <f>VLOOKUP($M29,'[2]Base Total GPR'!$P$5:$BH$652,19,FALSE)</f>
        <v>0.27500000000000002</v>
      </c>
      <c r="AI29" s="13"/>
      <c r="AJ29" s="13"/>
      <c r="AK29" s="13">
        <f>VLOOKUP($M29,'[2]Base Total GPR'!$P$5:$BH$652,20,FALSE)</f>
        <v>0.1812</v>
      </c>
      <c r="AL29" s="13"/>
      <c r="AM29" s="13"/>
      <c r="AN29" s="13">
        <f>VLOOKUP($M29,'[2]Base Total GPR'!$P$5:$BH$652,21,FALSE)</f>
        <v>0.3125</v>
      </c>
      <c r="AO29" s="13">
        <v>1</v>
      </c>
      <c r="AP29" s="13"/>
      <c r="AQ29" s="13"/>
      <c r="AR29" s="13">
        <v>0.18959999999999999</v>
      </c>
      <c r="AS29" s="13"/>
      <c r="AT29" s="13"/>
      <c r="AU29" s="13">
        <v>0.2084</v>
      </c>
      <c r="AV29" s="13"/>
      <c r="AW29" s="13"/>
      <c r="AX29" s="13">
        <v>0.20830000000000001</v>
      </c>
      <c r="AY29" s="13"/>
      <c r="AZ29" s="13"/>
      <c r="BA29" s="13">
        <v>0.23960000000000001</v>
      </c>
      <c r="BB29" s="13">
        <v>0.84589999999999999</v>
      </c>
    </row>
    <row r="30" spans="1:54" x14ac:dyDescent="0.25">
      <c r="A30" s="13" t="s">
        <v>602</v>
      </c>
      <c r="B30" s="13" t="s">
        <v>1326</v>
      </c>
      <c r="C30" s="13" t="s">
        <v>1327</v>
      </c>
      <c r="D30" s="13" t="s">
        <v>1332</v>
      </c>
      <c r="E30" s="13" t="s">
        <v>606</v>
      </c>
      <c r="F30" s="13" t="s">
        <v>607</v>
      </c>
      <c r="G30" s="13" t="s">
        <v>1329</v>
      </c>
      <c r="H30" s="13" t="s">
        <v>4315</v>
      </c>
      <c r="I30" s="13" t="s">
        <v>1330</v>
      </c>
      <c r="J30" s="13" t="str">
        <f>VLOOKUP($M30,[1]Hoja1!$K$5:$N$815,2,FALSE)</f>
        <v>C</v>
      </c>
      <c r="K30" s="13">
        <f>VLOOKUP($M30,[1]Hoja1!$K$5:$N$815,3,FALSE)</f>
        <v>8.8000000000000007</v>
      </c>
      <c r="L30" s="13">
        <f>VLOOKUP($M30,[1]Hoja1!$K$5:$N$815,4,FALSE)</f>
        <v>554316</v>
      </c>
      <c r="M30" s="13" t="s">
        <v>1334</v>
      </c>
      <c r="N30" s="13"/>
      <c r="O30" s="13"/>
      <c r="P30" s="13"/>
      <c r="Q30" s="13"/>
      <c r="R30" s="13"/>
      <c r="S30" s="13"/>
      <c r="T30" s="13"/>
      <c r="U30" s="13"/>
      <c r="V30" s="13"/>
      <c r="W30" s="13"/>
      <c r="X30" s="13"/>
      <c r="Y30" s="13"/>
      <c r="Z30" s="13"/>
      <c r="AA30" s="13"/>
      <c r="AB30" s="13">
        <f>VLOOKUP(M30,'[2]Base Total GPR'!$P$5:$BH$652,11,FALSE)</f>
        <v>6</v>
      </c>
      <c r="AC30" s="13"/>
      <c r="AD30" s="13">
        <f>VLOOKUP(M30,'[2]Base Total GPR'!$P$5:$BH$652,18,FALSE)</f>
        <v>0</v>
      </c>
      <c r="AE30" s="13"/>
      <c r="AF30" s="13">
        <f>VLOOKUP($M30,'[2]Base Total GPR'!$P$5:$BH$652,19,FALSE)</f>
        <v>0.15040000000000001</v>
      </c>
      <c r="AG30" s="13"/>
      <c r="AH30" s="13">
        <f>VLOOKUP($M30,'[2]Base Total GPR'!$P$5:$BH$652,20,FALSE)</f>
        <v>0.2336</v>
      </c>
      <c r="AI30" s="13"/>
      <c r="AJ30" s="13">
        <f>VLOOKUP($M30,'[2]Base Total GPR'!$P$5:$BH$652,21,FALSE)</f>
        <v>0.187</v>
      </c>
      <c r="AK30" s="13"/>
      <c r="AL30" s="13">
        <f>VLOOKUP($M30,'[2]Base Total GPR'!$P$5:$BH$652,22,FALSE)</f>
        <v>0.24460000000000001</v>
      </c>
      <c r="AM30" s="13"/>
      <c r="AN30" s="13">
        <f>VLOOKUP($M30,'[2]Base Total GPR'!$P$5:$BH$652,23,FALSE)</f>
        <v>0.18440000000000001</v>
      </c>
      <c r="AO30" s="13">
        <v>1</v>
      </c>
      <c r="AP30" s="13"/>
      <c r="AQ30" s="13">
        <v>0</v>
      </c>
      <c r="AR30" s="13"/>
      <c r="AS30" s="13">
        <v>0.16700000000000001</v>
      </c>
      <c r="AT30" s="13"/>
      <c r="AU30" s="13">
        <v>8.3900000000000002E-2</v>
      </c>
      <c r="AV30" s="13"/>
      <c r="AW30" s="13">
        <v>0.19980000000000001</v>
      </c>
      <c r="AX30" s="13"/>
      <c r="AY30" s="13">
        <v>9.7100000000000006E-2</v>
      </c>
      <c r="AZ30" s="13"/>
      <c r="BA30" s="13">
        <v>0.14649999999999999</v>
      </c>
      <c r="BB30" s="13">
        <v>0.69430000000000003</v>
      </c>
    </row>
    <row r="31" spans="1:54" x14ac:dyDescent="0.25">
      <c r="A31" s="13" t="s">
        <v>602</v>
      </c>
      <c r="B31" s="13" t="s">
        <v>1326</v>
      </c>
      <c r="C31" s="13" t="s">
        <v>1327</v>
      </c>
      <c r="D31" s="13" t="s">
        <v>1332</v>
      </c>
      <c r="E31" s="13" t="s">
        <v>606</v>
      </c>
      <c r="F31" s="13" t="s">
        <v>607</v>
      </c>
      <c r="G31" s="13" t="s">
        <v>1329</v>
      </c>
      <c r="H31" s="13" t="s">
        <v>4315</v>
      </c>
      <c r="I31" s="13" t="s">
        <v>1330</v>
      </c>
      <c r="J31" s="13" t="str">
        <f>VLOOKUP($M31,[1]Hoja1!$K$5:$N$815,2,FALSE)</f>
        <v>C</v>
      </c>
      <c r="K31" s="13">
        <f>VLOOKUP($M31,[1]Hoja1!$K$5:$N$815,3,FALSE)</f>
        <v>8.6</v>
      </c>
      <c r="L31" s="13">
        <f>VLOOKUP($M31,[1]Hoja1!$K$5:$N$815,4,FALSE)</f>
        <v>554247</v>
      </c>
      <c r="M31" s="13" t="s">
        <v>1333</v>
      </c>
      <c r="N31" s="13"/>
      <c r="O31" s="13"/>
      <c r="P31" s="13"/>
      <c r="Q31" s="13"/>
      <c r="R31" s="13"/>
      <c r="S31" s="13"/>
      <c r="T31" s="13"/>
      <c r="U31" s="13"/>
      <c r="V31" s="13"/>
      <c r="W31" s="13"/>
      <c r="X31" s="13"/>
      <c r="Y31" s="13"/>
      <c r="Z31" s="13"/>
      <c r="AA31" s="13"/>
      <c r="AB31" s="13">
        <f>VLOOKUP(M31,'[2]Base Total GPR'!$P$5:$BH$652,11,FALSE)</f>
        <v>12</v>
      </c>
      <c r="AC31" s="13">
        <f>VLOOKUP(M31,'[2]Base Total GPR'!$P$5:$BH$652,18,FALSE)</f>
        <v>0.8</v>
      </c>
      <c r="AD31" s="13">
        <f>VLOOKUP($M31,'[2]Base Total GPR'!$P$5:$BH$652,19,FALSE)</f>
        <v>0</v>
      </c>
      <c r="AE31" s="13">
        <f>VLOOKUP($M31,'[2]Base Total GPR'!$P$5:$BH$652,20,FALSE)</f>
        <v>0</v>
      </c>
      <c r="AF31" s="13">
        <f>VLOOKUP($M31,'[2]Base Total GPR'!$P$5:$BH$652,21,FALSE)</f>
        <v>0</v>
      </c>
      <c r="AG31" s="13">
        <f>VLOOKUP($M31,'[2]Base Total GPR'!$P$5:$BH$652,22,FALSE)</f>
        <v>0</v>
      </c>
      <c r="AH31" s="13">
        <f>VLOOKUP($M31,'[2]Base Total GPR'!$P$5:$BH$652,23,FALSE)</f>
        <v>0.05</v>
      </c>
      <c r="AI31" s="13">
        <f>VLOOKUP($M31,'[2]Base Total GPR'!$P$5:$BH$652,24,FALSE)</f>
        <v>0</v>
      </c>
      <c r="AJ31" s="13">
        <f>VLOOKUP($M31,'[2]Base Total GPR'!$P$5:$BH$652,25,FALSE)</f>
        <v>0</v>
      </c>
      <c r="AK31" s="13">
        <f>VLOOKUP($M31,'[2]Base Total GPR'!$P$5:$BH$652,26,FALSE)</f>
        <v>0</v>
      </c>
      <c r="AL31" s="13">
        <f>VLOOKUP($M31,'[2]Base Total GPR'!$P$5:$BH$652,27,FALSE)</f>
        <v>0</v>
      </c>
      <c r="AM31" s="13">
        <f>VLOOKUP($M31,'[2]Base Total GPR'!$P$5:$BH$652,28,FALSE)</f>
        <v>0</v>
      </c>
      <c r="AN31" s="13">
        <f>VLOOKUP($M31,'[2]Base Total GPR'!$P$5:$BH$652,29,FALSE)</f>
        <v>0</v>
      </c>
      <c r="AO31" s="13">
        <v>0.85</v>
      </c>
      <c r="AP31" s="13">
        <v>0.30303030303030298</v>
      </c>
      <c r="AQ31" s="13">
        <v>0.33606557377049201</v>
      </c>
      <c r="AR31" s="13">
        <v>0.32608695652173902</v>
      </c>
      <c r="AS31" s="13">
        <v>0.29107981220657297</v>
      </c>
      <c r="AT31" s="13">
        <v>0.71689497716895001</v>
      </c>
      <c r="AU31" s="13">
        <v>0.71951219512195097</v>
      </c>
      <c r="AV31" s="13">
        <v>0.76344086021505397</v>
      </c>
      <c r="AW31" s="13">
        <v>0.80689655172413799</v>
      </c>
      <c r="AX31" s="13">
        <v>0.805633802816901</v>
      </c>
      <c r="AY31" s="13">
        <v>0.91348600508905897</v>
      </c>
      <c r="AZ31" s="13">
        <v>0.87981859410430796</v>
      </c>
      <c r="BA31" s="13">
        <v>0.88671023965141604</v>
      </c>
      <c r="BB31" s="13">
        <v>0.73584328129782695</v>
      </c>
    </row>
    <row r="32" spans="1:54" x14ac:dyDescent="0.25">
      <c r="A32" s="13" t="s">
        <v>602</v>
      </c>
      <c r="B32" s="13" t="s">
        <v>1326</v>
      </c>
      <c r="C32" s="13" t="s">
        <v>1327</v>
      </c>
      <c r="D32" s="13" t="s">
        <v>1332</v>
      </c>
      <c r="E32" s="13" t="s">
        <v>606</v>
      </c>
      <c r="F32" s="13" t="s">
        <v>607</v>
      </c>
      <c r="G32" s="13" t="s">
        <v>1329</v>
      </c>
      <c r="H32" s="13" t="s">
        <v>4315</v>
      </c>
      <c r="I32" s="13" t="s">
        <v>1330</v>
      </c>
      <c r="J32" s="13" t="str">
        <f>VLOOKUP($M32,[1]Hoja1!$K$5:$N$815,2,FALSE)</f>
        <v>C</v>
      </c>
      <c r="K32" s="13">
        <f>VLOOKUP($M32,[1]Hoja1!$K$5:$N$815,3,FALSE)</f>
        <v>8.6999999999999993</v>
      </c>
      <c r="L32" s="13">
        <f>VLOOKUP($M32,[1]Hoja1!$K$5:$N$815,4,FALSE)</f>
        <v>554281</v>
      </c>
      <c r="M32" s="13" t="s">
        <v>1336</v>
      </c>
      <c r="N32" s="13"/>
      <c r="O32" s="13"/>
      <c r="P32" s="13"/>
      <c r="Q32" s="13"/>
      <c r="R32" s="13"/>
      <c r="S32" s="13"/>
      <c r="T32" s="13"/>
      <c r="U32" s="13"/>
      <c r="V32" s="13"/>
      <c r="W32" s="13"/>
      <c r="X32" s="13"/>
      <c r="Y32" s="13"/>
      <c r="Z32" s="13"/>
      <c r="AA32" s="13"/>
      <c r="AB32" s="13">
        <f>VLOOKUP(M32,'[2]Base Total GPR'!$P$5:$BH$652,11,FALSE)</f>
        <v>12</v>
      </c>
      <c r="AC32" s="13">
        <f>VLOOKUP(M32,'[2]Base Total GPR'!$P$5:$BH$652,18,FALSE)</f>
        <v>0.7</v>
      </c>
      <c r="AD32" s="13">
        <f>VLOOKUP($M32,'[2]Base Total GPR'!$P$5:$BH$652,19,FALSE)</f>
        <v>0</v>
      </c>
      <c r="AE32" s="13">
        <f>VLOOKUP($M32,'[2]Base Total GPR'!$P$5:$BH$652,20,FALSE)</f>
        <v>0</v>
      </c>
      <c r="AF32" s="13">
        <f>VLOOKUP($M32,'[2]Base Total GPR'!$P$5:$BH$652,21,FALSE)</f>
        <v>0</v>
      </c>
      <c r="AG32" s="13">
        <f>VLOOKUP($M32,'[2]Base Total GPR'!$P$5:$BH$652,22,FALSE)</f>
        <v>0</v>
      </c>
      <c r="AH32" s="13">
        <f>VLOOKUP($M32,'[2]Base Total GPR'!$P$5:$BH$652,23,FALSE)</f>
        <v>0</v>
      </c>
      <c r="AI32" s="13">
        <f>VLOOKUP($M32,'[2]Base Total GPR'!$P$5:$BH$652,24,FALSE)</f>
        <v>0</v>
      </c>
      <c r="AJ32" s="13">
        <f>VLOOKUP($M32,'[2]Base Total GPR'!$P$5:$BH$652,25,FALSE)</f>
        <v>0</v>
      </c>
      <c r="AK32" s="13">
        <f>VLOOKUP($M32,'[2]Base Total GPR'!$P$5:$BH$652,26,FALSE)</f>
        <v>0</v>
      </c>
      <c r="AL32" s="13">
        <f>VLOOKUP($M32,'[2]Base Total GPR'!$P$5:$BH$652,27,FALSE)</f>
        <v>0</v>
      </c>
      <c r="AM32" s="13">
        <f>VLOOKUP($M32,'[2]Base Total GPR'!$P$5:$BH$652,28,FALSE)</f>
        <v>0</v>
      </c>
      <c r="AN32" s="13">
        <f>VLOOKUP($M32,'[2]Base Total GPR'!$P$5:$BH$652,29,FALSE)</f>
        <v>0</v>
      </c>
      <c r="AO32" s="13">
        <v>0.7</v>
      </c>
      <c r="AP32" s="13">
        <v>8.6956521739130405E-2</v>
      </c>
      <c r="AQ32" s="13">
        <v>0.19354838709677399</v>
      </c>
      <c r="AR32" s="13">
        <v>0.21621621621621601</v>
      </c>
      <c r="AS32" s="13">
        <v>0.232558139534884</v>
      </c>
      <c r="AT32" s="13">
        <v>0.372093023255814</v>
      </c>
      <c r="AU32" s="13">
        <v>0.4</v>
      </c>
      <c r="AV32" s="13">
        <v>0.38888888888888901</v>
      </c>
      <c r="AW32" s="13">
        <v>0.483333333333333</v>
      </c>
      <c r="AX32" s="13">
        <v>0.47142857142857097</v>
      </c>
      <c r="AY32" s="13">
        <v>0.48648648648648701</v>
      </c>
      <c r="AZ32" s="13">
        <v>0.493506493506494</v>
      </c>
      <c r="BA32" s="13">
        <v>0.5</v>
      </c>
      <c r="BB32" s="13">
        <v>0.403426791277259</v>
      </c>
    </row>
    <row r="33" spans="1:54" x14ac:dyDescent="0.25">
      <c r="A33" s="13" t="s">
        <v>602</v>
      </c>
      <c r="B33" s="13" t="s">
        <v>1326</v>
      </c>
      <c r="C33" s="13" t="s">
        <v>1327</v>
      </c>
      <c r="D33" s="13" t="s">
        <v>4021</v>
      </c>
      <c r="E33" s="13" t="s">
        <v>606</v>
      </c>
      <c r="F33" s="13" t="s">
        <v>607</v>
      </c>
      <c r="G33" s="13" t="s">
        <v>1329</v>
      </c>
      <c r="H33" s="13" t="s">
        <v>4315</v>
      </c>
      <c r="I33" s="13" t="s">
        <v>1330</v>
      </c>
      <c r="J33" s="13" t="str">
        <f>VLOOKUP($M33,[1]Hoja1!$K$5:$N$815,2,FALSE)</f>
        <v>C</v>
      </c>
      <c r="K33" s="13">
        <f>VLOOKUP($M33,[1]Hoja1!$K$5:$N$815,3,FALSE)</f>
        <v>9.1999999999999993</v>
      </c>
      <c r="L33" s="13">
        <f>VLOOKUP($M33,[1]Hoja1!$K$5:$N$815,4,FALSE)</f>
        <v>554243</v>
      </c>
      <c r="M33" s="13" t="s">
        <v>4172</v>
      </c>
      <c r="N33" s="13"/>
      <c r="O33" s="13"/>
      <c r="P33" s="13"/>
      <c r="Q33" s="13"/>
      <c r="R33" s="13"/>
      <c r="S33" s="13"/>
      <c r="T33" s="13"/>
      <c r="U33" s="13"/>
      <c r="V33" s="13"/>
      <c r="W33" s="13"/>
      <c r="X33" s="13"/>
      <c r="Y33" s="13"/>
      <c r="Z33" s="13"/>
      <c r="AA33" s="13"/>
      <c r="AB33" s="13">
        <f>VLOOKUP(M33,'[2]Base Total GPR'!$P$5:$BH$652,11,FALSE)</f>
        <v>12</v>
      </c>
      <c r="AC33" s="13">
        <v>1</v>
      </c>
      <c r="AD33" s="13">
        <v>1</v>
      </c>
      <c r="AE33" s="13">
        <v>1</v>
      </c>
      <c r="AF33" s="13">
        <v>1</v>
      </c>
      <c r="AG33" s="13">
        <v>1</v>
      </c>
      <c r="AH33" s="13">
        <v>1</v>
      </c>
      <c r="AI33" s="13">
        <v>1</v>
      </c>
      <c r="AJ33" s="13">
        <v>1</v>
      </c>
      <c r="AK33" s="13">
        <v>1</v>
      </c>
      <c r="AL33" s="13">
        <v>1</v>
      </c>
      <c r="AM33" s="13">
        <v>1</v>
      </c>
      <c r="AN33" s="13">
        <v>1</v>
      </c>
      <c r="AO33" s="13"/>
      <c r="AP33" s="13">
        <v>1</v>
      </c>
      <c r="AQ33" s="13">
        <v>1</v>
      </c>
      <c r="AR33" s="13">
        <v>1</v>
      </c>
      <c r="AS33" s="13">
        <v>1</v>
      </c>
      <c r="AT33" s="13">
        <v>1</v>
      </c>
      <c r="AU33" s="13">
        <v>1</v>
      </c>
      <c r="AV33" s="13">
        <v>1</v>
      </c>
      <c r="AW33" s="13">
        <v>1</v>
      </c>
      <c r="AX33" s="13">
        <v>1</v>
      </c>
      <c r="AY33" s="13">
        <v>1</v>
      </c>
      <c r="AZ33" s="13">
        <v>1</v>
      </c>
      <c r="BA33" s="13">
        <v>1</v>
      </c>
      <c r="BB33" s="13"/>
    </row>
    <row r="34" spans="1:54" x14ac:dyDescent="0.25">
      <c r="A34" s="13" t="s">
        <v>761</v>
      </c>
      <c r="B34" s="13" t="s">
        <v>1326</v>
      </c>
      <c r="C34" s="13" t="s">
        <v>762</v>
      </c>
      <c r="D34" s="13" t="s">
        <v>1348</v>
      </c>
      <c r="E34" s="13" t="s">
        <v>236</v>
      </c>
      <c r="F34" s="13" t="s">
        <v>385</v>
      </c>
      <c r="G34" s="13" t="s">
        <v>98</v>
      </c>
      <c r="H34" s="13" t="s">
        <v>1311</v>
      </c>
      <c r="I34" s="13" t="s">
        <v>1311</v>
      </c>
      <c r="J34" s="13" t="str">
        <f>VLOOKUP($M34,[1]Hoja1!$K$5:$N$815,2,FALSE)</f>
        <v>C</v>
      </c>
      <c r="K34" s="13">
        <f>VLOOKUP($M34,[1]Hoja1!$K$5:$N$815,3,FALSE)</f>
        <v>10.6</v>
      </c>
      <c r="L34" s="13">
        <f>VLOOKUP($M34,[1]Hoja1!$K$5:$N$815,4,FALSE)</f>
        <v>548824</v>
      </c>
      <c r="M34" s="13" t="s">
        <v>1351</v>
      </c>
      <c r="N34" s="13"/>
      <c r="O34" s="13"/>
      <c r="P34" s="13"/>
      <c r="Q34" s="13"/>
      <c r="R34" s="13"/>
      <c r="S34" s="13"/>
      <c r="T34" s="13"/>
      <c r="U34" s="13"/>
      <c r="V34" s="13"/>
      <c r="W34" s="13"/>
      <c r="X34" s="13"/>
      <c r="Y34" s="13"/>
      <c r="Z34" s="13"/>
      <c r="AA34" s="13"/>
      <c r="AB34" s="13">
        <f>VLOOKUP(M34,'[2]Base Total GPR'!$P$5:$BH$652,11,FALSE)</f>
        <v>2</v>
      </c>
      <c r="AC34" s="13"/>
      <c r="AD34" s="13"/>
      <c r="AE34" s="13"/>
      <c r="AF34" s="13"/>
      <c r="AG34" s="13"/>
      <c r="AH34" s="13">
        <f>VLOOKUP(M34,'[2]Base Total GPR'!$P$5:$BH$652,18,FALSE)</f>
        <v>13716</v>
      </c>
      <c r="AI34" s="13"/>
      <c r="AJ34" s="13"/>
      <c r="AK34" s="13"/>
      <c r="AL34" s="13"/>
      <c r="AM34" s="13"/>
      <c r="AN34" s="13">
        <f>VLOOKUP($M34,'[2]Base Total GPR'!$P$5:$BH$652,19,FALSE)</f>
        <v>100</v>
      </c>
      <c r="AO34" s="13">
        <v>13816</v>
      </c>
      <c r="AP34" s="13"/>
      <c r="AQ34" s="13"/>
      <c r="AR34" s="13"/>
      <c r="AS34" s="13"/>
      <c r="AT34" s="13"/>
      <c r="AU34" s="13">
        <v>13733</v>
      </c>
      <c r="AV34" s="13"/>
      <c r="AW34" s="13"/>
      <c r="AX34" s="13"/>
      <c r="AY34" s="13"/>
      <c r="AZ34" s="13"/>
      <c r="BA34" s="13">
        <v>137</v>
      </c>
      <c r="BB34" s="13">
        <v>13870</v>
      </c>
    </row>
    <row r="35" spans="1:54" x14ac:dyDescent="0.25">
      <c r="A35" s="13" t="s">
        <v>761</v>
      </c>
      <c r="B35" s="13" t="s">
        <v>1326</v>
      </c>
      <c r="C35" s="13" t="s">
        <v>762</v>
      </c>
      <c r="D35" s="13" t="s">
        <v>1348</v>
      </c>
      <c r="E35" s="13" t="s">
        <v>236</v>
      </c>
      <c r="F35" s="13" t="s">
        <v>385</v>
      </c>
      <c r="G35" s="13" t="s">
        <v>98</v>
      </c>
      <c r="H35" s="13" t="s">
        <v>1311</v>
      </c>
      <c r="I35" s="13" t="s">
        <v>1311</v>
      </c>
      <c r="J35" s="13" t="str">
        <f>VLOOKUP($M35,[1]Hoja1!$K$5:$N$815,2,FALSE)</f>
        <v>C</v>
      </c>
      <c r="K35" s="13">
        <f>VLOOKUP($M35,[1]Hoja1!$K$5:$N$815,3,FALSE)</f>
        <v>10.5</v>
      </c>
      <c r="L35" s="13">
        <f>VLOOKUP($M35,[1]Hoja1!$K$5:$N$815,4,FALSE)</f>
        <v>548730</v>
      </c>
      <c r="M35" s="13" t="s">
        <v>1350</v>
      </c>
      <c r="N35" s="13"/>
      <c r="O35" s="13"/>
      <c r="P35" s="13"/>
      <c r="Q35" s="13"/>
      <c r="R35" s="13"/>
      <c r="S35" s="13"/>
      <c r="T35" s="13"/>
      <c r="U35" s="13"/>
      <c r="V35" s="13"/>
      <c r="W35" s="13"/>
      <c r="X35" s="13"/>
      <c r="Y35" s="13"/>
      <c r="Z35" s="13"/>
      <c r="AA35" s="13"/>
      <c r="AB35" s="13">
        <f>VLOOKUP(M35,'[2]Base Total GPR'!$P$5:$BH$652,11,FALSE)</f>
        <v>2</v>
      </c>
      <c r="AC35" s="13"/>
      <c r="AD35" s="13"/>
      <c r="AE35" s="13"/>
      <c r="AF35" s="13"/>
      <c r="AG35" s="13"/>
      <c r="AH35" s="13">
        <f>VLOOKUP(M35,'[2]Base Total GPR'!$P$5:$BH$652,18,FALSE)</f>
        <v>93</v>
      </c>
      <c r="AI35" s="13"/>
      <c r="AJ35" s="13"/>
      <c r="AK35" s="13"/>
      <c r="AL35" s="13"/>
      <c r="AM35" s="13"/>
      <c r="AN35" s="13">
        <f>VLOOKUP($M35,'[2]Base Total GPR'!$P$5:$BH$652,19,FALSE)</f>
        <v>9</v>
      </c>
      <c r="AO35" s="13">
        <v>102</v>
      </c>
      <c r="AP35" s="13"/>
      <c r="AQ35" s="13"/>
      <c r="AR35" s="13"/>
      <c r="AS35" s="13"/>
      <c r="AT35" s="13"/>
      <c r="AU35" s="13">
        <v>92</v>
      </c>
      <c r="AV35" s="13"/>
      <c r="AW35" s="13"/>
      <c r="AX35" s="13"/>
      <c r="AY35" s="13"/>
      <c r="AZ35" s="13"/>
      <c r="BA35" s="13">
        <v>8</v>
      </c>
      <c r="BB35" s="13">
        <v>100</v>
      </c>
    </row>
    <row r="36" spans="1:54" x14ac:dyDescent="0.25">
      <c r="A36" s="13" t="s">
        <v>761</v>
      </c>
      <c r="B36" s="13" t="s">
        <v>1326</v>
      </c>
      <c r="C36" s="13" t="s">
        <v>762</v>
      </c>
      <c r="D36" s="13" t="s">
        <v>1345</v>
      </c>
      <c r="E36" s="13" t="s">
        <v>236</v>
      </c>
      <c r="F36" s="13" t="s">
        <v>385</v>
      </c>
      <c r="G36" s="13" t="s">
        <v>98</v>
      </c>
      <c r="H36" s="13" t="s">
        <v>1311</v>
      </c>
      <c r="I36" s="13" t="s">
        <v>1311</v>
      </c>
      <c r="J36" s="13" t="str">
        <f>VLOOKUP($M36,[1]Hoja1!$K$5:$N$815,2,FALSE)</f>
        <v>C</v>
      </c>
      <c r="K36" s="13">
        <f>VLOOKUP($M36,[1]Hoja1!$K$5:$N$815,3,FALSE)</f>
        <v>9.8000000000000007</v>
      </c>
      <c r="L36" s="13">
        <f>VLOOKUP($M36,[1]Hoja1!$K$5:$N$815,4,FALSE)</f>
        <v>549087</v>
      </c>
      <c r="M36" s="13" t="s">
        <v>1346</v>
      </c>
      <c r="N36" s="13"/>
      <c r="O36" s="13"/>
      <c r="P36" s="13"/>
      <c r="Q36" s="13"/>
      <c r="R36" s="13"/>
      <c r="S36" s="13"/>
      <c r="T36" s="13"/>
      <c r="U36" s="13"/>
      <c r="V36" s="13"/>
      <c r="W36" s="13"/>
      <c r="X36" s="13"/>
      <c r="Y36" s="13"/>
      <c r="Z36" s="13"/>
      <c r="AA36" s="13"/>
      <c r="AB36" s="13">
        <f>VLOOKUP(M36,'[2]Base Total GPR'!$P$5:$BH$652,11,FALSE)</f>
        <v>4</v>
      </c>
      <c r="AC36" s="13"/>
      <c r="AD36" s="13"/>
      <c r="AE36" s="13">
        <f>VLOOKUP(M36,'[2]Base Total GPR'!$P$5:$BH$652,18,FALSE)</f>
        <v>85.6</v>
      </c>
      <c r="AF36" s="13"/>
      <c r="AG36" s="13"/>
      <c r="AH36" s="13">
        <f>VLOOKUP($M36,'[2]Base Total GPR'!$P$5:$BH$652,19,FALSE)</f>
        <v>0.04</v>
      </c>
      <c r="AI36" s="13"/>
      <c r="AJ36" s="13"/>
      <c r="AK36" s="13">
        <f>VLOOKUP($M36,'[2]Base Total GPR'!$P$5:$BH$652,20,FALSE)</f>
        <v>0.14000000000000001</v>
      </c>
      <c r="AL36" s="13"/>
      <c r="AM36" s="13"/>
      <c r="AN36" s="13">
        <f>VLOOKUP($M36,'[2]Base Total GPR'!$P$5:$BH$652,21,FALSE)</f>
        <v>0.08</v>
      </c>
      <c r="AO36" s="13">
        <v>85.86</v>
      </c>
      <c r="AP36" s="13"/>
      <c r="AQ36" s="13"/>
      <c r="AR36" s="13">
        <v>85.43</v>
      </c>
      <c r="AS36" s="13"/>
      <c r="AT36" s="13"/>
      <c r="AU36" s="13">
        <v>2.2033</v>
      </c>
      <c r="AV36" s="13"/>
      <c r="AW36" s="13"/>
      <c r="AX36" s="13">
        <v>2.1</v>
      </c>
      <c r="AY36" s="13"/>
      <c r="AZ36" s="13"/>
      <c r="BA36" s="13">
        <v>1.1334</v>
      </c>
      <c r="BB36" s="13">
        <v>90.866699999999994</v>
      </c>
    </row>
    <row r="37" spans="1:54" x14ac:dyDescent="0.25">
      <c r="A37" s="13" t="s">
        <v>761</v>
      </c>
      <c r="B37" s="13" t="s">
        <v>1326</v>
      </c>
      <c r="C37" s="13" t="s">
        <v>762</v>
      </c>
      <c r="D37" s="13" t="s">
        <v>1345</v>
      </c>
      <c r="E37" s="13" t="s">
        <v>236</v>
      </c>
      <c r="F37" s="13" t="s">
        <v>385</v>
      </c>
      <c r="G37" s="13" t="s">
        <v>98</v>
      </c>
      <c r="H37" s="13" t="s">
        <v>1311</v>
      </c>
      <c r="I37" s="13" t="s">
        <v>1311</v>
      </c>
      <c r="J37" s="13" t="str">
        <f>VLOOKUP($M37,[1]Hoja1!$K$5:$N$815,2,FALSE)</f>
        <v>C</v>
      </c>
      <c r="K37" s="13">
        <f>VLOOKUP($M37,[1]Hoja1!$K$5:$N$815,3,FALSE)</f>
        <v>9.6999999999999993</v>
      </c>
      <c r="L37" s="13">
        <f>VLOOKUP($M37,[1]Hoja1!$K$5:$N$815,4,FALSE)</f>
        <v>548733</v>
      </c>
      <c r="M37" s="13" t="s">
        <v>1347</v>
      </c>
      <c r="N37" s="13"/>
      <c r="O37" s="13"/>
      <c r="P37" s="13"/>
      <c r="Q37" s="13"/>
      <c r="R37" s="13"/>
      <c r="S37" s="13"/>
      <c r="T37" s="13"/>
      <c r="U37" s="13"/>
      <c r="V37" s="13"/>
      <c r="W37" s="13"/>
      <c r="X37" s="13"/>
      <c r="Y37" s="13"/>
      <c r="Z37" s="13"/>
      <c r="AA37" s="13"/>
      <c r="AB37" s="13">
        <f>VLOOKUP(M37,'[2]Base Total GPR'!$P$5:$BH$652,11,FALSE)</f>
        <v>4</v>
      </c>
      <c r="AC37" s="13"/>
      <c r="AD37" s="13"/>
      <c r="AE37" s="13">
        <f>VLOOKUP(M37,'[2]Base Total GPR'!$P$5:$BH$652,18,FALSE)</f>
        <v>0.4</v>
      </c>
      <c r="AF37" s="13"/>
      <c r="AG37" s="13"/>
      <c r="AH37" s="13">
        <f>VLOOKUP($M37,'[2]Base Total GPR'!$P$5:$BH$652,19,FALSE)</f>
        <v>0.02</v>
      </c>
      <c r="AI37" s="13"/>
      <c r="AJ37" s="13"/>
      <c r="AK37" s="13">
        <f>VLOOKUP($M37,'[2]Base Total GPR'!$P$5:$BH$652,20,FALSE)</f>
        <v>0.01</v>
      </c>
      <c r="AL37" s="13"/>
      <c r="AM37" s="13"/>
      <c r="AN37" s="13">
        <f>VLOOKUP($M37,'[2]Base Total GPR'!$P$5:$BH$652,21,FALSE)</f>
        <v>0.01</v>
      </c>
      <c r="AO37" s="13">
        <v>0.44</v>
      </c>
      <c r="AP37" s="13"/>
      <c r="AQ37" s="13"/>
      <c r="AR37" s="13">
        <v>0.42424242424242398</v>
      </c>
      <c r="AS37" s="13"/>
      <c r="AT37" s="13"/>
      <c r="AU37" s="13">
        <v>0.42857142857142899</v>
      </c>
      <c r="AV37" s="13"/>
      <c r="AW37" s="13"/>
      <c r="AX37" s="13">
        <v>0.5</v>
      </c>
      <c r="AY37" s="13"/>
      <c r="AZ37" s="13"/>
      <c r="BA37" s="13">
        <v>0.57709251101321601</v>
      </c>
      <c r="BB37" s="13">
        <v>0.52307692307692299</v>
      </c>
    </row>
    <row r="38" spans="1:54" x14ac:dyDescent="0.25">
      <c r="A38" s="13" t="s">
        <v>761</v>
      </c>
      <c r="B38" s="13" t="s">
        <v>1326</v>
      </c>
      <c r="C38" s="13" t="s">
        <v>762</v>
      </c>
      <c r="D38" s="13" t="s">
        <v>1340</v>
      </c>
      <c r="E38" s="13" t="s">
        <v>236</v>
      </c>
      <c r="F38" s="13" t="s">
        <v>385</v>
      </c>
      <c r="G38" s="13" t="s">
        <v>98</v>
      </c>
      <c r="H38" s="13" t="s">
        <v>1311</v>
      </c>
      <c r="I38" s="13" t="s">
        <v>1311</v>
      </c>
      <c r="J38" s="13" t="str">
        <f>VLOOKUP($M38,[1]Hoja1!$K$5:$N$815,2,FALSE)</f>
        <v>C</v>
      </c>
      <c r="K38" s="13">
        <f>VLOOKUP($M38,[1]Hoja1!$K$5:$N$815,3,FALSE)</f>
        <v>8.6</v>
      </c>
      <c r="L38" s="13">
        <f>VLOOKUP($M38,[1]Hoja1!$K$5:$N$815,4,FALSE)</f>
        <v>545681</v>
      </c>
      <c r="M38" s="13" t="s">
        <v>1344</v>
      </c>
      <c r="N38" s="13"/>
      <c r="O38" s="13"/>
      <c r="P38" s="13"/>
      <c r="Q38" s="13"/>
      <c r="R38" s="13"/>
      <c r="S38" s="13"/>
      <c r="T38" s="13"/>
      <c r="U38" s="13"/>
      <c r="V38" s="13"/>
      <c r="W38" s="13"/>
      <c r="X38" s="13"/>
      <c r="Y38" s="13"/>
      <c r="Z38" s="13"/>
      <c r="AA38" s="13"/>
      <c r="AB38" s="13">
        <f>VLOOKUP(M38,'[2]Base Total GPR'!$P$5:$BH$652,11,FALSE)</f>
        <v>4</v>
      </c>
      <c r="AC38" s="13"/>
      <c r="AD38" s="13"/>
      <c r="AE38" s="13">
        <f>VLOOKUP(M38,'[2]Base Total GPR'!$P$5:$BH$652,18,FALSE)</f>
        <v>0.74299999999999999</v>
      </c>
      <c r="AF38" s="13"/>
      <c r="AG38" s="13"/>
      <c r="AH38" s="13">
        <f>VLOOKUP($M38,'[2]Base Total GPR'!$P$5:$BH$652,19,FALSE)</f>
        <v>3.6799999999999999E-2</v>
      </c>
      <c r="AI38" s="13"/>
      <c r="AJ38" s="13"/>
      <c r="AK38" s="13">
        <f>VLOOKUP($M38,'[2]Base Total GPR'!$P$5:$BH$652,20,FALSE)</f>
        <v>5.67E-2</v>
      </c>
      <c r="AL38" s="13"/>
      <c r="AM38" s="13"/>
      <c r="AN38" s="13">
        <f>VLOOKUP($M38,'[2]Base Total GPR'!$P$5:$BH$652,21,FALSE)</f>
        <v>3.4200000000000001E-2</v>
      </c>
      <c r="AO38" s="13">
        <v>0.87070000000000003</v>
      </c>
      <c r="AP38" s="13"/>
      <c r="AQ38" s="13"/>
      <c r="AR38" s="13">
        <v>0.82894736842105299</v>
      </c>
      <c r="AS38" s="13"/>
      <c r="AT38" s="13"/>
      <c r="AU38" s="13">
        <v>0.90909090909090895</v>
      </c>
      <c r="AV38" s="13"/>
      <c r="AW38" s="13"/>
      <c r="AX38" s="13">
        <v>0.950207468879668</v>
      </c>
      <c r="AY38" s="13"/>
      <c r="AZ38" s="13"/>
      <c r="BA38" s="13">
        <v>0.97707736389684796</v>
      </c>
      <c r="BB38" s="13">
        <v>0.94223826714801395</v>
      </c>
    </row>
    <row r="39" spans="1:54" x14ac:dyDescent="0.25">
      <c r="A39" s="13" t="s">
        <v>761</v>
      </c>
      <c r="B39" s="13" t="s">
        <v>1326</v>
      </c>
      <c r="C39" s="13" t="s">
        <v>762</v>
      </c>
      <c r="D39" s="13" t="s">
        <v>1348</v>
      </c>
      <c r="E39" s="13" t="s">
        <v>236</v>
      </c>
      <c r="F39" s="13" t="s">
        <v>385</v>
      </c>
      <c r="G39" s="13" t="s">
        <v>98</v>
      </c>
      <c r="H39" s="13" t="s">
        <v>1311</v>
      </c>
      <c r="I39" s="13" t="s">
        <v>1311</v>
      </c>
      <c r="J39" s="13" t="str">
        <f>VLOOKUP($M39,[1]Hoja1!$K$5:$N$815,2,FALSE)</f>
        <v>C</v>
      </c>
      <c r="K39" s="13">
        <f>VLOOKUP($M39,[1]Hoja1!$K$5:$N$815,3,FALSE)</f>
        <v>10.4</v>
      </c>
      <c r="L39" s="13">
        <f>VLOOKUP($M39,[1]Hoja1!$K$5:$N$815,4,FALSE)</f>
        <v>545723</v>
      </c>
      <c r="M39" s="13" t="s">
        <v>1349</v>
      </c>
      <c r="N39" s="13"/>
      <c r="O39" s="13"/>
      <c r="P39" s="13"/>
      <c r="Q39" s="13"/>
      <c r="R39" s="13"/>
      <c r="S39" s="13"/>
      <c r="T39" s="13"/>
      <c r="U39" s="13"/>
      <c r="V39" s="13"/>
      <c r="W39" s="13"/>
      <c r="X39" s="13"/>
      <c r="Y39" s="13"/>
      <c r="Z39" s="13"/>
      <c r="AA39" s="13"/>
      <c r="AB39" s="13">
        <f>VLOOKUP(M39,'[2]Base Total GPR'!$P$5:$BH$652,11,FALSE)</f>
        <v>4</v>
      </c>
      <c r="AC39" s="13"/>
      <c r="AD39" s="13"/>
      <c r="AE39" s="13">
        <f>VLOOKUP(M39,'[2]Base Total GPR'!$P$5:$BH$652,18,FALSE)</f>
        <v>0.75</v>
      </c>
      <c r="AF39" s="13"/>
      <c r="AG39" s="13"/>
      <c r="AH39" s="13">
        <f>VLOOKUP($M39,'[2]Base Total GPR'!$P$5:$BH$652,19,FALSE)</f>
        <v>1.2500000000000001E-2</v>
      </c>
      <c r="AI39" s="13"/>
      <c r="AJ39" s="13"/>
      <c r="AK39" s="13">
        <f>VLOOKUP($M39,'[2]Base Total GPR'!$P$5:$BH$652,20,FALSE)</f>
        <v>1.78E-2</v>
      </c>
      <c r="AL39" s="13"/>
      <c r="AM39" s="13"/>
      <c r="AN39" s="13">
        <f>VLOOKUP($M39,'[2]Base Total GPR'!$P$5:$BH$652,21,FALSE)</f>
        <v>3.15E-2</v>
      </c>
      <c r="AO39" s="13">
        <v>0.81179999999999997</v>
      </c>
      <c r="AP39" s="13"/>
      <c r="AQ39" s="13"/>
      <c r="AR39" s="13">
        <v>0.90666666666666695</v>
      </c>
      <c r="AS39" s="13"/>
      <c r="AT39" s="13"/>
      <c r="AU39" s="13">
        <v>0.84649122807017496</v>
      </c>
      <c r="AV39" s="13"/>
      <c r="AW39" s="13"/>
      <c r="AX39" s="13">
        <v>0.85463659147869697</v>
      </c>
      <c r="AY39" s="13"/>
      <c r="AZ39" s="13"/>
      <c r="BA39" s="13">
        <v>0.82918739635157501</v>
      </c>
      <c r="BB39" s="13">
        <v>0.844444444444444</v>
      </c>
    </row>
    <row r="40" spans="1:54" x14ac:dyDescent="0.25">
      <c r="A40" s="13" t="s">
        <v>761</v>
      </c>
      <c r="B40" s="13" t="s">
        <v>1326</v>
      </c>
      <c r="C40" s="13" t="s">
        <v>762</v>
      </c>
      <c r="D40" s="13" t="s">
        <v>1348</v>
      </c>
      <c r="E40" s="13" t="s">
        <v>236</v>
      </c>
      <c r="F40" s="13" t="s">
        <v>385</v>
      </c>
      <c r="G40" s="13" t="s">
        <v>98</v>
      </c>
      <c r="H40" s="13" t="s">
        <v>1311</v>
      </c>
      <c r="I40" s="13" t="s">
        <v>1311</v>
      </c>
      <c r="J40" s="13" t="str">
        <f>VLOOKUP($M40,[1]Hoja1!$K$5:$N$815,2,FALSE)</f>
        <v>C</v>
      </c>
      <c r="K40" s="13">
        <f>VLOOKUP($M40,[1]Hoja1!$K$5:$N$815,3,FALSE)</f>
        <v>10.3</v>
      </c>
      <c r="L40" s="13">
        <f>VLOOKUP($M40,[1]Hoja1!$K$5:$N$815,4,FALSE)</f>
        <v>545722</v>
      </c>
      <c r="M40" s="13" t="s">
        <v>1352</v>
      </c>
      <c r="N40" s="13"/>
      <c r="O40" s="13"/>
      <c r="P40" s="13"/>
      <c r="Q40" s="13"/>
      <c r="R40" s="13"/>
      <c r="S40" s="13"/>
      <c r="T40" s="13"/>
      <c r="U40" s="13"/>
      <c r="V40" s="13"/>
      <c r="W40" s="13"/>
      <c r="X40" s="13"/>
      <c r="Y40" s="13"/>
      <c r="Z40" s="13"/>
      <c r="AA40" s="13"/>
      <c r="AB40" s="13">
        <f>VLOOKUP(M40,'[2]Base Total GPR'!$P$5:$BH$652,11,FALSE)</f>
        <v>4</v>
      </c>
      <c r="AC40" s="13"/>
      <c r="AD40" s="13"/>
      <c r="AE40" s="13">
        <f>VLOOKUP(M40,'[2]Base Total GPR'!$P$5:$BH$652,18,FALSE)</f>
        <v>8.9999999999999998E-4</v>
      </c>
      <c r="AF40" s="13"/>
      <c r="AG40" s="13"/>
      <c r="AH40" s="13">
        <f>VLOOKUP($M40,'[2]Base Total GPR'!$P$5:$BH$652,19,FALSE)</f>
        <v>0</v>
      </c>
      <c r="AI40" s="13"/>
      <c r="AJ40" s="13"/>
      <c r="AK40" s="13">
        <f>VLOOKUP($M40,'[2]Base Total GPR'!$P$5:$BH$652,20,FALSE)</f>
        <v>-1E-4</v>
      </c>
      <c r="AL40" s="13"/>
      <c r="AM40" s="13"/>
      <c r="AN40" s="13">
        <f>VLOOKUP($M40,'[2]Base Total GPR'!$P$5:$BH$652,21,FALSE)</f>
        <v>0</v>
      </c>
      <c r="AO40" s="13">
        <v>8.0000000000000004E-4</v>
      </c>
      <c r="AP40" s="13"/>
      <c r="AQ40" s="13"/>
      <c r="AR40" s="13">
        <v>2.39374054710667E-3</v>
      </c>
      <c r="AS40" s="13"/>
      <c r="AT40" s="13"/>
      <c r="AU40" s="13">
        <v>2.1683366165445501E-3</v>
      </c>
      <c r="AV40" s="13"/>
      <c r="AW40" s="13"/>
      <c r="AX40" s="13">
        <v>2.6627144615539201E-3</v>
      </c>
      <c r="AY40" s="13"/>
      <c r="AZ40" s="13"/>
      <c r="BA40" s="13">
        <v>2.8046994297111199E-3</v>
      </c>
      <c r="BB40" s="13">
        <v>2.58060536272413E-3</v>
      </c>
    </row>
    <row r="41" spans="1:54" x14ac:dyDescent="0.25">
      <c r="A41" s="13" t="s">
        <v>761</v>
      </c>
      <c r="B41" s="13" t="s">
        <v>1326</v>
      </c>
      <c r="C41" s="13" t="s">
        <v>762</v>
      </c>
      <c r="D41" s="13" t="s">
        <v>1340</v>
      </c>
      <c r="E41" s="13" t="s">
        <v>236</v>
      </c>
      <c r="F41" s="13" t="s">
        <v>385</v>
      </c>
      <c r="G41" s="13" t="s">
        <v>98</v>
      </c>
      <c r="H41" s="13" t="s">
        <v>1311</v>
      </c>
      <c r="I41" s="13" t="s">
        <v>1311</v>
      </c>
      <c r="J41" s="13" t="str">
        <f>VLOOKUP($M41,[1]Hoja1!$K$5:$N$815,2,FALSE)</f>
        <v>C</v>
      </c>
      <c r="K41" s="13">
        <f>VLOOKUP($M41,[1]Hoja1!$K$5:$N$815,3,FALSE)</f>
        <v>8.8000000000000007</v>
      </c>
      <c r="L41" s="13">
        <f>VLOOKUP($M41,[1]Hoja1!$K$5:$N$815,4,FALSE)</f>
        <v>545699</v>
      </c>
      <c r="M41" s="13" t="s">
        <v>1342</v>
      </c>
      <c r="N41" s="13"/>
      <c r="O41" s="13"/>
      <c r="P41" s="13"/>
      <c r="Q41" s="13"/>
      <c r="R41" s="13"/>
      <c r="S41" s="13"/>
      <c r="T41" s="13"/>
      <c r="U41" s="13"/>
      <c r="V41" s="13"/>
      <c r="W41" s="13"/>
      <c r="X41" s="13"/>
      <c r="Y41" s="13"/>
      <c r="Z41" s="13"/>
      <c r="AA41" s="13"/>
      <c r="AB41" s="13">
        <f>VLOOKUP(M41,'[2]Base Total GPR'!$P$5:$BH$652,11,FALSE)</f>
        <v>4</v>
      </c>
      <c r="AC41" s="13"/>
      <c r="AD41" s="13"/>
      <c r="AE41" s="13">
        <f>VLOOKUP(M41,'[2]Base Total GPR'!$P$5:$BH$652,18,FALSE)</f>
        <v>0.92630000000000001</v>
      </c>
      <c r="AF41" s="13"/>
      <c r="AG41" s="13"/>
      <c r="AH41" s="13">
        <f>VLOOKUP($M41,'[2]Base Total GPR'!$P$5:$BH$652,19,FALSE)</f>
        <v>3.8E-3</v>
      </c>
      <c r="AI41" s="13"/>
      <c r="AJ41" s="13"/>
      <c r="AK41" s="13">
        <f>VLOOKUP($M41,'[2]Base Total GPR'!$P$5:$BH$652,20,FALSE)</f>
        <v>3.7000000000000002E-3</v>
      </c>
      <c r="AL41" s="13"/>
      <c r="AM41" s="13"/>
      <c r="AN41" s="13">
        <f>VLOOKUP($M41,'[2]Base Total GPR'!$P$5:$BH$652,21,FALSE)</f>
        <v>5.7999999999999996E-3</v>
      </c>
      <c r="AO41" s="13">
        <v>0.93959999999999999</v>
      </c>
      <c r="AP41" s="13"/>
      <c r="AQ41" s="13"/>
      <c r="AR41" s="13">
        <v>0.89613966351693897</v>
      </c>
      <c r="AS41" s="13"/>
      <c r="AT41" s="13"/>
      <c r="AU41" s="13">
        <v>0.91131867595229499</v>
      </c>
      <c r="AV41" s="13"/>
      <c r="AW41" s="13"/>
      <c r="AX41" s="13">
        <v>0.92737320867306605</v>
      </c>
      <c r="AY41" s="13"/>
      <c r="AZ41" s="13"/>
      <c r="BA41" s="13">
        <v>0.93006494364879699</v>
      </c>
      <c r="BB41" s="13">
        <v>0.92311860081580299</v>
      </c>
    </row>
    <row r="42" spans="1:54" x14ac:dyDescent="0.25">
      <c r="A42" s="13" t="s">
        <v>761</v>
      </c>
      <c r="B42" s="13" t="s">
        <v>1326</v>
      </c>
      <c r="C42" s="13" t="s">
        <v>762</v>
      </c>
      <c r="D42" s="13" t="s">
        <v>1340</v>
      </c>
      <c r="E42" s="13" t="s">
        <v>236</v>
      </c>
      <c r="F42" s="13" t="s">
        <v>385</v>
      </c>
      <c r="G42" s="13" t="s">
        <v>98</v>
      </c>
      <c r="H42" s="13" t="s">
        <v>1311</v>
      </c>
      <c r="I42" s="13" t="s">
        <v>1311</v>
      </c>
      <c r="J42" s="13" t="str">
        <f>VLOOKUP($M42,[1]Hoja1!$K$5:$N$815,2,FALSE)</f>
        <v>C</v>
      </c>
      <c r="K42" s="13">
        <f>VLOOKUP($M42,[1]Hoja1!$K$5:$N$815,3,FALSE)</f>
        <v>8.6999999999999993</v>
      </c>
      <c r="L42" s="13">
        <f>VLOOKUP($M42,[1]Hoja1!$K$5:$N$815,4,FALSE)</f>
        <v>545698</v>
      </c>
      <c r="M42" s="13" t="s">
        <v>1343</v>
      </c>
      <c r="N42" s="13"/>
      <c r="O42" s="13"/>
      <c r="P42" s="13"/>
      <c r="Q42" s="13"/>
      <c r="R42" s="13"/>
      <c r="S42" s="13"/>
      <c r="T42" s="13"/>
      <c r="U42" s="13"/>
      <c r="V42" s="13"/>
      <c r="W42" s="13"/>
      <c r="X42" s="13"/>
      <c r="Y42" s="13"/>
      <c r="Z42" s="13"/>
      <c r="AA42" s="13"/>
      <c r="AB42" s="13">
        <f>VLOOKUP(M42,'[2]Base Total GPR'!$P$5:$BH$652,11,FALSE)</f>
        <v>4</v>
      </c>
      <c r="AC42" s="13"/>
      <c r="AD42" s="13"/>
      <c r="AE42" s="13">
        <f>VLOOKUP(M42,'[2]Base Total GPR'!$P$5:$BH$652,18,FALSE)</f>
        <v>0.97089999999999999</v>
      </c>
      <c r="AF42" s="13"/>
      <c r="AG42" s="13"/>
      <c r="AH42" s="13">
        <f>VLOOKUP($M42,'[2]Base Total GPR'!$P$5:$BH$652,19,FALSE)</f>
        <v>2.9100000000000001E-2</v>
      </c>
      <c r="AI42" s="13"/>
      <c r="AJ42" s="13"/>
      <c r="AK42" s="13">
        <f>VLOOKUP($M42,'[2]Base Total GPR'!$P$5:$BH$652,20,FALSE)</f>
        <v>-2.4799999999999999E-2</v>
      </c>
      <c r="AL42" s="13"/>
      <c r="AM42" s="13"/>
      <c r="AN42" s="13">
        <f>VLOOKUP($M42,'[2]Base Total GPR'!$P$5:$BH$652,21,FALSE)</f>
        <v>2.4799999999999999E-2</v>
      </c>
      <c r="AO42" s="13">
        <v>1</v>
      </c>
      <c r="AP42" s="13"/>
      <c r="AQ42" s="13"/>
      <c r="AR42" s="13">
        <v>0.81549815498154998</v>
      </c>
      <c r="AS42" s="13"/>
      <c r="AT42" s="13"/>
      <c r="AU42" s="13">
        <v>0.96634615384615397</v>
      </c>
      <c r="AV42" s="13"/>
      <c r="AW42" s="13"/>
      <c r="AX42" s="13">
        <v>0.95581737849779103</v>
      </c>
      <c r="AY42" s="13"/>
      <c r="AZ42" s="13"/>
      <c r="BA42" s="13">
        <v>0.96328029375765001</v>
      </c>
      <c r="BB42" s="13">
        <v>0.943197434722858</v>
      </c>
    </row>
    <row r="43" spans="1:54" x14ac:dyDescent="0.25">
      <c r="A43" s="13" t="s">
        <v>761</v>
      </c>
      <c r="B43" s="13" t="s">
        <v>1326</v>
      </c>
      <c r="C43" s="13" t="s">
        <v>762</v>
      </c>
      <c r="D43" s="13" t="s">
        <v>1340</v>
      </c>
      <c r="E43" s="13" t="s">
        <v>236</v>
      </c>
      <c r="F43" s="13" t="s">
        <v>385</v>
      </c>
      <c r="G43" s="13" t="s">
        <v>98</v>
      </c>
      <c r="H43" s="13" t="s">
        <v>1311</v>
      </c>
      <c r="I43" s="13" t="s">
        <v>1311</v>
      </c>
      <c r="J43" s="13" t="str">
        <f>VLOOKUP($M43,[1]Hoja1!$K$5:$N$815,2,FALSE)</f>
        <v>C</v>
      </c>
      <c r="K43" s="13">
        <f>VLOOKUP($M43,[1]Hoja1!$K$5:$N$815,3,FALSE)</f>
        <v>8.5</v>
      </c>
      <c r="L43" s="13">
        <f>VLOOKUP($M43,[1]Hoja1!$K$5:$N$815,4,FALSE)</f>
        <v>545668</v>
      </c>
      <c r="M43" s="13" t="s">
        <v>1341</v>
      </c>
      <c r="N43" s="13"/>
      <c r="O43" s="13"/>
      <c r="P43" s="13"/>
      <c r="Q43" s="13"/>
      <c r="R43" s="13"/>
      <c r="S43" s="13"/>
      <c r="T43" s="13"/>
      <c r="U43" s="13"/>
      <c r="V43" s="13"/>
      <c r="W43" s="13"/>
      <c r="X43" s="13"/>
      <c r="Y43" s="13"/>
      <c r="Z43" s="13"/>
      <c r="AA43" s="13"/>
      <c r="AB43" s="13">
        <f>VLOOKUP(M43,'[2]Base Total GPR'!$P$5:$BH$652,11,FALSE)</f>
        <v>4</v>
      </c>
      <c r="AC43" s="13"/>
      <c r="AD43" s="13"/>
      <c r="AE43" s="13">
        <f>VLOOKUP(M43,'[2]Base Total GPR'!$P$5:$BH$652,18,FALSE)</f>
        <v>13</v>
      </c>
      <c r="AF43" s="13"/>
      <c r="AG43" s="13"/>
      <c r="AH43" s="13">
        <f>VLOOKUP($M43,'[2]Base Total GPR'!$P$5:$BH$652,19,FALSE)</f>
        <v>12</v>
      </c>
      <c r="AI43" s="13"/>
      <c r="AJ43" s="13"/>
      <c r="AK43" s="13">
        <f>VLOOKUP($M43,'[2]Base Total GPR'!$P$5:$BH$652,20,FALSE)</f>
        <v>12</v>
      </c>
      <c r="AL43" s="13"/>
      <c r="AM43" s="13"/>
      <c r="AN43" s="13">
        <f>VLOOKUP($M43,'[2]Base Total GPR'!$P$5:$BH$652,21,FALSE)</f>
        <v>13</v>
      </c>
      <c r="AO43" s="13">
        <v>50</v>
      </c>
      <c r="AP43" s="13"/>
      <c r="AQ43" s="13"/>
      <c r="AR43" s="13">
        <v>16</v>
      </c>
      <c r="AS43" s="13"/>
      <c r="AT43" s="13"/>
      <c r="AU43" s="13">
        <v>10</v>
      </c>
      <c r="AV43" s="13"/>
      <c r="AW43" s="13"/>
      <c r="AX43" s="13">
        <v>13</v>
      </c>
      <c r="AY43" s="13"/>
      <c r="AZ43" s="13"/>
      <c r="BA43" s="13">
        <v>10</v>
      </c>
      <c r="BB43" s="13">
        <v>49</v>
      </c>
    </row>
    <row r="44" spans="1:54" x14ac:dyDescent="0.25">
      <c r="A44" s="13" t="s">
        <v>1184</v>
      </c>
      <c r="B44" s="13" t="s">
        <v>1353</v>
      </c>
      <c r="C44" s="13" t="s">
        <v>1354</v>
      </c>
      <c r="D44" s="13" t="s">
        <v>1355</v>
      </c>
      <c r="E44" s="13" t="s">
        <v>356</v>
      </c>
      <c r="F44" s="13" t="s">
        <v>362</v>
      </c>
      <c r="G44" s="13" t="s">
        <v>1192</v>
      </c>
      <c r="H44" s="13" t="s">
        <v>4318</v>
      </c>
      <c r="I44" s="13" t="s">
        <v>1356</v>
      </c>
      <c r="J44" s="13" t="str">
        <f>VLOOKUP($M44,[1]Hoja1!$K$5:$N$815,2,FALSE)</f>
        <v>C</v>
      </c>
      <c r="K44" s="13">
        <f>VLOOKUP($M44,[1]Hoja1!$K$5:$N$815,3,FALSE)</f>
        <v>14.2</v>
      </c>
      <c r="L44" s="13">
        <f>VLOOKUP($M44,[1]Hoja1!$K$5:$N$815,4,FALSE)</f>
        <v>553708</v>
      </c>
      <c r="M44" s="13" t="s">
        <v>1357</v>
      </c>
      <c r="N44" s="13"/>
      <c r="O44" s="13"/>
      <c r="P44" s="13"/>
      <c r="Q44" s="13"/>
      <c r="R44" s="13"/>
      <c r="S44" s="13"/>
      <c r="T44" s="13"/>
      <c r="U44" s="13"/>
      <c r="V44" s="13"/>
      <c r="W44" s="13"/>
      <c r="X44" s="13"/>
      <c r="Y44" s="13"/>
      <c r="Z44" s="13"/>
      <c r="AA44" s="13"/>
      <c r="AB44" s="13">
        <f>VLOOKUP(M44,'[2]Base Total GPR'!$P$5:$BH$652,11,FALSE)</f>
        <v>2</v>
      </c>
      <c r="AC44" s="13"/>
      <c r="AD44" s="13"/>
      <c r="AE44" s="13"/>
      <c r="AF44" s="13"/>
      <c r="AG44" s="13"/>
      <c r="AH44" s="13">
        <f>VLOOKUP(M44,'[2]Base Total GPR'!$P$5:$BH$652,18,FALSE)</f>
        <v>0.5</v>
      </c>
      <c r="AI44" s="13"/>
      <c r="AJ44" s="13"/>
      <c r="AK44" s="13"/>
      <c r="AL44" s="13"/>
      <c r="AM44" s="13"/>
      <c r="AN44" s="13">
        <f>VLOOKUP($M44,'[2]Base Total GPR'!$P$5:$BH$652,19,FALSE)</f>
        <v>0.35</v>
      </c>
      <c r="AO44" s="13">
        <v>0.85</v>
      </c>
      <c r="AP44" s="13"/>
      <c r="AQ44" s="13"/>
      <c r="AR44" s="13"/>
      <c r="AS44" s="13"/>
      <c r="AT44" s="13"/>
      <c r="AU44" s="13">
        <v>0.53</v>
      </c>
      <c r="AV44" s="13"/>
      <c r="AW44" s="13"/>
      <c r="AX44" s="13"/>
      <c r="AY44" s="13"/>
      <c r="AZ44" s="13"/>
      <c r="BA44" s="13">
        <v>0.41</v>
      </c>
      <c r="BB44" s="13">
        <v>0.94</v>
      </c>
    </row>
    <row r="45" spans="1:54" x14ac:dyDescent="0.25">
      <c r="A45" s="13" t="s">
        <v>1184</v>
      </c>
      <c r="B45" s="13" t="s">
        <v>1353</v>
      </c>
      <c r="C45" s="13" t="s">
        <v>1354</v>
      </c>
      <c r="D45" s="13" t="s">
        <v>1358</v>
      </c>
      <c r="E45" s="13" t="s">
        <v>356</v>
      </c>
      <c r="F45" s="13" t="s">
        <v>374</v>
      </c>
      <c r="G45" s="13" t="s">
        <v>1187</v>
      </c>
      <c r="H45" s="13" t="s">
        <v>4318</v>
      </c>
      <c r="I45" s="13" t="s">
        <v>1356</v>
      </c>
      <c r="J45" s="13" t="str">
        <f>VLOOKUP($M45,[1]Hoja1!$K$5:$N$815,2,FALSE)</f>
        <v>C</v>
      </c>
      <c r="K45" s="13">
        <f>VLOOKUP($M45,[1]Hoja1!$K$5:$N$815,3,FALSE)</f>
        <v>12.5</v>
      </c>
      <c r="L45" s="13">
        <f>VLOOKUP($M45,[1]Hoja1!$K$5:$N$815,4,FALSE)</f>
        <v>553805</v>
      </c>
      <c r="M45" s="13" t="s">
        <v>1359</v>
      </c>
      <c r="N45" s="13"/>
      <c r="O45" s="13"/>
      <c r="P45" s="13"/>
      <c r="Q45" s="13"/>
      <c r="R45" s="13"/>
      <c r="S45" s="13"/>
      <c r="T45" s="13"/>
      <c r="U45" s="13"/>
      <c r="V45" s="13"/>
      <c r="W45" s="13"/>
      <c r="X45" s="13"/>
      <c r="Y45" s="13"/>
      <c r="Z45" s="13"/>
      <c r="AA45" s="13"/>
      <c r="AB45" s="13">
        <f>VLOOKUP(M45,'[2]Base Total GPR'!$P$5:$BH$652,11,FALSE)</f>
        <v>12</v>
      </c>
      <c r="AC45" s="13">
        <f>VLOOKUP(M45,'[2]Base Total GPR'!$P$5:$BH$652,18,FALSE)</f>
        <v>0.08</v>
      </c>
      <c r="AD45" s="13">
        <f>VLOOKUP($M45,'[2]Base Total GPR'!$P$5:$BH$652,19,FALSE)</f>
        <v>0.09</v>
      </c>
      <c r="AE45" s="13">
        <f>VLOOKUP($M45,'[2]Base Total GPR'!$P$5:$BH$652,20,FALSE)</f>
        <v>0.08</v>
      </c>
      <c r="AF45" s="13">
        <f>VLOOKUP($M45,'[2]Base Total GPR'!$P$5:$BH$652,21,FALSE)</f>
        <v>0.08</v>
      </c>
      <c r="AG45" s="13">
        <f>VLOOKUP($M45,'[2]Base Total GPR'!$P$5:$BH$652,22,FALSE)</f>
        <v>0.09</v>
      </c>
      <c r="AH45" s="13">
        <f>VLOOKUP($M45,'[2]Base Total GPR'!$P$5:$BH$652,23,FALSE)</f>
        <v>0.08</v>
      </c>
      <c r="AI45" s="13">
        <f>VLOOKUP($M45,'[2]Base Total GPR'!$P$5:$BH$652,24,FALSE)</f>
        <v>0.08</v>
      </c>
      <c r="AJ45" s="13">
        <f>VLOOKUP($M45,'[2]Base Total GPR'!$P$5:$BH$652,25,FALSE)</f>
        <v>0.08</v>
      </c>
      <c r="AK45" s="13">
        <f>VLOOKUP($M45,'[2]Base Total GPR'!$P$5:$BH$652,26,FALSE)</f>
        <v>0.09</v>
      </c>
      <c r="AL45" s="13">
        <f>VLOOKUP($M45,'[2]Base Total GPR'!$P$5:$BH$652,27,FALSE)</f>
        <v>0.08</v>
      </c>
      <c r="AM45" s="13">
        <f>VLOOKUP($M45,'[2]Base Total GPR'!$P$5:$BH$652,28,FALSE)</f>
        <v>0.08</v>
      </c>
      <c r="AN45" s="13">
        <f>VLOOKUP($M45,'[2]Base Total GPR'!$P$5:$BH$652,29,FALSE)</f>
        <v>0.09</v>
      </c>
      <c r="AO45" s="13">
        <v>1</v>
      </c>
      <c r="AP45" s="13">
        <v>8.1000000000000003E-2</v>
      </c>
      <c r="AQ45" s="13">
        <v>8.8999999999999996E-2</v>
      </c>
      <c r="AR45" s="13">
        <v>0.1</v>
      </c>
      <c r="AS45" s="13">
        <v>8.7999999999999995E-2</v>
      </c>
      <c r="AT45" s="13">
        <v>8.2000000000000003E-2</v>
      </c>
      <c r="AU45" s="13">
        <v>0.09</v>
      </c>
      <c r="AV45" s="13">
        <v>0.12</v>
      </c>
      <c r="AW45" s="13">
        <v>0.08</v>
      </c>
      <c r="AX45" s="13">
        <v>0.09</v>
      </c>
      <c r="AY45" s="13">
        <v>7.0000000000000007E-2</v>
      </c>
      <c r="AZ45" s="13">
        <v>7.0000000000000007E-2</v>
      </c>
      <c r="BA45" s="13">
        <v>0.04</v>
      </c>
      <c r="BB45" s="13">
        <v>1</v>
      </c>
    </row>
    <row r="46" spans="1:54" x14ac:dyDescent="0.25">
      <c r="A46" s="13" t="s">
        <v>1184</v>
      </c>
      <c r="B46" s="13" t="s">
        <v>1353</v>
      </c>
      <c r="C46" s="13" t="s">
        <v>1354</v>
      </c>
      <c r="D46" s="13" t="s">
        <v>3990</v>
      </c>
      <c r="E46" s="13" t="s">
        <v>356</v>
      </c>
      <c r="F46" s="13" t="s">
        <v>374</v>
      </c>
      <c r="G46" s="13" t="s">
        <v>1190</v>
      </c>
      <c r="H46" s="13" t="s">
        <v>4318</v>
      </c>
      <c r="I46" s="13" t="s">
        <v>1356</v>
      </c>
      <c r="J46" s="13" t="str">
        <f>VLOOKUP($M46,[1]Hoja1!$K$5:$N$815,2,FALSE)</f>
        <v>C</v>
      </c>
      <c r="K46" s="13">
        <f>VLOOKUP($M46,[1]Hoja1!$K$5:$N$815,3,FALSE)</f>
        <v>13.4</v>
      </c>
      <c r="L46" s="13">
        <f>VLOOKUP($M46,[1]Hoja1!$K$5:$N$815,4,FALSE)</f>
        <v>553645</v>
      </c>
      <c r="M46" s="13" t="s">
        <v>4092</v>
      </c>
      <c r="N46" s="13"/>
      <c r="O46" s="13"/>
      <c r="P46" s="13"/>
      <c r="Q46" s="13"/>
      <c r="R46" s="13"/>
      <c r="S46" s="13"/>
      <c r="T46" s="13"/>
      <c r="U46" s="13"/>
      <c r="V46" s="13"/>
      <c r="W46" s="13"/>
      <c r="X46" s="13"/>
      <c r="Y46" s="13"/>
      <c r="Z46" s="13"/>
      <c r="AA46" s="13"/>
      <c r="AB46" s="13">
        <f>VLOOKUP(M46,'[2]Base Total GPR'!$P$5:$BH$652,11,FALSE)</f>
        <v>4</v>
      </c>
      <c r="AC46" s="13"/>
      <c r="AD46" s="13"/>
      <c r="AE46" s="13">
        <v>0.95</v>
      </c>
      <c r="AF46" s="13"/>
      <c r="AG46" s="13"/>
      <c r="AH46" s="13">
        <v>0.95</v>
      </c>
      <c r="AI46" s="13"/>
      <c r="AJ46" s="13"/>
      <c r="AK46" s="13">
        <v>0.95</v>
      </c>
      <c r="AL46" s="13"/>
      <c r="AM46" s="13"/>
      <c r="AN46" s="13">
        <v>0.95</v>
      </c>
      <c r="AO46" s="13"/>
      <c r="AP46" s="13"/>
      <c r="AQ46" s="13"/>
      <c r="AR46" s="13">
        <v>0.98</v>
      </c>
      <c r="AS46" s="13"/>
      <c r="AT46" s="13"/>
      <c r="AU46" s="13">
        <v>1</v>
      </c>
      <c r="AV46" s="13"/>
      <c r="AW46" s="13"/>
      <c r="AX46" s="13">
        <v>1</v>
      </c>
      <c r="AY46" s="13"/>
      <c r="AZ46" s="13"/>
      <c r="BA46" s="13">
        <v>0.98</v>
      </c>
      <c r="BB46" s="13"/>
    </row>
    <row r="47" spans="1:54" x14ac:dyDescent="0.25">
      <c r="A47" s="13" t="s">
        <v>1184</v>
      </c>
      <c r="B47" s="13" t="s">
        <v>1353</v>
      </c>
      <c r="C47" s="13" t="s">
        <v>1354</v>
      </c>
      <c r="D47" s="13" t="s">
        <v>3990</v>
      </c>
      <c r="E47" s="13" t="s">
        <v>356</v>
      </c>
      <c r="F47" s="13" t="s">
        <v>374</v>
      </c>
      <c r="G47" s="13" t="s">
        <v>1190</v>
      </c>
      <c r="H47" s="13" t="s">
        <v>4318</v>
      </c>
      <c r="I47" s="13" t="s">
        <v>1356</v>
      </c>
      <c r="J47" s="13" t="str">
        <f>VLOOKUP($M47,[1]Hoja1!$K$5:$N$815,2,FALSE)</f>
        <v>C</v>
      </c>
      <c r="K47" s="13">
        <f>VLOOKUP($M47,[1]Hoja1!$K$5:$N$815,3,FALSE)</f>
        <v>13.5</v>
      </c>
      <c r="L47" s="13">
        <f>VLOOKUP($M47,[1]Hoja1!$K$5:$N$815,4,FALSE)</f>
        <v>553646</v>
      </c>
      <c r="M47" s="13" t="s">
        <v>4093</v>
      </c>
      <c r="N47" s="13"/>
      <c r="O47" s="13"/>
      <c r="P47" s="13"/>
      <c r="Q47" s="13"/>
      <c r="R47" s="13"/>
      <c r="S47" s="13"/>
      <c r="T47" s="13"/>
      <c r="U47" s="13"/>
      <c r="V47" s="13"/>
      <c r="W47" s="13"/>
      <c r="X47" s="13"/>
      <c r="Y47" s="13"/>
      <c r="Z47" s="13"/>
      <c r="AA47" s="13"/>
      <c r="AB47" s="13">
        <f>VLOOKUP(M47,'[2]Base Total GPR'!$P$5:$BH$652,11,FALSE)</f>
        <v>4</v>
      </c>
      <c r="AC47" s="13"/>
      <c r="AD47" s="13"/>
      <c r="AE47" s="13">
        <v>0.95</v>
      </c>
      <c r="AF47" s="13"/>
      <c r="AG47" s="13"/>
      <c r="AH47" s="13">
        <v>0.95</v>
      </c>
      <c r="AI47" s="13"/>
      <c r="AJ47" s="13"/>
      <c r="AK47" s="13">
        <v>0.95</v>
      </c>
      <c r="AL47" s="13"/>
      <c r="AM47" s="13"/>
      <c r="AN47" s="13">
        <v>0.95</v>
      </c>
      <c r="AO47" s="13"/>
      <c r="AP47" s="13"/>
      <c r="AQ47" s="13"/>
      <c r="AR47" s="13">
        <v>0.99890000000000001</v>
      </c>
      <c r="AS47" s="13"/>
      <c r="AT47" s="13"/>
      <c r="AU47" s="13">
        <v>0.99839999999999995</v>
      </c>
      <c r="AV47" s="13"/>
      <c r="AW47" s="13"/>
      <c r="AX47" s="13">
        <v>0.99829999999999997</v>
      </c>
      <c r="AY47" s="13"/>
      <c r="AZ47" s="13"/>
      <c r="BA47" s="13">
        <v>0.99519999999999997</v>
      </c>
      <c r="BB47" s="13"/>
    </row>
    <row r="48" spans="1:54" x14ac:dyDescent="0.25">
      <c r="A48" s="13" t="s">
        <v>1184</v>
      </c>
      <c r="B48" s="13" t="s">
        <v>1353</v>
      </c>
      <c r="C48" s="13" t="s">
        <v>1354</v>
      </c>
      <c r="D48" s="13" t="s">
        <v>3990</v>
      </c>
      <c r="E48" s="13" t="s">
        <v>356</v>
      </c>
      <c r="F48" s="13" t="s">
        <v>374</v>
      </c>
      <c r="G48" s="13" t="s">
        <v>1190</v>
      </c>
      <c r="H48" s="13" t="s">
        <v>4318</v>
      </c>
      <c r="I48" s="13" t="s">
        <v>1356</v>
      </c>
      <c r="J48" s="13" t="str">
        <f>VLOOKUP($M48,[1]Hoja1!$K$5:$N$815,2,FALSE)</f>
        <v>C</v>
      </c>
      <c r="K48" s="13">
        <f>VLOOKUP($M48,[1]Hoja1!$K$5:$N$815,3,FALSE)</f>
        <v>13.2</v>
      </c>
      <c r="L48" s="13">
        <f>VLOOKUP($M48,[1]Hoja1!$K$5:$N$815,4,FALSE)</f>
        <v>553643</v>
      </c>
      <c r="M48" s="13" t="s">
        <v>4094</v>
      </c>
      <c r="N48" s="13"/>
      <c r="O48" s="13"/>
      <c r="P48" s="13"/>
      <c r="Q48" s="13"/>
      <c r="R48" s="13"/>
      <c r="S48" s="13"/>
      <c r="T48" s="13"/>
      <c r="U48" s="13"/>
      <c r="V48" s="13"/>
      <c r="W48" s="13"/>
      <c r="X48" s="13"/>
      <c r="Y48" s="13"/>
      <c r="Z48" s="13"/>
      <c r="AA48" s="13"/>
      <c r="AB48" s="13">
        <f>VLOOKUP(M48,'[2]Base Total GPR'!$P$5:$BH$652,11,FALSE)</f>
        <v>4</v>
      </c>
      <c r="AC48" s="13"/>
      <c r="AD48" s="13"/>
      <c r="AE48" s="13">
        <v>0.95</v>
      </c>
      <c r="AF48" s="13"/>
      <c r="AG48" s="13"/>
      <c r="AH48" s="13">
        <v>0.95</v>
      </c>
      <c r="AI48" s="13"/>
      <c r="AJ48" s="13"/>
      <c r="AK48" s="13">
        <v>0.95</v>
      </c>
      <c r="AL48" s="13"/>
      <c r="AM48" s="13"/>
      <c r="AN48" s="13">
        <v>0.95</v>
      </c>
      <c r="AO48" s="13"/>
      <c r="AP48" s="13"/>
      <c r="AQ48" s="13"/>
      <c r="AR48" s="13">
        <v>0.99</v>
      </c>
      <c r="AS48" s="13"/>
      <c r="AT48" s="13"/>
      <c r="AU48" s="13">
        <v>0.92</v>
      </c>
      <c r="AV48" s="13"/>
      <c r="AW48" s="13"/>
      <c r="AX48" s="13">
        <v>0.8</v>
      </c>
      <c r="AY48" s="13"/>
      <c r="AZ48" s="13"/>
      <c r="BA48" s="13">
        <v>0.87</v>
      </c>
      <c r="BB48" s="13"/>
    </row>
    <row r="49" spans="1:54" x14ac:dyDescent="0.25">
      <c r="A49" s="13" t="s">
        <v>1184</v>
      </c>
      <c r="B49" s="13" t="s">
        <v>1353</v>
      </c>
      <c r="C49" s="13" t="s">
        <v>1354</v>
      </c>
      <c r="D49" s="13" t="s">
        <v>1358</v>
      </c>
      <c r="E49" s="13" t="s">
        <v>356</v>
      </c>
      <c r="F49" s="13" t="s">
        <v>374</v>
      </c>
      <c r="G49" s="13" t="s">
        <v>1187</v>
      </c>
      <c r="H49" s="13" t="s">
        <v>4318</v>
      </c>
      <c r="I49" s="13" t="s">
        <v>1356</v>
      </c>
      <c r="J49" s="13" t="str">
        <f>VLOOKUP($M49,[1]Hoja1!$K$5:$N$815,2,FALSE)</f>
        <v>C</v>
      </c>
      <c r="K49" s="13">
        <f>VLOOKUP($M49,[1]Hoja1!$K$5:$N$815,3,FALSE)</f>
        <v>12.2</v>
      </c>
      <c r="L49" s="13">
        <f>VLOOKUP($M49,[1]Hoja1!$K$5:$N$815,4,FALSE)</f>
        <v>553647</v>
      </c>
      <c r="M49" s="13" t="s">
        <v>4095</v>
      </c>
      <c r="N49" s="13"/>
      <c r="O49" s="13"/>
      <c r="P49" s="13"/>
      <c r="Q49" s="13"/>
      <c r="R49" s="13"/>
      <c r="S49" s="13"/>
      <c r="T49" s="13"/>
      <c r="U49" s="13"/>
      <c r="V49" s="13"/>
      <c r="W49" s="13"/>
      <c r="X49" s="13"/>
      <c r="Y49" s="13"/>
      <c r="Z49" s="13"/>
      <c r="AA49" s="13"/>
      <c r="AB49" s="13">
        <f>VLOOKUP(M49,'[2]Base Total GPR'!$P$5:$BH$652,11,FALSE)</f>
        <v>4</v>
      </c>
      <c r="AC49" s="13"/>
      <c r="AD49" s="13"/>
      <c r="AE49" s="13">
        <v>0.97</v>
      </c>
      <c r="AF49" s="13"/>
      <c r="AG49" s="13"/>
      <c r="AH49" s="13">
        <v>0.97</v>
      </c>
      <c r="AI49" s="13"/>
      <c r="AJ49" s="13"/>
      <c r="AK49" s="13">
        <v>0.97</v>
      </c>
      <c r="AL49" s="13"/>
      <c r="AM49" s="13"/>
      <c r="AN49" s="13">
        <v>0.97</v>
      </c>
      <c r="AO49" s="13"/>
      <c r="AP49" s="13"/>
      <c r="AQ49" s="13"/>
      <c r="AR49" s="13">
        <v>1</v>
      </c>
      <c r="AS49" s="13"/>
      <c r="AT49" s="13"/>
      <c r="AU49" s="13">
        <v>0.99</v>
      </c>
      <c r="AV49" s="13"/>
      <c r="AW49" s="13"/>
      <c r="AX49" s="13">
        <v>1</v>
      </c>
      <c r="AY49" s="13"/>
      <c r="AZ49" s="13"/>
      <c r="BA49" s="13">
        <v>0.98</v>
      </c>
      <c r="BB49" s="13"/>
    </row>
    <row r="50" spans="1:54" x14ac:dyDescent="0.25">
      <c r="A50" s="13" t="s">
        <v>1184</v>
      </c>
      <c r="B50" s="13" t="s">
        <v>1353</v>
      </c>
      <c r="C50" s="13" t="s">
        <v>1354</v>
      </c>
      <c r="D50" s="13" t="s">
        <v>1358</v>
      </c>
      <c r="E50" s="13" t="s">
        <v>356</v>
      </c>
      <c r="F50" s="13" t="s">
        <v>374</v>
      </c>
      <c r="G50" s="13" t="s">
        <v>1187</v>
      </c>
      <c r="H50" s="13" t="s">
        <v>4318</v>
      </c>
      <c r="I50" s="13" t="s">
        <v>1356</v>
      </c>
      <c r="J50" s="13" t="str">
        <f>VLOOKUP($M50,[1]Hoja1!$K$5:$N$815,2,FALSE)</f>
        <v>C</v>
      </c>
      <c r="K50" s="13">
        <f>VLOOKUP($M50,[1]Hoja1!$K$5:$N$815,3,FALSE)</f>
        <v>12.3</v>
      </c>
      <c r="L50" s="13">
        <f>VLOOKUP($M50,[1]Hoja1!$K$5:$N$815,4,FALSE)</f>
        <v>553648</v>
      </c>
      <c r="M50" s="13" t="s">
        <v>4096</v>
      </c>
      <c r="N50" s="13"/>
      <c r="O50" s="13"/>
      <c r="P50" s="13"/>
      <c r="Q50" s="13"/>
      <c r="R50" s="13"/>
      <c r="S50" s="13"/>
      <c r="T50" s="13"/>
      <c r="U50" s="13"/>
      <c r="V50" s="13"/>
      <c r="W50" s="13"/>
      <c r="X50" s="13"/>
      <c r="Y50" s="13"/>
      <c r="Z50" s="13"/>
      <c r="AA50" s="13"/>
      <c r="AB50" s="13">
        <f>VLOOKUP(M50,'[2]Base Total GPR'!$P$5:$BH$652,11,FALSE)</f>
        <v>4</v>
      </c>
      <c r="AC50" s="13"/>
      <c r="AD50" s="13"/>
      <c r="AE50" s="13">
        <v>0.97</v>
      </c>
      <c r="AF50" s="13"/>
      <c r="AG50" s="13"/>
      <c r="AH50" s="13">
        <v>0.97</v>
      </c>
      <c r="AI50" s="13"/>
      <c r="AJ50" s="13"/>
      <c r="AK50" s="13">
        <v>0.97</v>
      </c>
      <c r="AL50" s="13"/>
      <c r="AM50" s="13"/>
      <c r="AN50" s="13">
        <v>0.97</v>
      </c>
      <c r="AO50" s="13"/>
      <c r="AP50" s="13"/>
      <c r="AQ50" s="13"/>
      <c r="AR50" s="13">
        <v>1</v>
      </c>
      <c r="AS50" s="13"/>
      <c r="AT50" s="13"/>
      <c r="AU50" s="13">
        <v>0.99</v>
      </c>
      <c r="AV50" s="13"/>
      <c r="AW50" s="13"/>
      <c r="AX50" s="13">
        <v>1</v>
      </c>
      <c r="AY50" s="13"/>
      <c r="AZ50" s="13"/>
      <c r="BA50" s="13">
        <v>1</v>
      </c>
      <c r="BB50" s="13"/>
    </row>
    <row r="51" spans="1:54" x14ac:dyDescent="0.25">
      <c r="A51" s="13" t="s">
        <v>1184</v>
      </c>
      <c r="B51" s="13" t="s">
        <v>1353</v>
      </c>
      <c r="C51" s="13" t="s">
        <v>1354</v>
      </c>
      <c r="D51" s="13" t="s">
        <v>3990</v>
      </c>
      <c r="E51" s="13" t="s">
        <v>356</v>
      </c>
      <c r="F51" s="13" t="s">
        <v>374</v>
      </c>
      <c r="G51" s="13" t="s">
        <v>1190</v>
      </c>
      <c r="H51" s="13" t="s">
        <v>4318</v>
      </c>
      <c r="I51" s="13" t="s">
        <v>1356</v>
      </c>
      <c r="J51" s="13" t="str">
        <f>VLOOKUP($M51,[1]Hoja1!$K$5:$N$815,2,FALSE)</f>
        <v>C</v>
      </c>
      <c r="K51" s="13">
        <f>VLOOKUP($M51,[1]Hoja1!$K$5:$N$815,3,FALSE)</f>
        <v>13.3</v>
      </c>
      <c r="L51" s="13">
        <f>VLOOKUP($M51,[1]Hoja1!$K$5:$N$815,4,FALSE)</f>
        <v>553644</v>
      </c>
      <c r="M51" s="13" t="s">
        <v>4097</v>
      </c>
      <c r="N51" s="13"/>
      <c r="O51" s="13"/>
      <c r="P51" s="13"/>
      <c r="Q51" s="13"/>
      <c r="R51" s="13"/>
      <c r="S51" s="13"/>
      <c r="T51" s="13"/>
      <c r="U51" s="13"/>
      <c r="V51" s="13"/>
      <c r="W51" s="13"/>
      <c r="X51" s="13"/>
      <c r="Y51" s="13"/>
      <c r="Z51" s="13"/>
      <c r="AA51" s="13"/>
      <c r="AB51" s="13">
        <f>VLOOKUP(M51,'[2]Base Total GPR'!$P$5:$BH$652,11,FALSE)</f>
        <v>4</v>
      </c>
      <c r="AC51" s="13"/>
      <c r="AD51" s="13"/>
      <c r="AE51" s="13">
        <v>1</v>
      </c>
      <c r="AF51" s="13"/>
      <c r="AG51" s="13"/>
      <c r="AH51" s="13">
        <v>1</v>
      </c>
      <c r="AI51" s="13"/>
      <c r="AJ51" s="13"/>
      <c r="AK51" s="13">
        <v>1</v>
      </c>
      <c r="AL51" s="13"/>
      <c r="AM51" s="13"/>
      <c r="AN51" s="13">
        <v>1</v>
      </c>
      <c r="AO51" s="13"/>
      <c r="AP51" s="13"/>
      <c r="AQ51" s="13"/>
      <c r="AR51" s="13">
        <v>1</v>
      </c>
      <c r="AS51" s="13"/>
      <c r="AT51" s="13"/>
      <c r="AU51" s="13">
        <v>1</v>
      </c>
      <c r="AV51" s="13"/>
      <c r="AW51" s="13"/>
      <c r="AX51" s="13">
        <v>1</v>
      </c>
      <c r="AY51" s="13"/>
      <c r="AZ51" s="13"/>
      <c r="BA51" s="13">
        <v>0.98199999999999998</v>
      </c>
      <c r="BB51" s="13"/>
    </row>
    <row r="52" spans="1:54" x14ac:dyDescent="0.25">
      <c r="A52" s="13" t="s">
        <v>768</v>
      </c>
      <c r="B52" s="13" t="s">
        <v>1308</v>
      </c>
      <c r="C52" s="13" t="s">
        <v>1360</v>
      </c>
      <c r="D52" s="13" t="s">
        <v>1361</v>
      </c>
      <c r="E52" s="13" t="s">
        <v>426</v>
      </c>
      <c r="F52" s="13" t="s">
        <v>427</v>
      </c>
      <c r="G52" s="13" t="s">
        <v>772</v>
      </c>
      <c r="H52" s="13" t="s">
        <v>4318</v>
      </c>
      <c r="I52" s="13" t="s">
        <v>1362</v>
      </c>
      <c r="J52" s="13" t="str">
        <f>VLOOKUP($M52,[1]Hoja1!$K$5:$N$815,2,FALSE)</f>
        <v>C</v>
      </c>
      <c r="K52" s="13">
        <f>VLOOKUP($M52,[1]Hoja1!$K$5:$N$815,3,FALSE)</f>
        <v>28.5</v>
      </c>
      <c r="L52" s="13">
        <f>VLOOKUP($M52,[1]Hoja1!$K$5:$N$815,4,FALSE)</f>
        <v>543144</v>
      </c>
      <c r="M52" s="13" t="s">
        <v>1363</v>
      </c>
      <c r="N52" s="13"/>
      <c r="O52" s="13"/>
      <c r="P52" s="13"/>
      <c r="Q52" s="13"/>
      <c r="R52" s="13"/>
      <c r="S52" s="13"/>
      <c r="T52" s="13"/>
      <c r="U52" s="13"/>
      <c r="V52" s="13"/>
      <c r="W52" s="13"/>
      <c r="X52" s="13"/>
      <c r="Y52" s="13"/>
      <c r="Z52" s="13"/>
      <c r="AA52" s="13"/>
      <c r="AB52" s="13">
        <f>VLOOKUP(M52,'[2]Base Total GPR'!$P$5:$BH$652,11,FALSE)</f>
        <v>2</v>
      </c>
      <c r="AC52" s="13"/>
      <c r="AD52" s="13"/>
      <c r="AE52" s="13"/>
      <c r="AF52" s="13"/>
      <c r="AG52" s="13"/>
      <c r="AH52" s="13">
        <f>VLOOKUP(M52,'[2]Base Total GPR'!$P$5:$BH$652,18,FALSE)</f>
        <v>0.2</v>
      </c>
      <c r="AI52" s="13"/>
      <c r="AJ52" s="13"/>
      <c r="AK52" s="13"/>
      <c r="AL52" s="13"/>
      <c r="AM52" s="13"/>
      <c r="AN52" s="13">
        <f>VLOOKUP($M52,'[2]Base Total GPR'!$P$5:$BH$652,19,FALSE)</f>
        <v>0.2</v>
      </c>
      <c r="AO52" s="13">
        <v>0.4</v>
      </c>
      <c r="AP52" s="13"/>
      <c r="AQ52" s="13"/>
      <c r="AR52" s="13"/>
      <c r="AS52" s="13"/>
      <c r="AT52" s="13"/>
      <c r="AU52" s="13">
        <v>0.2</v>
      </c>
      <c r="AV52" s="13"/>
      <c r="AW52" s="13"/>
      <c r="AX52" s="13"/>
      <c r="AY52" s="13"/>
      <c r="AZ52" s="13"/>
      <c r="BA52" s="13">
        <v>0.26530612244898</v>
      </c>
      <c r="BB52" s="13">
        <v>0.24637681159420299</v>
      </c>
    </row>
    <row r="53" spans="1:54" x14ac:dyDescent="0.25">
      <c r="A53" s="13" t="s">
        <v>768</v>
      </c>
      <c r="B53" s="13" t="s">
        <v>1308</v>
      </c>
      <c r="C53" s="13" t="s">
        <v>1360</v>
      </c>
      <c r="D53" s="13" t="s">
        <v>3994</v>
      </c>
      <c r="E53" s="13" t="s">
        <v>426</v>
      </c>
      <c r="F53" s="13" t="s">
        <v>427</v>
      </c>
      <c r="G53" s="13" t="s">
        <v>772</v>
      </c>
      <c r="H53" s="13" t="s">
        <v>4318</v>
      </c>
      <c r="I53" s="13" t="s">
        <v>1362</v>
      </c>
      <c r="J53" s="13" t="str">
        <f>VLOOKUP($M53,[1]Hoja1!$K$5:$N$815,2,FALSE)</f>
        <v>C</v>
      </c>
      <c r="K53" s="13">
        <f>VLOOKUP($M53,[1]Hoja1!$K$5:$N$815,3,FALSE)</f>
        <v>27.2</v>
      </c>
      <c r="L53" s="13">
        <f>VLOOKUP($M53,[1]Hoja1!$K$5:$N$815,4,FALSE)</f>
        <v>542901</v>
      </c>
      <c r="M53" s="13" t="s">
        <v>4108</v>
      </c>
      <c r="N53" s="13"/>
      <c r="O53" s="13"/>
      <c r="P53" s="13"/>
      <c r="Q53" s="13"/>
      <c r="R53" s="13"/>
      <c r="S53" s="13"/>
      <c r="T53" s="13"/>
      <c r="U53" s="13"/>
      <c r="V53" s="13"/>
      <c r="W53" s="13"/>
      <c r="X53" s="13"/>
      <c r="Y53" s="13"/>
      <c r="Z53" s="13"/>
      <c r="AA53" s="13"/>
      <c r="AB53" s="13">
        <f>VLOOKUP(M53,'[2]Base Total GPR'!$P$5:$BH$652,11,FALSE)</f>
        <v>1</v>
      </c>
      <c r="AC53" s="13"/>
      <c r="AD53" s="13"/>
      <c r="AE53" s="13"/>
      <c r="AF53" s="13"/>
      <c r="AG53" s="13"/>
      <c r="AH53" s="13"/>
      <c r="AI53" s="13"/>
      <c r="AJ53" s="13"/>
      <c r="AK53" s="13"/>
      <c r="AL53" s="13"/>
      <c r="AM53" s="13"/>
      <c r="AN53" s="13">
        <v>12.28</v>
      </c>
      <c r="AO53" s="13"/>
      <c r="AP53" s="13"/>
      <c r="AQ53" s="13"/>
      <c r="AR53" s="13"/>
      <c r="AS53" s="13"/>
      <c r="AT53" s="13"/>
      <c r="AU53" s="13"/>
      <c r="AV53" s="13"/>
      <c r="AW53" s="13"/>
      <c r="AX53" s="13"/>
      <c r="AY53" s="13"/>
      <c r="AZ53" s="13"/>
      <c r="BA53" s="13">
        <v>12.24</v>
      </c>
      <c r="BB53" s="13"/>
    </row>
    <row r="54" spans="1:54" x14ac:dyDescent="0.25">
      <c r="A54" s="13" t="s">
        <v>768</v>
      </c>
      <c r="B54" s="13" t="s">
        <v>1308</v>
      </c>
      <c r="C54" s="13" t="s">
        <v>1360</v>
      </c>
      <c r="D54" s="13" t="s">
        <v>1361</v>
      </c>
      <c r="E54" s="13" t="s">
        <v>426</v>
      </c>
      <c r="F54" s="13" t="s">
        <v>427</v>
      </c>
      <c r="G54" s="13" t="s">
        <v>772</v>
      </c>
      <c r="H54" s="13" t="s">
        <v>4318</v>
      </c>
      <c r="I54" s="13" t="s">
        <v>1362</v>
      </c>
      <c r="J54" s="13" t="str">
        <f>VLOOKUP($M54,[1]Hoja1!$K$5:$N$815,2,FALSE)</f>
        <v>C</v>
      </c>
      <c r="K54" s="13">
        <f>VLOOKUP($M54,[1]Hoja1!$K$5:$N$815,3,FALSE)</f>
        <v>28.3</v>
      </c>
      <c r="L54" s="13">
        <f>VLOOKUP($M54,[1]Hoja1!$K$5:$N$815,4,FALSE)</f>
        <v>542905</v>
      </c>
      <c r="M54" s="13" t="s">
        <v>4262</v>
      </c>
      <c r="N54" s="13"/>
      <c r="O54" s="13"/>
      <c r="P54" s="13"/>
      <c r="Q54" s="13"/>
      <c r="R54" s="13"/>
      <c r="S54" s="13"/>
      <c r="T54" s="13"/>
      <c r="U54" s="13"/>
      <c r="V54" s="13"/>
      <c r="W54" s="13"/>
      <c r="X54" s="13"/>
      <c r="Y54" s="13"/>
      <c r="Z54" s="13"/>
      <c r="AA54" s="13"/>
      <c r="AB54" s="13">
        <f>VLOOKUP(M54,'[2]Base Total GPR'!$P$5:$BH$652,11,FALSE)</f>
        <v>6</v>
      </c>
      <c r="AC54" s="13"/>
      <c r="AD54" s="13">
        <v>0.89159999999999995</v>
      </c>
      <c r="AE54" s="13"/>
      <c r="AF54" s="13">
        <v>0.89329999999999998</v>
      </c>
      <c r="AG54" s="13"/>
      <c r="AH54" s="13">
        <v>0.89500000000000002</v>
      </c>
      <c r="AI54" s="13"/>
      <c r="AJ54" s="13">
        <v>0.89659999999999995</v>
      </c>
      <c r="AK54" s="13"/>
      <c r="AL54" s="13">
        <v>0.89829999999999999</v>
      </c>
      <c r="AM54" s="13"/>
      <c r="AN54" s="13">
        <v>0.9</v>
      </c>
      <c r="AO54" s="13"/>
      <c r="AP54" s="13"/>
      <c r="AQ54" s="13">
        <v>0.83308270676691698</v>
      </c>
      <c r="AR54" s="13"/>
      <c r="AS54" s="13">
        <v>0.85757575757575799</v>
      </c>
      <c r="AT54" s="13"/>
      <c r="AU54" s="13">
        <v>0.83937499999999998</v>
      </c>
      <c r="AV54" s="13"/>
      <c r="AW54" s="13">
        <v>0.88311688311688297</v>
      </c>
      <c r="AX54" s="13"/>
      <c r="AY54" s="13">
        <v>0.88241106719367601</v>
      </c>
      <c r="AZ54" s="13"/>
      <c r="BA54" s="13">
        <v>0.88511535812672204</v>
      </c>
      <c r="BB54" s="13"/>
    </row>
    <row r="55" spans="1:54" x14ac:dyDescent="0.25">
      <c r="A55" s="13" t="s">
        <v>768</v>
      </c>
      <c r="B55" s="13" t="s">
        <v>1308</v>
      </c>
      <c r="C55" s="13" t="s">
        <v>1360</v>
      </c>
      <c r="D55" s="13" t="s">
        <v>1361</v>
      </c>
      <c r="E55" s="13" t="s">
        <v>426</v>
      </c>
      <c r="F55" s="13" t="s">
        <v>427</v>
      </c>
      <c r="G55" s="13" t="s">
        <v>772</v>
      </c>
      <c r="H55" s="13" t="s">
        <v>4318</v>
      </c>
      <c r="I55" s="13" t="s">
        <v>1362</v>
      </c>
      <c r="J55" s="13" t="str">
        <f>VLOOKUP($M55,[1]Hoja1!$K$5:$N$815,2,FALSE)</f>
        <v>C</v>
      </c>
      <c r="K55" s="13">
        <f>VLOOKUP($M55,[1]Hoja1!$K$5:$N$815,3,FALSE)</f>
        <v>28.4</v>
      </c>
      <c r="L55" s="13">
        <f>VLOOKUP($M55,[1]Hoja1!$K$5:$N$815,4,FALSE)</f>
        <v>542906</v>
      </c>
      <c r="M55" s="13" t="s">
        <v>4263</v>
      </c>
      <c r="N55" s="13"/>
      <c r="O55" s="13"/>
      <c r="P55" s="13"/>
      <c r="Q55" s="13"/>
      <c r="R55" s="13"/>
      <c r="S55" s="13"/>
      <c r="T55" s="13"/>
      <c r="U55" s="13"/>
      <c r="V55" s="13"/>
      <c r="W55" s="13"/>
      <c r="X55" s="13"/>
      <c r="Y55" s="13"/>
      <c r="Z55" s="13"/>
      <c r="AA55" s="13"/>
      <c r="AB55" s="13">
        <f>VLOOKUP(M55,'[2]Base Total GPR'!$P$5:$BH$652,11,FALSE)</f>
        <v>6</v>
      </c>
      <c r="AC55" s="13"/>
      <c r="AD55" s="13">
        <v>0.80559999999999998</v>
      </c>
      <c r="AE55" s="13"/>
      <c r="AF55" s="13">
        <v>0.8145</v>
      </c>
      <c r="AG55" s="13"/>
      <c r="AH55" s="13">
        <v>0.82340000000000002</v>
      </c>
      <c r="AI55" s="13"/>
      <c r="AJ55" s="13">
        <v>0.83230000000000004</v>
      </c>
      <c r="AK55" s="13"/>
      <c r="AL55" s="13">
        <v>0.84119999999999995</v>
      </c>
      <c r="AM55" s="13"/>
      <c r="AN55" s="13">
        <v>0.85</v>
      </c>
      <c r="AO55" s="13"/>
      <c r="AP55" s="13"/>
      <c r="AQ55" s="13">
        <v>0.81126412429378503</v>
      </c>
      <c r="AR55" s="13"/>
      <c r="AS55" s="13">
        <v>0.81579862096362299</v>
      </c>
      <c r="AT55" s="13"/>
      <c r="AU55" s="13">
        <v>0.81793624639564</v>
      </c>
      <c r="AV55" s="13"/>
      <c r="AW55" s="13">
        <v>0.80887461009377404</v>
      </c>
      <c r="AX55" s="13"/>
      <c r="AY55" s="13">
        <v>0.806786783673762</v>
      </c>
      <c r="AZ55" s="13"/>
      <c r="BA55" s="13">
        <v>0.79871546145781902</v>
      </c>
      <c r="BB55" s="13"/>
    </row>
    <row r="56" spans="1:54" x14ac:dyDescent="0.25">
      <c r="A56" s="13" t="s">
        <v>1198</v>
      </c>
      <c r="B56" s="13" t="s">
        <v>1308</v>
      </c>
      <c r="C56" s="13" t="s">
        <v>1199</v>
      </c>
      <c r="D56" s="13" t="s">
        <v>1368</v>
      </c>
      <c r="E56" s="13" t="s">
        <v>104</v>
      </c>
      <c r="F56" s="13" t="s">
        <v>131</v>
      </c>
      <c r="G56" s="13" t="s">
        <v>132</v>
      </c>
      <c r="H56" s="13" t="s">
        <v>4338</v>
      </c>
      <c r="I56" s="13" t="s">
        <v>1369</v>
      </c>
      <c r="J56" s="13" t="str">
        <f>VLOOKUP($M56,[1]Hoja1!$K$5:$N$815,2,FALSE)</f>
        <v>C</v>
      </c>
      <c r="K56" s="13">
        <f>VLOOKUP($M56,[1]Hoja1!$K$5:$N$815,3,FALSE)</f>
        <v>28.1</v>
      </c>
      <c r="L56" s="13">
        <f>VLOOKUP($M56,[1]Hoja1!$K$5:$N$815,4,FALSE)</f>
        <v>537205</v>
      </c>
      <c r="M56" s="13" t="s">
        <v>1370</v>
      </c>
      <c r="N56" s="13"/>
      <c r="O56" s="13"/>
      <c r="P56" s="13"/>
      <c r="Q56" s="13"/>
      <c r="R56" s="13"/>
      <c r="S56" s="13"/>
      <c r="T56" s="13"/>
      <c r="U56" s="13"/>
      <c r="V56" s="13"/>
      <c r="W56" s="13"/>
      <c r="X56" s="13"/>
      <c r="Y56" s="13"/>
      <c r="Z56" s="13"/>
      <c r="AA56" s="13"/>
      <c r="AB56" s="13">
        <f>VLOOKUP(M56,'[2]Base Total GPR'!$P$5:$BH$652,11,FALSE)</f>
        <v>12</v>
      </c>
      <c r="AC56" s="13">
        <f>VLOOKUP(M56,'[2]Base Total GPR'!$P$5:$BH$652,18,FALSE)</f>
        <v>15023</v>
      </c>
      <c r="AD56" s="13">
        <f>VLOOKUP($M56,'[2]Base Total GPR'!$P$5:$BH$652,19,FALSE)</f>
        <v>22000</v>
      </c>
      <c r="AE56" s="13">
        <f>VLOOKUP($M56,'[2]Base Total GPR'!$P$5:$BH$652,20,FALSE)</f>
        <v>23000</v>
      </c>
      <c r="AF56" s="13">
        <f>VLOOKUP($M56,'[2]Base Total GPR'!$P$5:$BH$652,21,FALSE)</f>
        <v>24850</v>
      </c>
      <c r="AG56" s="13">
        <f>VLOOKUP($M56,'[2]Base Total GPR'!$P$5:$BH$652,22,FALSE)</f>
        <v>28500</v>
      </c>
      <c r="AH56" s="13">
        <f>VLOOKUP($M56,'[2]Base Total GPR'!$P$5:$BH$652,23,FALSE)</f>
        <v>22600.959999999999</v>
      </c>
      <c r="AI56" s="13">
        <f>VLOOKUP($M56,'[2]Base Total GPR'!$P$5:$BH$652,24,FALSE)</f>
        <v>19000</v>
      </c>
      <c r="AJ56" s="13">
        <f>VLOOKUP($M56,'[2]Base Total GPR'!$P$5:$BH$652,25,FALSE)</f>
        <v>23900</v>
      </c>
      <c r="AK56" s="13">
        <f>VLOOKUP($M56,'[2]Base Total GPR'!$P$5:$BH$652,26,FALSE)</f>
        <v>40000</v>
      </c>
      <c r="AL56" s="13">
        <f>VLOOKUP($M56,'[2]Base Total GPR'!$P$5:$BH$652,27,FALSE)</f>
        <v>25000</v>
      </c>
      <c r="AM56" s="13">
        <f>VLOOKUP($M56,'[2]Base Total GPR'!$P$5:$BH$652,28,FALSE)</f>
        <v>26000</v>
      </c>
      <c r="AN56" s="13">
        <f>VLOOKUP($M56,'[2]Base Total GPR'!$P$5:$BH$652,29,FALSE)</f>
        <v>24898.87</v>
      </c>
      <c r="AO56" s="13">
        <v>294772.83</v>
      </c>
      <c r="AP56" s="13">
        <v>19345</v>
      </c>
      <c r="AQ56" s="13">
        <v>55128</v>
      </c>
      <c r="AR56" s="13">
        <v>48339</v>
      </c>
      <c r="AS56" s="13">
        <v>11527</v>
      </c>
      <c r="AT56" s="13">
        <v>13987</v>
      </c>
      <c r="AU56" s="13">
        <v>15223</v>
      </c>
      <c r="AV56" s="13">
        <v>17944</v>
      </c>
      <c r="AW56" s="13">
        <v>12322</v>
      </c>
      <c r="AX56" s="13">
        <v>15605</v>
      </c>
      <c r="AY56" s="13">
        <v>14905</v>
      </c>
      <c r="AZ56" s="13">
        <v>6004</v>
      </c>
      <c r="BA56" s="13">
        <v>23065</v>
      </c>
      <c r="BB56" s="13">
        <v>253394</v>
      </c>
    </row>
    <row r="57" spans="1:54" x14ac:dyDescent="0.25">
      <c r="A57" s="13" t="s">
        <v>1198</v>
      </c>
      <c r="B57" s="13" t="s">
        <v>1308</v>
      </c>
      <c r="C57" s="13" t="s">
        <v>1199</v>
      </c>
      <c r="D57" s="13" t="s">
        <v>3989</v>
      </c>
      <c r="E57" s="13" t="s">
        <v>104</v>
      </c>
      <c r="F57" s="13" t="s">
        <v>131</v>
      </c>
      <c r="G57" s="13" t="s">
        <v>132</v>
      </c>
      <c r="H57" s="13" t="s">
        <v>4338</v>
      </c>
      <c r="I57" s="13" t="s">
        <v>1369</v>
      </c>
      <c r="J57" s="13" t="str">
        <f>VLOOKUP($M57,[1]Hoja1!$K$5:$N$815,2,FALSE)</f>
        <v>C</v>
      </c>
      <c r="K57" s="13">
        <f>VLOOKUP($M57,[1]Hoja1!$K$5:$N$815,3,FALSE)</f>
        <v>23.1</v>
      </c>
      <c r="L57" s="13">
        <f>VLOOKUP($M57,[1]Hoja1!$K$5:$N$815,4,FALSE)</f>
        <v>537185</v>
      </c>
      <c r="M57" s="13" t="s">
        <v>4083</v>
      </c>
      <c r="N57" s="13"/>
      <c r="O57" s="13"/>
      <c r="P57" s="13"/>
      <c r="Q57" s="13"/>
      <c r="R57" s="13"/>
      <c r="S57" s="13"/>
      <c r="T57" s="13"/>
      <c r="U57" s="13"/>
      <c r="V57" s="13"/>
      <c r="W57" s="13"/>
      <c r="X57" s="13"/>
      <c r="Y57" s="13"/>
      <c r="Z57" s="13"/>
      <c r="AA57" s="13"/>
      <c r="AB57" s="13">
        <f>VLOOKUP(M57,'[2]Base Total GPR'!$P$5:$BH$652,11,FALSE)</f>
        <v>12</v>
      </c>
      <c r="AC57" s="13">
        <v>190</v>
      </c>
      <c r="AD57" s="13">
        <v>190</v>
      </c>
      <c r="AE57" s="13">
        <v>190</v>
      </c>
      <c r="AF57" s="13">
        <v>190</v>
      </c>
      <c r="AG57" s="13">
        <v>190</v>
      </c>
      <c r="AH57" s="13">
        <v>190</v>
      </c>
      <c r="AI57" s="13">
        <v>190</v>
      </c>
      <c r="AJ57" s="13">
        <v>190</v>
      </c>
      <c r="AK57" s="13">
        <v>190</v>
      </c>
      <c r="AL57" s="13">
        <v>190</v>
      </c>
      <c r="AM57" s="13">
        <v>190</v>
      </c>
      <c r="AN57" s="13">
        <v>190</v>
      </c>
      <c r="AO57" s="13"/>
      <c r="AP57" s="13">
        <v>144.11000000000001</v>
      </c>
      <c r="AQ57" s="13">
        <v>209.67</v>
      </c>
      <c r="AR57" s="13">
        <v>181.7</v>
      </c>
      <c r="AS57" s="13">
        <v>182.24</v>
      </c>
      <c r="AT57" s="13">
        <v>134.62</v>
      </c>
      <c r="AU57" s="13">
        <v>183.07</v>
      </c>
      <c r="AV57" s="13">
        <v>200.52</v>
      </c>
      <c r="AW57" s="13">
        <v>215.87</v>
      </c>
      <c r="AX57" s="13">
        <v>191.55</v>
      </c>
      <c r="AY57" s="13">
        <v>229.93</v>
      </c>
      <c r="AZ57" s="13">
        <v>145.21</v>
      </c>
      <c r="BA57" s="13">
        <v>231.08</v>
      </c>
      <c r="BB57" s="13"/>
    </row>
    <row r="58" spans="1:54" x14ac:dyDescent="0.25">
      <c r="A58" s="13" t="s">
        <v>1198</v>
      </c>
      <c r="B58" s="13" t="s">
        <v>1308</v>
      </c>
      <c r="C58" s="13" t="s">
        <v>1199</v>
      </c>
      <c r="D58" s="13" t="s">
        <v>3997</v>
      </c>
      <c r="E58" s="13" t="s">
        <v>104</v>
      </c>
      <c r="F58" s="13" t="s">
        <v>131</v>
      </c>
      <c r="G58" s="13" t="s">
        <v>132</v>
      </c>
      <c r="H58" s="13" t="s">
        <v>4338</v>
      </c>
      <c r="I58" s="13" t="s">
        <v>1369</v>
      </c>
      <c r="J58" s="13" t="str">
        <f>VLOOKUP($M58,[1]Hoja1!$K$5:$N$815,2,FALSE)</f>
        <v>C</v>
      </c>
      <c r="K58" s="13">
        <f>VLOOKUP($M58,[1]Hoja1!$K$5:$N$815,3,FALSE)</f>
        <v>22.1</v>
      </c>
      <c r="L58" s="13">
        <f>VLOOKUP($M58,[1]Hoja1!$K$5:$N$815,4,FALSE)</f>
        <v>537175</v>
      </c>
      <c r="M58" s="13" t="s">
        <v>4118</v>
      </c>
      <c r="N58" s="13"/>
      <c r="O58" s="13"/>
      <c r="P58" s="13"/>
      <c r="Q58" s="13"/>
      <c r="R58" s="13"/>
      <c r="S58" s="13"/>
      <c r="T58" s="13"/>
      <c r="U58" s="13"/>
      <c r="V58" s="13"/>
      <c r="W58" s="13"/>
      <c r="X58" s="13"/>
      <c r="Y58" s="13"/>
      <c r="Z58" s="13"/>
      <c r="AA58" s="13"/>
      <c r="AB58" s="13">
        <f>VLOOKUP(M58,'[2]Base Total GPR'!$P$5:$BH$652,11,FALSE)</f>
        <v>12</v>
      </c>
      <c r="AC58" s="13">
        <v>4800</v>
      </c>
      <c r="AD58" s="13">
        <v>4800</v>
      </c>
      <c r="AE58" s="13">
        <v>4800</v>
      </c>
      <c r="AF58" s="13">
        <v>4800</v>
      </c>
      <c r="AG58" s="13">
        <v>4800</v>
      </c>
      <c r="AH58" s="13">
        <v>4800</v>
      </c>
      <c r="AI58" s="13">
        <v>4800</v>
      </c>
      <c r="AJ58" s="13">
        <v>4800</v>
      </c>
      <c r="AK58" s="13">
        <v>4800</v>
      </c>
      <c r="AL58" s="13">
        <v>4800</v>
      </c>
      <c r="AM58" s="13">
        <v>4800</v>
      </c>
      <c r="AN58" s="13">
        <v>4800</v>
      </c>
      <c r="AO58" s="13"/>
      <c r="AP58" s="13">
        <v>3012.4</v>
      </c>
      <c r="AQ58" s="13">
        <v>4076.67</v>
      </c>
      <c r="AR58" s="13">
        <v>3181.5</v>
      </c>
      <c r="AS58" s="13">
        <v>4782</v>
      </c>
      <c r="AT58" s="13">
        <v>5250</v>
      </c>
      <c r="AU58" s="13">
        <v>4172.67</v>
      </c>
      <c r="AV58" s="13">
        <v>6729.5</v>
      </c>
      <c r="AW58" s="13">
        <v>3846</v>
      </c>
      <c r="AX58" s="13">
        <v>5091.5</v>
      </c>
      <c r="AY58" s="13">
        <v>3689.67</v>
      </c>
      <c r="AZ58" s="13">
        <v>1500</v>
      </c>
      <c r="BA58" s="13">
        <v>5111.5</v>
      </c>
      <c r="BB58" s="13"/>
    </row>
    <row r="59" spans="1:54" x14ac:dyDescent="0.25">
      <c r="A59" s="13" t="s">
        <v>1198</v>
      </c>
      <c r="B59" s="13" t="s">
        <v>1308</v>
      </c>
      <c r="C59" s="13" t="s">
        <v>1199</v>
      </c>
      <c r="D59" s="13" t="s">
        <v>4027</v>
      </c>
      <c r="E59" s="13" t="s">
        <v>426</v>
      </c>
      <c r="F59" s="13" t="s">
        <v>427</v>
      </c>
      <c r="G59" s="13" t="s">
        <v>4028</v>
      </c>
      <c r="H59" s="13" t="s">
        <v>4318</v>
      </c>
      <c r="I59" s="13" t="s">
        <v>1362</v>
      </c>
      <c r="J59" s="13" t="str">
        <f>VLOOKUP($M59,[1]Hoja1!$K$5:$N$815,2,FALSE)</f>
        <v>C</v>
      </c>
      <c r="K59" s="13">
        <f>VLOOKUP($M59,[1]Hoja1!$K$5:$N$815,3,FALSE)</f>
        <v>24.2</v>
      </c>
      <c r="L59" s="13">
        <f>VLOOKUP($M59,[1]Hoja1!$K$5:$N$815,4,FALSE)</f>
        <v>546634</v>
      </c>
      <c r="M59" s="13" t="s">
        <v>4191</v>
      </c>
      <c r="N59" s="13"/>
      <c r="O59" s="13"/>
      <c r="P59" s="13"/>
      <c r="Q59" s="13"/>
      <c r="R59" s="13"/>
      <c r="S59" s="13"/>
      <c r="T59" s="13"/>
      <c r="U59" s="13"/>
      <c r="V59" s="13"/>
      <c r="W59" s="13"/>
      <c r="X59" s="13"/>
      <c r="Y59" s="13"/>
      <c r="Z59" s="13"/>
      <c r="AA59" s="13"/>
      <c r="AB59" s="13">
        <f>VLOOKUP(M59,'[2]Base Total GPR'!$P$5:$BH$652,11,FALSE)</f>
        <v>2</v>
      </c>
      <c r="AC59" s="13"/>
      <c r="AD59" s="13"/>
      <c r="AE59" s="13"/>
      <c r="AF59" s="13"/>
      <c r="AG59" s="13"/>
      <c r="AH59" s="13">
        <v>1</v>
      </c>
      <c r="AI59" s="13"/>
      <c r="AJ59" s="13"/>
      <c r="AK59" s="13"/>
      <c r="AL59" s="13"/>
      <c r="AM59" s="13"/>
      <c r="AN59" s="13">
        <v>1</v>
      </c>
      <c r="AO59" s="13"/>
      <c r="AP59" s="13"/>
      <c r="AQ59" s="13"/>
      <c r="AR59" s="13"/>
      <c r="AS59" s="13"/>
      <c r="AT59" s="13"/>
      <c r="AU59" s="13">
        <v>1</v>
      </c>
      <c r="AV59" s="13"/>
      <c r="AW59" s="13"/>
      <c r="AX59" s="13"/>
      <c r="AY59" s="13"/>
      <c r="AZ59" s="13"/>
      <c r="BA59" s="13">
        <v>1</v>
      </c>
      <c r="BB59" s="13"/>
    </row>
    <row r="60" spans="1:54" x14ac:dyDescent="0.25">
      <c r="A60" s="13" t="s">
        <v>127</v>
      </c>
      <c r="B60" s="13" t="s">
        <v>1308</v>
      </c>
      <c r="C60" s="13" t="s">
        <v>129</v>
      </c>
      <c r="D60" s="13" t="s">
        <v>4015</v>
      </c>
      <c r="E60" s="13" t="s">
        <v>104</v>
      </c>
      <c r="F60" s="13" t="s">
        <v>131</v>
      </c>
      <c r="G60" s="13" t="s">
        <v>787</v>
      </c>
      <c r="H60" s="13" t="s">
        <v>4338</v>
      </c>
      <c r="I60" s="13" t="s">
        <v>1369</v>
      </c>
      <c r="J60" s="13" t="str">
        <f>VLOOKUP($M60,[1]Hoja1!$K$5:$N$815,2,FALSE)</f>
        <v>C</v>
      </c>
      <c r="K60" s="13">
        <f>VLOOKUP($M60,[1]Hoja1!$K$5:$N$815,3,FALSE)</f>
        <v>20.399999999999999</v>
      </c>
      <c r="L60" s="13">
        <f>VLOOKUP($M60,[1]Hoja1!$K$5:$N$815,4,FALSE)</f>
        <v>561637</v>
      </c>
      <c r="M60" s="13" t="s">
        <v>4149</v>
      </c>
      <c r="N60" s="13"/>
      <c r="O60" s="13"/>
      <c r="P60" s="13"/>
      <c r="Q60" s="13"/>
      <c r="R60" s="13"/>
      <c r="S60" s="13"/>
      <c r="T60" s="13"/>
      <c r="U60" s="13"/>
      <c r="V60" s="13"/>
      <c r="W60" s="13"/>
      <c r="X60" s="13"/>
      <c r="Y60" s="13"/>
      <c r="Z60" s="13"/>
      <c r="AA60" s="13"/>
      <c r="AB60" s="13">
        <f>VLOOKUP(M60,'[2]Base Total GPR'!$P$5:$BH$652,11,FALSE)</f>
        <v>2</v>
      </c>
      <c r="AC60" s="13"/>
      <c r="AD60" s="13"/>
      <c r="AE60" s="13"/>
      <c r="AF60" s="13"/>
      <c r="AG60" s="13"/>
      <c r="AH60" s="13">
        <v>1</v>
      </c>
      <c r="AI60" s="13"/>
      <c r="AJ60" s="13"/>
      <c r="AK60" s="13"/>
      <c r="AL60" s="13"/>
      <c r="AM60" s="13"/>
      <c r="AN60" s="13">
        <v>1</v>
      </c>
      <c r="AO60" s="13"/>
      <c r="AP60" s="13"/>
      <c r="AQ60" s="13"/>
      <c r="AR60" s="13"/>
      <c r="AS60" s="13"/>
      <c r="AT60" s="13"/>
      <c r="AU60" s="13">
        <v>1</v>
      </c>
      <c r="AV60" s="13"/>
      <c r="AW60" s="13"/>
      <c r="AX60" s="13"/>
      <c r="AY60" s="13"/>
      <c r="AZ60" s="13"/>
      <c r="BA60" s="13">
        <v>1</v>
      </c>
      <c r="BB60" s="13"/>
    </row>
    <row r="61" spans="1:54" x14ac:dyDescent="0.25">
      <c r="A61" s="13" t="s">
        <v>127</v>
      </c>
      <c r="B61" s="13" t="s">
        <v>1308</v>
      </c>
      <c r="C61" s="13" t="s">
        <v>129</v>
      </c>
      <c r="D61" s="13" t="s">
        <v>4015</v>
      </c>
      <c r="E61" s="13" t="s">
        <v>104</v>
      </c>
      <c r="F61" s="13" t="s">
        <v>131</v>
      </c>
      <c r="G61" s="13" t="s">
        <v>787</v>
      </c>
      <c r="H61" s="13" t="s">
        <v>4338</v>
      </c>
      <c r="I61" s="13" t="s">
        <v>1369</v>
      </c>
      <c r="J61" s="13" t="str">
        <f>VLOOKUP($M61,[1]Hoja1!$K$5:$N$815,2,FALSE)</f>
        <v>C</v>
      </c>
      <c r="K61" s="13">
        <f>VLOOKUP($M61,[1]Hoja1!$K$5:$N$815,3,FALSE)</f>
        <v>20.5</v>
      </c>
      <c r="L61" s="13">
        <f>VLOOKUP($M61,[1]Hoja1!$K$5:$N$815,4,FALSE)</f>
        <v>561638</v>
      </c>
      <c r="M61" s="13" t="s">
        <v>4183</v>
      </c>
      <c r="N61" s="13"/>
      <c r="O61" s="13"/>
      <c r="P61" s="13"/>
      <c r="Q61" s="13"/>
      <c r="R61" s="13"/>
      <c r="S61" s="13"/>
      <c r="T61" s="13"/>
      <c r="U61" s="13"/>
      <c r="V61" s="13"/>
      <c r="W61" s="13"/>
      <c r="X61" s="13"/>
      <c r="Y61" s="13"/>
      <c r="Z61" s="13"/>
      <c r="AA61" s="13"/>
      <c r="AB61" s="13">
        <f>VLOOKUP(M61,'[2]Base Total GPR'!$P$5:$BH$652,11,FALSE)</f>
        <v>12</v>
      </c>
      <c r="AC61" s="13">
        <v>0.125</v>
      </c>
      <c r="AD61" s="13">
        <v>0.125</v>
      </c>
      <c r="AE61" s="13">
        <v>0.125</v>
      </c>
      <c r="AF61" s="13">
        <v>0.125</v>
      </c>
      <c r="AG61" s="13">
        <v>0.125</v>
      </c>
      <c r="AH61" s="13">
        <v>0.25</v>
      </c>
      <c r="AI61" s="13">
        <v>0.25</v>
      </c>
      <c r="AJ61" s="13">
        <v>0.25</v>
      </c>
      <c r="AK61" s="13">
        <v>0.25</v>
      </c>
      <c r="AL61" s="13">
        <v>0.25</v>
      </c>
      <c r="AM61" s="13">
        <v>0.25</v>
      </c>
      <c r="AN61" s="13">
        <v>0.25</v>
      </c>
      <c r="AO61" s="13"/>
      <c r="AP61" s="13">
        <v>1</v>
      </c>
      <c r="AQ61" s="13">
        <v>1</v>
      </c>
      <c r="AR61" s="13">
        <v>1</v>
      </c>
      <c r="AS61" s="13">
        <v>1</v>
      </c>
      <c r="AT61" s="13">
        <v>0.8</v>
      </c>
      <c r="AU61" s="13">
        <v>0.73333333333333295</v>
      </c>
      <c r="AV61" s="13">
        <v>0.8</v>
      </c>
      <c r="AW61" s="13">
        <v>0.8</v>
      </c>
      <c r="AX61" s="13">
        <v>0.8</v>
      </c>
      <c r="AY61" s="13">
        <v>1</v>
      </c>
      <c r="AZ61" s="13">
        <v>1.06666666666667</v>
      </c>
      <c r="BA61" s="13">
        <v>1.2666666666666699</v>
      </c>
      <c r="BB61" s="13"/>
    </row>
    <row r="62" spans="1:54" x14ac:dyDescent="0.25">
      <c r="A62" s="13" t="s">
        <v>127</v>
      </c>
      <c r="B62" s="13" t="s">
        <v>1308</v>
      </c>
      <c r="C62" s="13" t="s">
        <v>129</v>
      </c>
      <c r="D62" s="13" t="s">
        <v>4032</v>
      </c>
      <c r="E62" s="13" t="s">
        <v>104</v>
      </c>
      <c r="F62" s="13" t="s">
        <v>131</v>
      </c>
      <c r="G62" s="13" t="s">
        <v>787</v>
      </c>
      <c r="H62" s="13" t="s">
        <v>4338</v>
      </c>
      <c r="I62" s="13" t="s">
        <v>1369</v>
      </c>
      <c r="J62" s="13" t="str">
        <f>VLOOKUP($M62,[1]Hoja1!$K$5:$N$815,2,FALSE)</f>
        <v>C</v>
      </c>
      <c r="K62" s="13">
        <f>VLOOKUP($M62,[1]Hoja1!$K$5:$N$815,3,FALSE)</f>
        <v>18.7</v>
      </c>
      <c r="L62" s="13">
        <f>VLOOKUP($M62,[1]Hoja1!$K$5:$N$815,4,FALSE)</f>
        <v>561635</v>
      </c>
      <c r="M62" s="13" t="s">
        <v>4198</v>
      </c>
      <c r="N62" s="13"/>
      <c r="O62" s="13"/>
      <c r="P62" s="13"/>
      <c r="Q62" s="13"/>
      <c r="R62" s="13"/>
      <c r="S62" s="13"/>
      <c r="T62" s="13"/>
      <c r="U62" s="13"/>
      <c r="V62" s="13"/>
      <c r="W62" s="13"/>
      <c r="X62" s="13"/>
      <c r="Y62" s="13"/>
      <c r="Z62" s="13"/>
      <c r="AA62" s="13"/>
      <c r="AB62" s="13">
        <f>VLOOKUP(M62,'[2]Base Total GPR'!$P$5:$BH$652,11,FALSE)</f>
        <v>12</v>
      </c>
      <c r="AC62" s="13">
        <v>0.64500000000000002</v>
      </c>
      <c r="AD62" s="13">
        <v>0.64500000000000002</v>
      </c>
      <c r="AE62" s="13">
        <v>0.64500000000000002</v>
      </c>
      <c r="AF62" s="13">
        <v>0.64500000000000002</v>
      </c>
      <c r="AG62" s="13">
        <v>0.64500000000000002</v>
      </c>
      <c r="AH62" s="13">
        <v>0.64500000000000002</v>
      </c>
      <c r="AI62" s="13">
        <v>0.69</v>
      </c>
      <c r="AJ62" s="13">
        <v>0.69</v>
      </c>
      <c r="AK62" s="13">
        <v>0.69</v>
      </c>
      <c r="AL62" s="13">
        <v>0.69</v>
      </c>
      <c r="AM62" s="13">
        <v>0.69</v>
      </c>
      <c r="AN62" s="13">
        <v>0.69</v>
      </c>
      <c r="AO62" s="13"/>
      <c r="AP62" s="13">
        <v>0.634920634920635</v>
      </c>
      <c r="AQ62" s="13">
        <v>0.65079365079365104</v>
      </c>
      <c r="AR62" s="13">
        <v>0.634920634920635</v>
      </c>
      <c r="AS62" s="13">
        <v>0.88888888888888895</v>
      </c>
      <c r="AT62" s="13">
        <v>0.634920634920635</v>
      </c>
      <c r="AU62" s="13">
        <v>0.634920634920635</v>
      </c>
      <c r="AV62" s="13">
        <v>0.52830188679245305</v>
      </c>
      <c r="AW62" s="13">
        <v>0.47641509433962298</v>
      </c>
      <c r="AX62" s="13">
        <v>0.44811320754716999</v>
      </c>
      <c r="AY62" s="13">
        <v>0.410377358490566</v>
      </c>
      <c r="AZ62" s="13">
        <v>0.70754716981132104</v>
      </c>
      <c r="BA62" s="13">
        <v>0.69811320754716999</v>
      </c>
      <c r="BB62" s="13"/>
    </row>
    <row r="63" spans="1:54" x14ac:dyDescent="0.25">
      <c r="A63" s="13" t="s">
        <v>127</v>
      </c>
      <c r="B63" s="13" t="s">
        <v>1308</v>
      </c>
      <c r="C63" s="13" t="s">
        <v>129</v>
      </c>
      <c r="D63" s="13" t="s">
        <v>4032</v>
      </c>
      <c r="E63" s="13" t="s">
        <v>104</v>
      </c>
      <c r="F63" s="13" t="s">
        <v>131</v>
      </c>
      <c r="G63" s="13" t="s">
        <v>787</v>
      </c>
      <c r="H63" s="13" t="s">
        <v>4338</v>
      </c>
      <c r="I63" s="13" t="s">
        <v>1369</v>
      </c>
      <c r="J63" s="13" t="str">
        <f>VLOOKUP($M63,[1]Hoja1!$K$5:$N$815,2,FALSE)</f>
        <v>C</v>
      </c>
      <c r="K63" s="13">
        <f>VLOOKUP($M63,[1]Hoja1!$K$5:$N$815,3,FALSE)</f>
        <v>18.5</v>
      </c>
      <c r="L63" s="13">
        <f>VLOOKUP($M63,[1]Hoja1!$K$5:$N$815,4,FALSE)</f>
        <v>561633</v>
      </c>
      <c r="M63" s="13" t="s">
        <v>4211</v>
      </c>
      <c r="N63" s="13"/>
      <c r="O63" s="13"/>
      <c r="P63" s="13"/>
      <c r="Q63" s="13"/>
      <c r="R63" s="13"/>
      <c r="S63" s="13"/>
      <c r="T63" s="13"/>
      <c r="U63" s="13"/>
      <c r="V63" s="13"/>
      <c r="W63" s="13"/>
      <c r="X63" s="13"/>
      <c r="Y63" s="13"/>
      <c r="Z63" s="13"/>
      <c r="AA63" s="13"/>
      <c r="AB63" s="13">
        <f>VLOOKUP(M63,'[2]Base Total GPR'!$P$5:$BH$652,11,FALSE)</f>
        <v>12</v>
      </c>
      <c r="AC63" s="13">
        <v>3.7000000000000002E-3</v>
      </c>
      <c r="AD63" s="13">
        <v>3.7000000000000002E-3</v>
      </c>
      <c r="AE63" s="13">
        <v>3.7000000000000002E-3</v>
      </c>
      <c r="AF63" s="13">
        <v>3.7000000000000002E-3</v>
      </c>
      <c r="AG63" s="13">
        <v>3.7000000000000002E-3</v>
      </c>
      <c r="AH63" s="13">
        <v>3.7000000000000002E-3</v>
      </c>
      <c r="AI63" s="13">
        <v>7.4999999999999997E-3</v>
      </c>
      <c r="AJ63" s="13">
        <v>7.4999999999999997E-3</v>
      </c>
      <c r="AK63" s="13">
        <v>7.4999999999999997E-3</v>
      </c>
      <c r="AL63" s="13">
        <v>7.4999999999999997E-3</v>
      </c>
      <c r="AM63" s="13">
        <v>7.4999999999999997E-3</v>
      </c>
      <c r="AN63" s="13">
        <v>7.4999999999999997E-3</v>
      </c>
      <c r="AO63" s="13"/>
      <c r="AP63" s="13">
        <v>4.65116279069767E-3</v>
      </c>
      <c r="AQ63" s="13">
        <v>4.8076923076923097E-3</v>
      </c>
      <c r="AR63" s="13">
        <v>4.2194092827004199E-3</v>
      </c>
      <c r="AS63" s="13">
        <v>4.6948356807511703E-3</v>
      </c>
      <c r="AT63" s="13">
        <v>0</v>
      </c>
      <c r="AU63" s="13">
        <v>0</v>
      </c>
      <c r="AV63" s="13">
        <v>5.5248618784530402E-3</v>
      </c>
      <c r="AW63" s="13">
        <v>4.5871559633027499E-3</v>
      </c>
      <c r="AX63" s="13">
        <v>4.4642857142857097E-3</v>
      </c>
      <c r="AY63" s="13">
        <v>4.3859649122806998E-3</v>
      </c>
      <c r="AZ63" s="13">
        <v>4.4052863436123404E-3</v>
      </c>
      <c r="BA63" s="13">
        <v>4.1493775933610002E-3</v>
      </c>
      <c r="BB63" s="13"/>
    </row>
    <row r="64" spans="1:54" x14ac:dyDescent="0.25">
      <c r="A64" s="13" t="s">
        <v>127</v>
      </c>
      <c r="B64" s="13" t="s">
        <v>1308</v>
      </c>
      <c r="C64" s="13" t="s">
        <v>129</v>
      </c>
      <c r="D64" s="13" t="s">
        <v>4038</v>
      </c>
      <c r="E64" s="13" t="s">
        <v>104</v>
      </c>
      <c r="F64" s="13" t="s">
        <v>131</v>
      </c>
      <c r="G64" s="13" t="s">
        <v>787</v>
      </c>
      <c r="H64" s="13" t="s">
        <v>4338</v>
      </c>
      <c r="I64" s="13" t="s">
        <v>1369</v>
      </c>
      <c r="J64" s="13" t="str">
        <f>VLOOKUP($M64,[1]Hoja1!$K$5:$N$815,2,FALSE)</f>
        <v>C</v>
      </c>
      <c r="K64" s="13">
        <f>VLOOKUP($M64,[1]Hoja1!$K$5:$N$815,3,FALSE)</f>
        <v>19.3</v>
      </c>
      <c r="L64" s="13">
        <f>VLOOKUP($M64,[1]Hoja1!$K$5:$N$815,4,FALSE)</f>
        <v>561636</v>
      </c>
      <c r="M64" s="13" t="s">
        <v>4216</v>
      </c>
      <c r="N64" s="13"/>
      <c r="O64" s="13"/>
      <c r="P64" s="13"/>
      <c r="Q64" s="13"/>
      <c r="R64" s="13"/>
      <c r="S64" s="13"/>
      <c r="T64" s="13"/>
      <c r="U64" s="13"/>
      <c r="V64" s="13"/>
      <c r="W64" s="13"/>
      <c r="X64" s="13"/>
      <c r="Y64" s="13"/>
      <c r="Z64" s="13"/>
      <c r="AA64" s="13"/>
      <c r="AB64" s="13">
        <f>VLOOKUP(M64,'[2]Base Total GPR'!$P$5:$BH$652,11,FALSE)</f>
        <v>12</v>
      </c>
      <c r="AC64" s="13">
        <v>0.125</v>
      </c>
      <c r="AD64" s="13">
        <v>0.125</v>
      </c>
      <c r="AE64" s="13">
        <v>0.125</v>
      </c>
      <c r="AF64" s="13">
        <v>0.125</v>
      </c>
      <c r="AG64" s="13">
        <v>0.125</v>
      </c>
      <c r="AH64" s="13">
        <v>0.125</v>
      </c>
      <c r="AI64" s="13">
        <v>0.25</v>
      </c>
      <c r="AJ64" s="13">
        <v>0.25</v>
      </c>
      <c r="AK64" s="13">
        <v>0.25</v>
      </c>
      <c r="AL64" s="13">
        <v>0.25</v>
      </c>
      <c r="AM64" s="13">
        <v>0.25</v>
      </c>
      <c r="AN64" s="13">
        <v>0.25</v>
      </c>
      <c r="AO64" s="13"/>
      <c r="AP64" s="13">
        <v>1</v>
      </c>
      <c r="AQ64" s="13">
        <v>1</v>
      </c>
      <c r="AR64" s="13">
        <v>1</v>
      </c>
      <c r="AS64" s="13">
        <v>1</v>
      </c>
      <c r="AT64" s="13">
        <v>1</v>
      </c>
      <c r="AU64" s="13">
        <v>1</v>
      </c>
      <c r="AV64" s="13">
        <v>1</v>
      </c>
      <c r="AW64" s="13">
        <v>1</v>
      </c>
      <c r="AX64" s="13">
        <v>1</v>
      </c>
      <c r="AY64" s="13">
        <v>1</v>
      </c>
      <c r="AZ64" s="13">
        <v>1</v>
      </c>
      <c r="BA64" s="13">
        <v>1</v>
      </c>
      <c r="BB64" s="13"/>
    </row>
    <row r="65" spans="1:54" x14ac:dyDescent="0.25">
      <c r="A65" s="13" t="s">
        <v>127</v>
      </c>
      <c r="B65" s="13" t="s">
        <v>1308</v>
      </c>
      <c r="C65" s="13" t="s">
        <v>129</v>
      </c>
      <c r="D65" s="13" t="s">
        <v>4032</v>
      </c>
      <c r="E65" s="13" t="s">
        <v>104</v>
      </c>
      <c r="F65" s="13" t="s">
        <v>131</v>
      </c>
      <c r="G65" s="13" t="s">
        <v>787</v>
      </c>
      <c r="H65" s="13" t="s">
        <v>4338</v>
      </c>
      <c r="I65" s="13" t="s">
        <v>1369</v>
      </c>
      <c r="J65" s="13" t="str">
        <f>VLOOKUP($M65,[1]Hoja1!$K$5:$N$815,2,FALSE)</f>
        <v>C</v>
      </c>
      <c r="K65" s="13">
        <f>VLOOKUP($M65,[1]Hoja1!$K$5:$N$815,3,FALSE)</f>
        <v>18.600000000000001</v>
      </c>
      <c r="L65" s="13">
        <f>VLOOKUP($M65,[1]Hoja1!$K$5:$N$815,4,FALSE)</f>
        <v>561634</v>
      </c>
      <c r="M65" s="13" t="s">
        <v>4302</v>
      </c>
      <c r="N65" s="13"/>
      <c r="O65" s="13"/>
      <c r="P65" s="13"/>
      <c r="Q65" s="13"/>
      <c r="R65" s="13"/>
      <c r="S65" s="13"/>
      <c r="T65" s="13"/>
      <c r="U65" s="13"/>
      <c r="V65" s="13"/>
      <c r="W65" s="13"/>
      <c r="X65" s="13"/>
      <c r="Y65" s="13"/>
      <c r="Z65" s="13"/>
      <c r="AA65" s="13"/>
      <c r="AB65" s="13">
        <f>VLOOKUP(M65,'[2]Base Total GPR'!$P$5:$BH$652,11,FALSE)</f>
        <v>12</v>
      </c>
      <c r="AC65" s="13">
        <v>6</v>
      </c>
      <c r="AD65" s="13">
        <v>6</v>
      </c>
      <c r="AE65" s="13">
        <v>6</v>
      </c>
      <c r="AF65" s="13">
        <v>6</v>
      </c>
      <c r="AG65" s="13">
        <v>6</v>
      </c>
      <c r="AH65" s="13">
        <v>6</v>
      </c>
      <c r="AI65" s="13">
        <v>12</v>
      </c>
      <c r="AJ65" s="13">
        <v>12</v>
      </c>
      <c r="AK65" s="13">
        <v>12</v>
      </c>
      <c r="AL65" s="13">
        <v>12</v>
      </c>
      <c r="AM65" s="13">
        <v>12</v>
      </c>
      <c r="AN65" s="13">
        <v>12</v>
      </c>
      <c r="AO65" s="13"/>
      <c r="AP65" s="13">
        <v>0</v>
      </c>
      <c r="AQ65" s="13">
        <v>0</v>
      </c>
      <c r="AR65" s="13">
        <v>0</v>
      </c>
      <c r="AS65" s="13">
        <v>0</v>
      </c>
      <c r="AT65" s="13">
        <v>15</v>
      </c>
      <c r="AU65" s="13">
        <v>0</v>
      </c>
      <c r="AV65" s="13">
        <v>0</v>
      </c>
      <c r="AW65" s="13">
        <v>0</v>
      </c>
      <c r="AX65" s="13">
        <v>35</v>
      </c>
      <c r="AY65" s="13">
        <v>0</v>
      </c>
      <c r="AZ65" s="13">
        <v>0</v>
      </c>
      <c r="BA65" s="13">
        <v>56</v>
      </c>
      <c r="BB65" s="13"/>
    </row>
    <row r="66" spans="1:54" x14ac:dyDescent="0.25">
      <c r="A66" s="13" t="s">
        <v>774</v>
      </c>
      <c r="B66" s="13" t="s">
        <v>1308</v>
      </c>
      <c r="C66" s="13" t="s">
        <v>775</v>
      </c>
      <c r="D66" s="13" t="s">
        <v>1371</v>
      </c>
      <c r="E66" s="13" t="s">
        <v>50</v>
      </c>
      <c r="F66" s="13" t="s">
        <v>51</v>
      </c>
      <c r="G66" s="13" t="s">
        <v>61</v>
      </c>
      <c r="H66" s="13" t="s">
        <v>4309</v>
      </c>
      <c r="I66" s="13" t="s">
        <v>1320</v>
      </c>
      <c r="J66" s="13" t="str">
        <f>VLOOKUP($M66,[1]Hoja1!$K$5:$N$815,2,FALSE)</f>
        <v>C</v>
      </c>
      <c r="K66" s="13">
        <f>VLOOKUP($M66,[1]Hoja1!$K$5:$N$815,3,FALSE)</f>
        <v>29.1</v>
      </c>
      <c r="L66" s="13">
        <f>VLOOKUP($M66,[1]Hoja1!$K$5:$N$815,4,FALSE)</f>
        <v>554352</v>
      </c>
      <c r="M66" s="13" t="s">
        <v>1372</v>
      </c>
      <c r="N66" s="13"/>
      <c r="O66" s="13"/>
      <c r="P66" s="13"/>
      <c r="Q66" s="13"/>
      <c r="R66" s="13"/>
      <c r="S66" s="13"/>
      <c r="T66" s="13"/>
      <c r="U66" s="13"/>
      <c r="V66" s="13"/>
      <c r="W66" s="13"/>
      <c r="X66" s="13"/>
      <c r="Y66" s="13"/>
      <c r="Z66" s="13"/>
      <c r="AA66" s="13"/>
      <c r="AB66" s="13">
        <f>VLOOKUP(M66,'[2]Base Total GPR'!$P$5:$BH$652,11,FALSE)</f>
        <v>1</v>
      </c>
      <c r="AC66" s="13"/>
      <c r="AD66" s="13"/>
      <c r="AE66" s="13"/>
      <c r="AF66" s="13"/>
      <c r="AG66" s="13"/>
      <c r="AH66" s="13"/>
      <c r="AI66" s="13"/>
      <c r="AJ66" s="13"/>
      <c r="AK66" s="13"/>
      <c r="AL66" s="13"/>
      <c r="AM66" s="13"/>
      <c r="AN66" s="13">
        <v>4</v>
      </c>
      <c r="AO66" s="13">
        <v>4</v>
      </c>
      <c r="AP66" s="13"/>
      <c r="AQ66" s="13"/>
      <c r="AR66" s="13"/>
      <c r="AS66" s="13"/>
      <c r="AT66" s="13"/>
      <c r="AU66" s="13"/>
      <c r="AV66" s="13"/>
      <c r="AW66" s="13"/>
      <c r="AX66" s="13"/>
      <c r="AY66" s="13"/>
      <c r="AZ66" s="13"/>
      <c r="BA66" s="13">
        <v>4</v>
      </c>
      <c r="BB66" s="13">
        <v>4</v>
      </c>
    </row>
    <row r="67" spans="1:54" x14ac:dyDescent="0.25">
      <c r="A67" s="13" t="s">
        <v>774</v>
      </c>
      <c r="B67" s="13" t="s">
        <v>1308</v>
      </c>
      <c r="C67" s="13" t="s">
        <v>775</v>
      </c>
      <c r="D67" s="13" t="s">
        <v>1373</v>
      </c>
      <c r="E67" s="13" t="s">
        <v>236</v>
      </c>
      <c r="F67" s="13" t="s">
        <v>486</v>
      </c>
      <c r="G67" s="13" t="s">
        <v>98</v>
      </c>
      <c r="H67" s="13" t="s">
        <v>1311</v>
      </c>
      <c r="I67" s="13" t="s">
        <v>1311</v>
      </c>
      <c r="J67" s="13" t="str">
        <f>VLOOKUP($M67,[1]Hoja1!$K$5:$N$815,2,FALSE)</f>
        <v>C</v>
      </c>
      <c r="K67" s="13">
        <f>VLOOKUP($M67,[1]Hoja1!$K$5:$N$815,3,FALSE)</f>
        <v>26.1</v>
      </c>
      <c r="L67" s="13">
        <f>VLOOKUP($M67,[1]Hoja1!$K$5:$N$815,4,FALSE)</f>
        <v>539323</v>
      </c>
      <c r="M67" s="13" t="s">
        <v>1374</v>
      </c>
      <c r="N67" s="13"/>
      <c r="O67" s="13"/>
      <c r="P67" s="13"/>
      <c r="Q67" s="13"/>
      <c r="R67" s="13"/>
      <c r="S67" s="13"/>
      <c r="T67" s="13"/>
      <c r="U67" s="13"/>
      <c r="V67" s="13"/>
      <c r="W67" s="13"/>
      <c r="X67" s="13"/>
      <c r="Y67" s="13"/>
      <c r="Z67" s="13"/>
      <c r="AA67" s="13"/>
      <c r="AB67" s="13">
        <f>VLOOKUP(M67,'[2]Base Total GPR'!$P$5:$BH$652,11,FALSE)</f>
        <v>2</v>
      </c>
      <c r="AC67" s="13"/>
      <c r="AD67" s="13"/>
      <c r="AE67" s="13"/>
      <c r="AF67" s="13"/>
      <c r="AG67" s="13"/>
      <c r="AH67" s="13">
        <f>VLOOKUP(M67,'[2]Base Total GPR'!$P$5:$BH$652,18,FALSE)</f>
        <v>31000</v>
      </c>
      <c r="AI67" s="13"/>
      <c r="AJ67" s="13"/>
      <c r="AK67" s="13"/>
      <c r="AL67" s="13"/>
      <c r="AM67" s="13"/>
      <c r="AN67" s="13">
        <f>VLOOKUP($M67,'[2]Base Total GPR'!$P$5:$BH$652,19,FALSE)</f>
        <v>31000</v>
      </c>
      <c r="AO67" s="13">
        <v>62000</v>
      </c>
      <c r="AP67" s="13"/>
      <c r="AQ67" s="13"/>
      <c r="AR67" s="13"/>
      <c r="AS67" s="13"/>
      <c r="AT67" s="13"/>
      <c r="AU67" s="13">
        <v>40941.26</v>
      </c>
      <c r="AV67" s="13"/>
      <c r="AW67" s="13"/>
      <c r="AX67" s="13"/>
      <c r="AY67" s="13"/>
      <c r="AZ67" s="13"/>
      <c r="BA67" s="13">
        <v>31534.61</v>
      </c>
      <c r="BB67" s="13">
        <v>72475.87</v>
      </c>
    </row>
    <row r="68" spans="1:54" x14ac:dyDescent="0.25">
      <c r="A68" s="13" t="s">
        <v>774</v>
      </c>
      <c r="B68" s="13" t="s">
        <v>1308</v>
      </c>
      <c r="C68" s="13" t="s">
        <v>775</v>
      </c>
      <c r="D68" s="13" t="s">
        <v>1375</v>
      </c>
      <c r="E68" s="13" t="s">
        <v>653</v>
      </c>
      <c r="F68" s="13" t="s">
        <v>1376</v>
      </c>
      <c r="G68" s="13" t="s">
        <v>780</v>
      </c>
      <c r="H68" s="13" t="s">
        <v>4312</v>
      </c>
      <c r="I68" s="13" t="s">
        <v>1377</v>
      </c>
      <c r="J68" s="13" t="str">
        <f>VLOOKUP($M68,[1]Hoja1!$K$5:$N$815,2,FALSE)</f>
        <v>C</v>
      </c>
      <c r="K68" s="13">
        <f>VLOOKUP($M68,[1]Hoja1!$K$5:$N$815,3,FALSE)</f>
        <v>28.1</v>
      </c>
      <c r="L68" s="13">
        <f>VLOOKUP($M68,[1]Hoja1!$K$5:$N$815,4,FALSE)</f>
        <v>553970</v>
      </c>
      <c r="M68" s="13" t="s">
        <v>1378</v>
      </c>
      <c r="N68" s="13"/>
      <c r="O68" s="13"/>
      <c r="P68" s="13"/>
      <c r="Q68" s="13"/>
      <c r="R68" s="13"/>
      <c r="S68" s="13"/>
      <c r="T68" s="13"/>
      <c r="U68" s="13"/>
      <c r="V68" s="13"/>
      <c r="W68" s="13"/>
      <c r="X68" s="13"/>
      <c r="Y68" s="13"/>
      <c r="Z68" s="13"/>
      <c r="AA68" s="13"/>
      <c r="AB68" s="13">
        <f>VLOOKUP(M68,'[2]Base Total GPR'!$P$5:$BH$652,11,FALSE)</f>
        <v>4</v>
      </c>
      <c r="AC68" s="13"/>
      <c r="AD68" s="13"/>
      <c r="AE68" s="13">
        <f>VLOOKUP(M68,'[2]Base Total GPR'!$P$5:$BH$652,18,FALSE)</f>
        <v>0.90100000000000002</v>
      </c>
      <c r="AF68" s="13"/>
      <c r="AG68" s="13"/>
      <c r="AH68" s="13">
        <f>VLOOKUP($M68,'[2]Base Total GPR'!$P$5:$BH$652,19,FALSE)</f>
        <v>1E-3</v>
      </c>
      <c r="AI68" s="13"/>
      <c r="AJ68" s="13"/>
      <c r="AK68" s="13">
        <f>VLOOKUP($M68,'[2]Base Total GPR'!$P$5:$BH$652,20,FALSE)</f>
        <v>1E-3</v>
      </c>
      <c r="AL68" s="13"/>
      <c r="AM68" s="13"/>
      <c r="AN68" s="13">
        <f>VLOOKUP($M68,'[2]Base Total GPR'!$P$5:$BH$652,21,FALSE)</f>
        <v>2E-3</v>
      </c>
      <c r="AO68" s="13">
        <v>0.90500000000000003</v>
      </c>
      <c r="AP68" s="13"/>
      <c r="AQ68" s="13"/>
      <c r="AR68" s="13">
        <v>0.9</v>
      </c>
      <c r="AS68" s="13"/>
      <c r="AT68" s="13"/>
      <c r="AU68" s="13">
        <v>0</v>
      </c>
      <c r="AV68" s="13"/>
      <c r="AW68" s="13"/>
      <c r="AX68" s="13">
        <v>3.0000000000000001E-3</v>
      </c>
      <c r="AY68" s="13"/>
      <c r="AZ68" s="13"/>
      <c r="BA68" s="13">
        <v>2E-3</v>
      </c>
      <c r="BB68" s="13">
        <v>0.90500000000000003</v>
      </c>
    </row>
    <row r="69" spans="1:54" x14ac:dyDescent="0.25">
      <c r="A69" s="13" t="s">
        <v>774</v>
      </c>
      <c r="B69" s="13" t="s">
        <v>1308</v>
      </c>
      <c r="C69" s="13" t="s">
        <v>775</v>
      </c>
      <c r="D69" s="13" t="s">
        <v>4013</v>
      </c>
      <c r="E69" s="13" t="s">
        <v>236</v>
      </c>
      <c r="F69" s="13" t="s">
        <v>486</v>
      </c>
      <c r="G69" s="13" t="s">
        <v>98</v>
      </c>
      <c r="H69" s="13" t="s">
        <v>1311</v>
      </c>
      <c r="I69" s="13" t="s">
        <v>1311</v>
      </c>
      <c r="J69" s="13" t="str">
        <f>VLOOKUP($M69,[1]Hoja1!$K$5:$N$815,2,FALSE)</f>
        <v>C</v>
      </c>
      <c r="K69" s="13">
        <f>VLOOKUP($M69,[1]Hoja1!$K$5:$N$815,3,FALSE)</f>
        <v>27.1</v>
      </c>
      <c r="L69" s="13">
        <f>VLOOKUP($M69,[1]Hoja1!$K$5:$N$815,4,FALSE)</f>
        <v>553916</v>
      </c>
      <c r="M69" s="13" t="s">
        <v>4141</v>
      </c>
      <c r="N69" s="13"/>
      <c r="O69" s="13"/>
      <c r="P69" s="13"/>
      <c r="Q69" s="13"/>
      <c r="R69" s="13"/>
      <c r="S69" s="13"/>
      <c r="T69" s="13"/>
      <c r="U69" s="13"/>
      <c r="V69" s="13"/>
      <c r="W69" s="13"/>
      <c r="X69" s="13"/>
      <c r="Y69" s="13"/>
      <c r="Z69" s="13"/>
      <c r="AA69" s="13"/>
      <c r="AB69" s="13">
        <f>VLOOKUP(M69,'[2]Base Total GPR'!$P$5:$BH$652,11,FALSE)</f>
        <v>2</v>
      </c>
      <c r="AC69" s="13"/>
      <c r="AD69" s="13"/>
      <c r="AE69" s="13"/>
      <c r="AF69" s="13"/>
      <c r="AG69" s="13"/>
      <c r="AH69" s="13">
        <v>220</v>
      </c>
      <c r="AI69" s="13"/>
      <c r="AJ69" s="13"/>
      <c r="AK69" s="13"/>
      <c r="AL69" s="13"/>
      <c r="AM69" s="13"/>
      <c r="AN69" s="13">
        <v>440</v>
      </c>
      <c r="AO69" s="13"/>
      <c r="AP69" s="13"/>
      <c r="AQ69" s="13"/>
      <c r="AR69" s="13"/>
      <c r="AS69" s="13"/>
      <c r="AT69" s="13"/>
      <c r="AU69" s="13">
        <v>220</v>
      </c>
      <c r="AV69" s="13"/>
      <c r="AW69" s="13"/>
      <c r="AX69" s="13"/>
      <c r="AY69" s="13"/>
      <c r="AZ69" s="13"/>
      <c r="BA69" s="13">
        <v>440</v>
      </c>
      <c r="BB69" s="13"/>
    </row>
    <row r="70" spans="1:54" x14ac:dyDescent="0.25">
      <c r="A70" s="13" t="s">
        <v>783</v>
      </c>
      <c r="B70" s="13" t="s">
        <v>1308</v>
      </c>
      <c r="C70" s="13" t="s">
        <v>784</v>
      </c>
      <c r="D70" s="13" t="s">
        <v>4010</v>
      </c>
      <c r="E70" s="13" t="s">
        <v>104</v>
      </c>
      <c r="F70" s="13" t="s">
        <v>105</v>
      </c>
      <c r="G70" s="13" t="s">
        <v>790</v>
      </c>
      <c r="H70" s="13" t="s">
        <v>4338</v>
      </c>
      <c r="I70" s="13" t="s">
        <v>1971</v>
      </c>
      <c r="J70" s="13" t="str">
        <f>VLOOKUP($M70,[1]Hoja1!$K$5:$N$815,2,FALSE)</f>
        <v>C</v>
      </c>
      <c r="K70" s="13">
        <f>VLOOKUP($M70,[1]Hoja1!$K$5:$N$815,3,FALSE)</f>
        <v>20.2</v>
      </c>
      <c r="L70" s="13">
        <f>VLOOKUP($M70,[1]Hoja1!$K$5:$N$815,4,FALSE)</f>
        <v>554846</v>
      </c>
      <c r="M70" s="13" t="s">
        <v>4135</v>
      </c>
      <c r="N70" s="13"/>
      <c r="O70" s="13"/>
      <c r="P70" s="13"/>
      <c r="Q70" s="13"/>
      <c r="R70" s="13"/>
      <c r="S70" s="13"/>
      <c r="T70" s="13"/>
      <c r="U70" s="13"/>
      <c r="V70" s="13"/>
      <c r="W70" s="13"/>
      <c r="X70" s="13"/>
      <c r="Y70" s="13"/>
      <c r="Z70" s="13"/>
      <c r="AA70" s="13"/>
      <c r="AB70" s="13">
        <f>VLOOKUP(M70,'[2]Base Total GPR'!$P$5:$BH$652,11,FALSE)</f>
        <v>2</v>
      </c>
      <c r="AC70" s="13"/>
      <c r="AD70" s="13"/>
      <c r="AE70" s="13"/>
      <c r="AF70" s="13"/>
      <c r="AG70" s="13"/>
      <c r="AH70" s="13">
        <v>2</v>
      </c>
      <c r="AI70" s="13"/>
      <c r="AJ70" s="13"/>
      <c r="AK70" s="13"/>
      <c r="AL70" s="13"/>
      <c r="AM70" s="13"/>
      <c r="AN70" s="13">
        <v>2</v>
      </c>
      <c r="AO70" s="13"/>
      <c r="AP70" s="13"/>
      <c r="AQ70" s="13"/>
      <c r="AR70" s="13"/>
      <c r="AS70" s="13"/>
      <c r="AT70" s="13"/>
      <c r="AU70" s="13">
        <v>0</v>
      </c>
      <c r="AV70" s="13"/>
      <c r="AW70" s="13"/>
      <c r="AX70" s="13"/>
      <c r="AY70" s="13"/>
      <c r="AZ70" s="13"/>
      <c r="BA70" s="13">
        <v>0</v>
      </c>
      <c r="BB70" s="13"/>
    </row>
    <row r="71" spans="1:54" x14ac:dyDescent="0.25">
      <c r="A71" s="13" t="s">
        <v>783</v>
      </c>
      <c r="B71" s="13" t="s">
        <v>1308</v>
      </c>
      <c r="C71" s="13" t="s">
        <v>784</v>
      </c>
      <c r="D71" s="13" t="s">
        <v>4011</v>
      </c>
      <c r="E71" s="13" t="s">
        <v>653</v>
      </c>
      <c r="F71" s="13" t="s">
        <v>495</v>
      </c>
      <c r="G71" s="13" t="s">
        <v>793</v>
      </c>
      <c r="H71" s="13" t="s">
        <v>4311</v>
      </c>
      <c r="I71" s="13" t="s">
        <v>1470</v>
      </c>
      <c r="J71" s="13" t="str">
        <f>VLOOKUP($M71,[1]Hoja1!$K$5:$N$815,2,FALSE)</f>
        <v>C</v>
      </c>
      <c r="K71" s="13">
        <f>VLOOKUP($M71,[1]Hoja1!$K$5:$N$815,3,FALSE)</f>
        <v>21.1</v>
      </c>
      <c r="L71" s="13">
        <f>VLOOKUP($M71,[1]Hoja1!$K$5:$N$815,4,FALSE)</f>
        <v>544308</v>
      </c>
      <c r="M71" s="13" t="s">
        <v>4138</v>
      </c>
      <c r="N71" s="13"/>
      <c r="O71" s="13"/>
      <c r="P71" s="13"/>
      <c r="Q71" s="13"/>
      <c r="R71" s="13"/>
      <c r="S71" s="13"/>
      <c r="T71" s="13"/>
      <c r="U71" s="13"/>
      <c r="V71" s="13"/>
      <c r="W71" s="13"/>
      <c r="X71" s="13"/>
      <c r="Y71" s="13"/>
      <c r="Z71" s="13"/>
      <c r="AA71" s="13"/>
      <c r="AB71" s="13">
        <f>VLOOKUP(M71,'[2]Base Total GPR'!$P$5:$BH$652,11,FALSE)</f>
        <v>12</v>
      </c>
      <c r="AC71" s="13">
        <v>1015</v>
      </c>
      <c r="AD71" s="13">
        <v>1012</v>
      </c>
      <c r="AE71" s="13">
        <v>1009</v>
      </c>
      <c r="AF71" s="13">
        <v>1006</v>
      </c>
      <c r="AG71" s="13">
        <v>1003</v>
      </c>
      <c r="AH71" s="13">
        <v>1000</v>
      </c>
      <c r="AI71" s="13">
        <v>997</v>
      </c>
      <c r="AJ71" s="13">
        <v>994</v>
      </c>
      <c r="AK71" s="13">
        <v>991</v>
      </c>
      <c r="AL71" s="13">
        <v>988</v>
      </c>
      <c r="AM71" s="13">
        <v>983</v>
      </c>
      <c r="AN71" s="13">
        <v>980</v>
      </c>
      <c r="AO71" s="13"/>
      <c r="AP71" s="13">
        <v>1014</v>
      </c>
      <c r="AQ71" s="13">
        <v>1011</v>
      </c>
      <c r="AR71" s="13">
        <v>1008</v>
      </c>
      <c r="AS71" s="13">
        <v>1005</v>
      </c>
      <c r="AT71" s="13">
        <v>1002</v>
      </c>
      <c r="AU71" s="13">
        <v>999</v>
      </c>
      <c r="AV71" s="13">
        <v>996</v>
      </c>
      <c r="AW71" s="13">
        <v>993</v>
      </c>
      <c r="AX71" s="13">
        <v>990</v>
      </c>
      <c r="AY71" s="13">
        <v>988</v>
      </c>
      <c r="AZ71" s="13">
        <v>982</v>
      </c>
      <c r="BA71" s="13">
        <v>979</v>
      </c>
      <c r="BB71" s="13"/>
    </row>
    <row r="72" spans="1:54" x14ac:dyDescent="0.25">
      <c r="A72" s="13" t="s">
        <v>783</v>
      </c>
      <c r="B72" s="13" t="s">
        <v>1308</v>
      </c>
      <c r="C72" s="13" t="s">
        <v>784</v>
      </c>
      <c r="D72" s="13" t="s">
        <v>4011</v>
      </c>
      <c r="E72" s="13" t="s">
        <v>653</v>
      </c>
      <c r="F72" s="13" t="s">
        <v>495</v>
      </c>
      <c r="G72" s="13" t="s">
        <v>793</v>
      </c>
      <c r="H72" s="13" t="s">
        <v>4311</v>
      </c>
      <c r="I72" s="13" t="s">
        <v>1470</v>
      </c>
      <c r="J72" s="13" t="str">
        <f>VLOOKUP($M72,[1]Hoja1!$K$5:$N$815,2,FALSE)</f>
        <v>C</v>
      </c>
      <c r="K72" s="13">
        <f>VLOOKUP($M72,[1]Hoja1!$K$5:$N$815,3,FALSE)</f>
        <v>21.3</v>
      </c>
      <c r="L72" s="13">
        <f>VLOOKUP($M72,[1]Hoja1!$K$5:$N$815,4,FALSE)</f>
        <v>544350</v>
      </c>
      <c r="M72" s="13" t="s">
        <v>4181</v>
      </c>
      <c r="N72" s="13"/>
      <c r="O72" s="13"/>
      <c r="P72" s="13"/>
      <c r="Q72" s="13"/>
      <c r="R72" s="13"/>
      <c r="S72" s="13"/>
      <c r="T72" s="13"/>
      <c r="U72" s="13"/>
      <c r="V72" s="13"/>
      <c r="W72" s="13"/>
      <c r="X72" s="13"/>
      <c r="Y72" s="13"/>
      <c r="Z72" s="13"/>
      <c r="AA72" s="13"/>
      <c r="AB72" s="13">
        <f>VLOOKUP(M72,'[2]Base Total GPR'!$P$5:$BH$652,11,FALSE)</f>
        <v>2</v>
      </c>
      <c r="AC72" s="13"/>
      <c r="AD72" s="13"/>
      <c r="AE72" s="13"/>
      <c r="AF72" s="13"/>
      <c r="AG72" s="13"/>
      <c r="AH72" s="13">
        <v>0.7</v>
      </c>
      <c r="AI72" s="13"/>
      <c r="AJ72" s="13"/>
      <c r="AK72" s="13"/>
      <c r="AL72" s="13"/>
      <c r="AM72" s="13"/>
      <c r="AN72" s="13">
        <v>0.7</v>
      </c>
      <c r="AO72" s="13"/>
      <c r="AP72" s="13"/>
      <c r="AQ72" s="13"/>
      <c r="AR72" s="13"/>
      <c r="AS72" s="13"/>
      <c r="AT72" s="13"/>
      <c r="AU72" s="13">
        <v>0.69411764705882395</v>
      </c>
      <c r="AV72" s="13"/>
      <c r="AW72" s="13"/>
      <c r="AX72" s="13"/>
      <c r="AY72" s="13"/>
      <c r="AZ72" s="13"/>
      <c r="BA72" s="13">
        <v>0.69411764705882395</v>
      </c>
      <c r="BB72" s="13"/>
    </row>
    <row r="73" spans="1:54" x14ac:dyDescent="0.25">
      <c r="A73" s="13" t="s">
        <v>783</v>
      </c>
      <c r="B73" s="13" t="s">
        <v>1308</v>
      </c>
      <c r="C73" s="13" t="s">
        <v>784</v>
      </c>
      <c r="D73" s="13" t="s">
        <v>4011</v>
      </c>
      <c r="E73" s="13" t="s">
        <v>653</v>
      </c>
      <c r="F73" s="13" t="s">
        <v>495</v>
      </c>
      <c r="G73" s="13" t="s">
        <v>793</v>
      </c>
      <c r="H73" s="13" t="s">
        <v>4311</v>
      </c>
      <c r="I73" s="13" t="s">
        <v>1470</v>
      </c>
      <c r="J73" s="13" t="str">
        <f>VLOOKUP($M73,[1]Hoja1!$K$5:$N$815,2,FALSE)</f>
        <v>C</v>
      </c>
      <c r="K73" s="13">
        <f>VLOOKUP($M73,[1]Hoja1!$K$5:$N$815,3,FALSE)</f>
        <v>21.4</v>
      </c>
      <c r="L73" s="13">
        <f>VLOOKUP($M73,[1]Hoja1!$K$5:$N$815,4,FALSE)</f>
        <v>544353</v>
      </c>
      <c r="M73" s="13" t="s">
        <v>4244</v>
      </c>
      <c r="N73" s="13"/>
      <c r="O73" s="13"/>
      <c r="P73" s="13"/>
      <c r="Q73" s="13"/>
      <c r="R73" s="13"/>
      <c r="S73" s="13"/>
      <c r="T73" s="13"/>
      <c r="U73" s="13"/>
      <c r="V73" s="13"/>
      <c r="W73" s="13"/>
      <c r="X73" s="13"/>
      <c r="Y73" s="13"/>
      <c r="Z73" s="13"/>
      <c r="AA73" s="13"/>
      <c r="AB73" s="13">
        <f>VLOOKUP(M73,'[2]Base Total GPR'!$P$5:$BH$652,11,FALSE)</f>
        <v>2</v>
      </c>
      <c r="AC73" s="13"/>
      <c r="AD73" s="13"/>
      <c r="AE73" s="13"/>
      <c r="AF73" s="13"/>
      <c r="AG73" s="13"/>
      <c r="AH73" s="13">
        <v>0.5</v>
      </c>
      <c r="AI73" s="13"/>
      <c r="AJ73" s="13"/>
      <c r="AK73" s="13"/>
      <c r="AL73" s="13"/>
      <c r="AM73" s="13"/>
      <c r="AN73" s="13">
        <v>0.5</v>
      </c>
      <c r="AO73" s="13"/>
      <c r="AP73" s="13"/>
      <c r="AQ73" s="13"/>
      <c r="AR73" s="13"/>
      <c r="AS73" s="13"/>
      <c r="AT73" s="13"/>
      <c r="AU73" s="13">
        <v>0.56999999999999995</v>
      </c>
      <c r="AV73" s="13"/>
      <c r="AW73" s="13"/>
      <c r="AX73" s="13"/>
      <c r="AY73" s="13"/>
      <c r="AZ73" s="13"/>
      <c r="BA73" s="13">
        <v>0.48</v>
      </c>
      <c r="BB73" s="13"/>
    </row>
    <row r="74" spans="1:54" x14ac:dyDescent="0.25">
      <c r="A74" s="13" t="s">
        <v>783</v>
      </c>
      <c r="B74" s="13" t="s">
        <v>1308</v>
      </c>
      <c r="C74" s="13" t="s">
        <v>784</v>
      </c>
      <c r="D74" s="13" t="s">
        <v>4011</v>
      </c>
      <c r="E74" s="13" t="s">
        <v>653</v>
      </c>
      <c r="F74" s="13" t="s">
        <v>495</v>
      </c>
      <c r="G74" s="13" t="s">
        <v>793</v>
      </c>
      <c r="H74" s="13" t="s">
        <v>4311</v>
      </c>
      <c r="I74" s="13" t="s">
        <v>1470</v>
      </c>
      <c r="J74" s="13" t="str">
        <f>VLOOKUP($M74,[1]Hoja1!$K$5:$N$815,2,FALSE)</f>
        <v>C</v>
      </c>
      <c r="K74" s="13">
        <f>VLOOKUP($M74,[1]Hoja1!$K$5:$N$815,3,FALSE)</f>
        <v>21.2</v>
      </c>
      <c r="L74" s="13">
        <f>VLOOKUP($M74,[1]Hoja1!$K$5:$N$815,4,FALSE)</f>
        <v>544341</v>
      </c>
      <c r="M74" s="13" t="s">
        <v>4245</v>
      </c>
      <c r="N74" s="13"/>
      <c r="O74" s="13"/>
      <c r="P74" s="13"/>
      <c r="Q74" s="13"/>
      <c r="R74" s="13"/>
      <c r="S74" s="13"/>
      <c r="T74" s="13"/>
      <c r="U74" s="13"/>
      <c r="V74" s="13"/>
      <c r="W74" s="13"/>
      <c r="X74" s="13"/>
      <c r="Y74" s="13"/>
      <c r="Z74" s="13"/>
      <c r="AA74" s="13"/>
      <c r="AB74" s="13">
        <f>VLOOKUP(M74,'[2]Base Total GPR'!$P$5:$BH$652,11,FALSE)</f>
        <v>2</v>
      </c>
      <c r="AC74" s="13"/>
      <c r="AD74" s="13"/>
      <c r="AE74" s="13"/>
      <c r="AF74" s="13"/>
      <c r="AG74" s="13"/>
      <c r="AH74" s="13">
        <v>0.28000000000000003</v>
      </c>
      <c r="AI74" s="13"/>
      <c r="AJ74" s="13"/>
      <c r="AK74" s="13"/>
      <c r="AL74" s="13"/>
      <c r="AM74" s="13"/>
      <c r="AN74" s="13">
        <v>0.28000000000000003</v>
      </c>
      <c r="AO74" s="13"/>
      <c r="AP74" s="13"/>
      <c r="AQ74" s="13"/>
      <c r="AR74" s="13"/>
      <c r="AS74" s="13"/>
      <c r="AT74" s="13"/>
      <c r="AU74" s="13">
        <v>0.28000000000000003</v>
      </c>
      <c r="AV74" s="13"/>
      <c r="AW74" s="13"/>
      <c r="AX74" s="13"/>
      <c r="AY74" s="13"/>
      <c r="AZ74" s="13"/>
      <c r="BA74" s="13">
        <v>0.28000000000000003</v>
      </c>
      <c r="BB74" s="13"/>
    </row>
    <row r="75" spans="1:54" x14ac:dyDescent="0.25">
      <c r="A75" s="13" t="s">
        <v>783</v>
      </c>
      <c r="B75" s="13" t="s">
        <v>1308</v>
      </c>
      <c r="C75" s="13" t="s">
        <v>784</v>
      </c>
      <c r="D75" s="13" t="s">
        <v>4010</v>
      </c>
      <c r="E75" s="13" t="s">
        <v>104</v>
      </c>
      <c r="F75" s="13" t="s">
        <v>105</v>
      </c>
      <c r="G75" s="13" t="s">
        <v>790</v>
      </c>
      <c r="H75" s="13" t="s">
        <v>4338</v>
      </c>
      <c r="I75" s="13" t="s">
        <v>1971</v>
      </c>
      <c r="J75" s="13" t="str">
        <f>VLOOKUP($M75,[1]Hoja1!$K$5:$N$815,2,FALSE)</f>
        <v>C</v>
      </c>
      <c r="K75" s="13">
        <f>VLOOKUP($M75,[1]Hoja1!$K$5:$N$815,3,FALSE)</f>
        <v>20.100000000000001</v>
      </c>
      <c r="L75" s="13">
        <f>VLOOKUP($M75,[1]Hoja1!$K$5:$N$815,4,FALSE)</f>
        <v>540787</v>
      </c>
      <c r="M75" s="13" t="s">
        <v>4281</v>
      </c>
      <c r="N75" s="13"/>
      <c r="O75" s="13"/>
      <c r="P75" s="13"/>
      <c r="Q75" s="13"/>
      <c r="R75" s="13"/>
      <c r="S75" s="13"/>
      <c r="T75" s="13"/>
      <c r="U75" s="13"/>
      <c r="V75" s="13"/>
      <c r="W75" s="13"/>
      <c r="X75" s="13"/>
      <c r="Y75" s="13"/>
      <c r="Z75" s="13"/>
      <c r="AA75" s="13"/>
      <c r="AB75" s="13">
        <f>VLOOKUP(M75,'[2]Base Total GPR'!$P$5:$BH$652,11,FALSE)</f>
        <v>12</v>
      </c>
      <c r="AC75" s="13">
        <v>13</v>
      </c>
      <c r="AD75" s="13">
        <v>13</v>
      </c>
      <c r="AE75" s="13">
        <v>14</v>
      </c>
      <c r="AF75" s="13">
        <v>12</v>
      </c>
      <c r="AG75" s="13">
        <v>13</v>
      </c>
      <c r="AH75" s="13">
        <v>14</v>
      </c>
      <c r="AI75" s="13">
        <v>13</v>
      </c>
      <c r="AJ75" s="13">
        <v>15</v>
      </c>
      <c r="AK75" s="13">
        <v>15</v>
      </c>
      <c r="AL75" s="13">
        <v>14</v>
      </c>
      <c r="AM75" s="13">
        <v>15</v>
      </c>
      <c r="AN75" s="13">
        <v>14</v>
      </c>
      <c r="AO75" s="13"/>
      <c r="AP75" s="13">
        <v>17.873804971319299</v>
      </c>
      <c r="AQ75" s="13">
        <v>20</v>
      </c>
      <c r="AR75" s="13">
        <v>23.221910112359598</v>
      </c>
      <c r="AS75" s="13">
        <v>27.0071942446043</v>
      </c>
      <c r="AT75" s="13">
        <v>16.6666666666667</v>
      </c>
      <c r="AU75" s="13">
        <v>14.375</v>
      </c>
      <c r="AV75" s="13">
        <v>14.695652173913</v>
      </c>
      <c r="AW75" s="13">
        <v>59.125</v>
      </c>
      <c r="AX75" s="13">
        <v>52.8888888888889</v>
      </c>
      <c r="AY75" s="13">
        <v>14.025</v>
      </c>
      <c r="AZ75" s="13">
        <v>56.375</v>
      </c>
      <c r="BA75" s="13">
        <v>68.3333333333333</v>
      </c>
      <c r="BB75" s="13"/>
    </row>
    <row r="76" spans="1:54" x14ac:dyDescent="0.25">
      <c r="A76" s="13" t="s">
        <v>783</v>
      </c>
      <c r="B76" s="13" t="s">
        <v>1308</v>
      </c>
      <c r="C76" s="13" t="s">
        <v>784</v>
      </c>
      <c r="D76" s="13" t="s">
        <v>4054</v>
      </c>
      <c r="E76" s="13" t="s">
        <v>104</v>
      </c>
      <c r="F76" s="13" t="s">
        <v>131</v>
      </c>
      <c r="G76" s="13" t="s">
        <v>787</v>
      </c>
      <c r="H76" s="13" t="s">
        <v>4338</v>
      </c>
      <c r="I76" s="13" t="s">
        <v>1369</v>
      </c>
      <c r="J76" s="13" t="str">
        <f>VLOOKUP($M76,[1]Hoja1!$K$5:$N$815,2,FALSE)</f>
        <v>C</v>
      </c>
      <c r="K76" s="13">
        <f>VLOOKUP($M76,[1]Hoja1!$K$5:$N$815,3,FALSE)</f>
        <v>19.399999999999999</v>
      </c>
      <c r="L76" s="13">
        <f>VLOOKUP($M76,[1]Hoja1!$K$5:$N$815,4,FALSE)</f>
        <v>554592</v>
      </c>
      <c r="M76" s="13" t="s">
        <v>4282</v>
      </c>
      <c r="N76" s="13"/>
      <c r="O76" s="13"/>
      <c r="P76" s="13"/>
      <c r="Q76" s="13"/>
      <c r="R76" s="13"/>
      <c r="S76" s="13"/>
      <c r="T76" s="13"/>
      <c r="U76" s="13"/>
      <c r="V76" s="13"/>
      <c r="W76" s="13"/>
      <c r="X76" s="13"/>
      <c r="Y76" s="13"/>
      <c r="Z76" s="13"/>
      <c r="AA76" s="13"/>
      <c r="AB76" s="13">
        <f>VLOOKUP(M76,'[2]Base Total GPR'!$P$5:$BH$652,11,FALSE)</f>
        <v>12</v>
      </c>
      <c r="AC76" s="13">
        <v>88.31</v>
      </c>
      <c r="AD76" s="13">
        <v>88.73</v>
      </c>
      <c r="AE76" s="13">
        <v>88.98</v>
      </c>
      <c r="AF76" s="13">
        <v>89.04</v>
      </c>
      <c r="AG76" s="13">
        <v>89.33</v>
      </c>
      <c r="AH76" s="13">
        <v>89.78</v>
      </c>
      <c r="AI76" s="13">
        <v>89.96</v>
      </c>
      <c r="AJ76" s="13">
        <v>90.04</v>
      </c>
      <c r="AK76" s="13">
        <v>90.22</v>
      </c>
      <c r="AL76" s="13">
        <v>90.55</v>
      </c>
      <c r="AM76" s="13">
        <v>91.12</v>
      </c>
      <c r="AN76" s="13">
        <v>91.42</v>
      </c>
      <c r="AO76" s="13"/>
      <c r="AP76" s="13">
        <v>128.21880341880299</v>
      </c>
      <c r="AQ76" s="13">
        <v>174.78112286411701</v>
      </c>
      <c r="AR76" s="13">
        <v>141.10445580715901</v>
      </c>
      <c r="AS76" s="13">
        <v>158.273431994362</v>
      </c>
      <c r="AT76" s="13">
        <v>132.886806596702</v>
      </c>
      <c r="AU76" s="13">
        <v>173.135062611807</v>
      </c>
      <c r="AV76" s="13">
        <v>126.188715953307</v>
      </c>
      <c r="AW76" s="13">
        <v>110.843220338983</v>
      </c>
      <c r="AX76" s="13">
        <v>192.298611111111</v>
      </c>
      <c r="AY76" s="13">
        <v>113.16844207723</v>
      </c>
      <c r="AZ76" s="13">
        <v>113.894163424125</v>
      </c>
      <c r="BA76" s="13">
        <v>180.96789423984899</v>
      </c>
      <c r="BB76" s="13"/>
    </row>
    <row r="77" spans="1:54" x14ac:dyDescent="0.25">
      <c r="A77" s="13" t="s">
        <v>783</v>
      </c>
      <c r="B77" s="13" t="s">
        <v>1308</v>
      </c>
      <c r="C77" s="13" t="s">
        <v>784</v>
      </c>
      <c r="D77" s="13" t="s">
        <v>4054</v>
      </c>
      <c r="E77" s="13" t="s">
        <v>104</v>
      </c>
      <c r="F77" s="13" t="s">
        <v>131</v>
      </c>
      <c r="G77" s="13" t="s">
        <v>787</v>
      </c>
      <c r="H77" s="13" t="s">
        <v>4338</v>
      </c>
      <c r="I77" s="13" t="s">
        <v>1369</v>
      </c>
      <c r="J77" s="13" t="str">
        <f>VLOOKUP($M77,[1]Hoja1!$K$5:$N$815,2,FALSE)</f>
        <v>C</v>
      </c>
      <c r="K77" s="13">
        <f>VLOOKUP($M77,[1]Hoja1!$K$5:$N$815,3,FALSE)</f>
        <v>19.5</v>
      </c>
      <c r="L77" s="13">
        <f>VLOOKUP($M77,[1]Hoja1!$K$5:$N$815,4,FALSE)</f>
        <v>554598</v>
      </c>
      <c r="M77" s="13" t="s">
        <v>4290</v>
      </c>
      <c r="N77" s="13"/>
      <c r="O77" s="13"/>
      <c r="P77" s="13"/>
      <c r="Q77" s="13"/>
      <c r="R77" s="13"/>
      <c r="S77" s="13"/>
      <c r="T77" s="13"/>
      <c r="U77" s="13"/>
      <c r="V77" s="13"/>
      <c r="W77" s="13"/>
      <c r="X77" s="13"/>
      <c r="Y77" s="13"/>
      <c r="Z77" s="13"/>
      <c r="AA77" s="13"/>
      <c r="AB77" s="13">
        <f>VLOOKUP(M77,'[2]Base Total GPR'!$P$5:$BH$652,11,FALSE)</f>
        <v>12</v>
      </c>
      <c r="AC77" s="13">
        <v>0.115</v>
      </c>
      <c r="AD77" s="13">
        <v>0.112</v>
      </c>
      <c r="AE77" s="13">
        <v>0.111</v>
      </c>
      <c r="AF77" s="13">
        <v>0.11</v>
      </c>
      <c r="AG77" s="13">
        <v>0.11799999999999999</v>
      </c>
      <c r="AH77" s="13">
        <v>0.109</v>
      </c>
      <c r="AI77" s="13">
        <v>0.10199999999999999</v>
      </c>
      <c r="AJ77" s="13">
        <v>9.8000000000000004E-2</v>
      </c>
      <c r="AK77" s="13">
        <v>9.6000000000000002E-2</v>
      </c>
      <c r="AL77" s="13">
        <v>8.7999999999999995E-2</v>
      </c>
      <c r="AM77" s="13">
        <v>8.7999999999999995E-2</v>
      </c>
      <c r="AN77" s="13">
        <v>9.9000000000000005E-2</v>
      </c>
      <c r="AO77" s="13"/>
      <c r="AP77" s="13">
        <v>3.8176638176638203E-2</v>
      </c>
      <c r="AQ77" s="13">
        <v>8.1366965012204997E-3</v>
      </c>
      <c r="AR77" s="13">
        <v>4.0905770635500403E-2</v>
      </c>
      <c r="AS77" s="13">
        <v>4.4397463002114203E-2</v>
      </c>
      <c r="AT77" s="13">
        <v>3.8230884557721098E-2</v>
      </c>
      <c r="AU77" s="13">
        <v>4.1144901610017902E-2</v>
      </c>
      <c r="AV77" s="13">
        <v>4.1828793774319098E-2</v>
      </c>
      <c r="AW77" s="13">
        <v>2.7012711864406801E-2</v>
      </c>
      <c r="AX77" s="13">
        <v>4.7619047619047603E-2</v>
      </c>
      <c r="AY77" s="13">
        <v>3.09734513274336E-2</v>
      </c>
      <c r="AZ77" s="13">
        <v>8.7159533073929998E-2</v>
      </c>
      <c r="BA77" s="13">
        <v>6.4211520302171907E-2</v>
      </c>
      <c r="BB77" s="13"/>
    </row>
    <row r="78" spans="1:54" x14ac:dyDescent="0.25">
      <c r="A78" s="13" t="s">
        <v>783</v>
      </c>
      <c r="B78" s="13" t="s">
        <v>1308</v>
      </c>
      <c r="C78" s="13" t="s">
        <v>784</v>
      </c>
      <c r="D78" s="13" t="s">
        <v>4054</v>
      </c>
      <c r="E78" s="13" t="s">
        <v>104</v>
      </c>
      <c r="F78" s="13" t="s">
        <v>131</v>
      </c>
      <c r="G78" s="13" t="s">
        <v>787</v>
      </c>
      <c r="H78" s="13" t="s">
        <v>4338</v>
      </c>
      <c r="I78" s="13" t="s">
        <v>1369</v>
      </c>
      <c r="J78" s="13" t="str">
        <f>VLOOKUP($M78,[1]Hoja1!$K$5:$N$815,2,FALSE)</f>
        <v>C</v>
      </c>
      <c r="K78" s="13">
        <f>VLOOKUP($M78,[1]Hoja1!$K$5:$N$815,3,FALSE)</f>
        <v>19.3</v>
      </c>
      <c r="L78" s="13">
        <f>VLOOKUP($M78,[1]Hoja1!$K$5:$N$815,4,FALSE)</f>
        <v>554588</v>
      </c>
      <c r="M78" s="13" t="s">
        <v>4293</v>
      </c>
      <c r="N78" s="13"/>
      <c r="O78" s="13"/>
      <c r="P78" s="13"/>
      <c r="Q78" s="13"/>
      <c r="R78" s="13"/>
      <c r="S78" s="13"/>
      <c r="T78" s="13"/>
      <c r="U78" s="13"/>
      <c r="V78" s="13"/>
      <c r="W78" s="13"/>
      <c r="X78" s="13"/>
      <c r="Y78" s="13"/>
      <c r="Z78" s="13"/>
      <c r="AA78" s="13"/>
      <c r="AB78" s="13">
        <f>VLOOKUP(M78,'[2]Base Total GPR'!$P$5:$BH$652,11,FALSE)</f>
        <v>12</v>
      </c>
      <c r="AC78" s="13">
        <v>0.48399999999999999</v>
      </c>
      <c r="AD78" s="13">
        <v>0.46200000000000002</v>
      </c>
      <c r="AE78" s="13">
        <v>0.45300000000000001</v>
      </c>
      <c r="AF78" s="13">
        <v>0.42199999999999999</v>
      </c>
      <c r="AG78" s="13">
        <v>0.4</v>
      </c>
      <c r="AH78" s="13">
        <v>0.38200000000000001</v>
      </c>
      <c r="AI78" s="13">
        <v>0.36399999999999999</v>
      </c>
      <c r="AJ78" s="13">
        <v>0.35099999999999998</v>
      </c>
      <c r="AK78" s="13">
        <v>0.35199999999999998</v>
      </c>
      <c r="AL78" s="13">
        <v>0.35599999999999998</v>
      </c>
      <c r="AM78" s="13">
        <v>0.35499999999999998</v>
      </c>
      <c r="AN78" s="13">
        <v>0.36299999999999999</v>
      </c>
      <c r="AO78" s="13"/>
      <c r="AP78" s="13">
        <v>0.40625</v>
      </c>
      <c r="AQ78" s="13">
        <v>0.28449074074074099</v>
      </c>
      <c r="AR78" s="13">
        <v>0.31689814814814798</v>
      </c>
      <c r="AS78" s="13">
        <v>0.328472222222222</v>
      </c>
      <c r="AT78" s="13">
        <v>0.30879629629629601</v>
      </c>
      <c r="AU78" s="13">
        <v>0.25879629629629602</v>
      </c>
      <c r="AV78" s="13">
        <v>0.27685185185185202</v>
      </c>
      <c r="AW78" s="13">
        <v>0.34953703703703698</v>
      </c>
      <c r="AX78" s="13">
        <v>0.233333333333333</v>
      </c>
      <c r="AY78" s="13">
        <v>0.34768518518518499</v>
      </c>
      <c r="AZ78" s="13">
        <v>0.297453703703704</v>
      </c>
      <c r="BA78" s="13">
        <v>0.24513888888888899</v>
      </c>
      <c r="BB78" s="13"/>
    </row>
    <row r="79" spans="1:54" x14ac:dyDescent="0.25">
      <c r="A79" s="13" t="s">
        <v>783</v>
      </c>
      <c r="B79" s="13" t="s">
        <v>1308</v>
      </c>
      <c r="C79" s="13" t="s">
        <v>784</v>
      </c>
      <c r="D79" s="13" t="s">
        <v>4054</v>
      </c>
      <c r="E79" s="13" t="s">
        <v>104</v>
      </c>
      <c r="F79" s="13" t="s">
        <v>131</v>
      </c>
      <c r="G79" s="13" t="s">
        <v>787</v>
      </c>
      <c r="H79" s="13" t="s">
        <v>4338</v>
      </c>
      <c r="I79" s="13" t="s">
        <v>1369</v>
      </c>
      <c r="J79" s="13" t="str">
        <f>VLOOKUP($M79,[1]Hoja1!$K$5:$N$815,2,FALSE)</f>
        <v>C</v>
      </c>
      <c r="K79" s="13">
        <f>VLOOKUP($M79,[1]Hoja1!$K$5:$N$815,3,FALSE)</f>
        <v>19.2</v>
      </c>
      <c r="L79" s="13">
        <f>VLOOKUP($M79,[1]Hoja1!$K$5:$N$815,4,FALSE)</f>
        <v>554328</v>
      </c>
      <c r="M79" s="13" t="s">
        <v>4301</v>
      </c>
      <c r="N79" s="13"/>
      <c r="O79" s="13"/>
      <c r="P79" s="13"/>
      <c r="Q79" s="13"/>
      <c r="R79" s="13"/>
      <c r="S79" s="13"/>
      <c r="T79" s="13"/>
      <c r="U79" s="13"/>
      <c r="V79" s="13"/>
      <c r="W79" s="13"/>
      <c r="X79" s="13"/>
      <c r="Y79" s="13"/>
      <c r="Z79" s="13"/>
      <c r="AA79" s="13"/>
      <c r="AB79" s="13">
        <f>VLOOKUP(M79,'[2]Base Total GPR'!$P$5:$BH$652,11,FALSE)</f>
        <v>12</v>
      </c>
      <c r="AC79" s="13">
        <v>6.0229999999999997</v>
      </c>
      <c r="AD79" s="13">
        <v>6.0709999999999997</v>
      </c>
      <c r="AE79" s="13">
        <v>6.0330000000000004</v>
      </c>
      <c r="AF79" s="13">
        <v>6.0220000000000002</v>
      </c>
      <c r="AG79" s="13">
        <v>5.7709999999999999</v>
      </c>
      <c r="AH79" s="13">
        <v>5.7030000000000003</v>
      </c>
      <c r="AI79" s="13">
        <v>5.82</v>
      </c>
      <c r="AJ79" s="13">
        <v>5.7119999999999997</v>
      </c>
      <c r="AK79" s="13">
        <v>5.6280000000000001</v>
      </c>
      <c r="AL79" s="13">
        <v>5.7329999999999997</v>
      </c>
      <c r="AM79" s="13">
        <v>5.8440000000000003</v>
      </c>
      <c r="AN79" s="13">
        <v>5.9729999999999999</v>
      </c>
      <c r="AO79" s="13"/>
      <c r="AP79" s="13">
        <v>1.76315789473684</v>
      </c>
      <c r="AQ79" s="13">
        <v>0.30303030303030298</v>
      </c>
      <c r="AR79" s="13">
        <v>1.6</v>
      </c>
      <c r="AS79" s="13">
        <v>1.75</v>
      </c>
      <c r="AT79" s="13">
        <v>1.7586206896551699</v>
      </c>
      <c r="AU79" s="13">
        <v>1.5333333333333301</v>
      </c>
      <c r="AV79" s="13">
        <v>1.53571428571429</v>
      </c>
      <c r="AW79" s="13">
        <v>1.6451612903225801</v>
      </c>
      <c r="AX79" s="13">
        <v>1.6</v>
      </c>
      <c r="AY79" s="13">
        <v>1.48484848484848</v>
      </c>
      <c r="AZ79" s="13">
        <v>4</v>
      </c>
      <c r="BA79" s="13">
        <v>2.0606060606060601</v>
      </c>
      <c r="BB79" s="13"/>
    </row>
    <row r="80" spans="1:54" x14ac:dyDescent="0.25">
      <c r="A80" s="13" t="s">
        <v>794</v>
      </c>
      <c r="B80" s="13" t="s">
        <v>1308</v>
      </c>
      <c r="C80" s="13" t="s">
        <v>1432</v>
      </c>
      <c r="D80" s="13" t="s">
        <v>1433</v>
      </c>
      <c r="E80" s="13" t="s">
        <v>426</v>
      </c>
      <c r="F80" s="13" t="s">
        <v>427</v>
      </c>
      <c r="G80" s="13" t="s">
        <v>772</v>
      </c>
      <c r="H80" s="13" t="s">
        <v>4318</v>
      </c>
      <c r="I80" s="13" t="s">
        <v>1362</v>
      </c>
      <c r="J80" s="13" t="str">
        <f>VLOOKUP($M80,[1]Hoja1!$K$5:$N$815,2,FALSE)</f>
        <v>C</v>
      </c>
      <c r="K80" s="13">
        <f>VLOOKUP($M80,[1]Hoja1!$K$5:$N$815,3,FALSE)</f>
        <v>19.12</v>
      </c>
      <c r="L80" s="13">
        <f>VLOOKUP($M80,[1]Hoja1!$K$5:$N$815,4,FALSE)</f>
        <v>550606</v>
      </c>
      <c r="M80" s="13" t="s">
        <v>1437</v>
      </c>
      <c r="N80" s="13"/>
      <c r="O80" s="13"/>
      <c r="P80" s="13"/>
      <c r="Q80" s="13"/>
      <c r="R80" s="13"/>
      <c r="S80" s="13"/>
      <c r="T80" s="13"/>
      <c r="U80" s="13"/>
      <c r="V80" s="13"/>
      <c r="W80" s="13"/>
      <c r="X80" s="13"/>
      <c r="Y80" s="13"/>
      <c r="Z80" s="13"/>
      <c r="AA80" s="13"/>
      <c r="AB80" s="13">
        <f>VLOOKUP(M80,'[2]Base Total GPR'!$P$5:$BH$652,11,FALSE)</f>
        <v>12</v>
      </c>
      <c r="AC80" s="13">
        <f>VLOOKUP(M80,'[2]Base Total GPR'!$P$5:$BH$652,18,FALSE)</f>
        <v>1.35</v>
      </c>
      <c r="AD80" s="13">
        <f>VLOOKUP($M80,'[2]Base Total GPR'!$P$5:$BH$652,19,FALSE)</f>
        <v>1.21</v>
      </c>
      <c r="AE80" s="13">
        <f>VLOOKUP($M80,'[2]Base Total GPR'!$P$5:$BH$652,20,FALSE)</f>
        <v>1.63</v>
      </c>
      <c r="AF80" s="13">
        <f>VLOOKUP($M80,'[2]Base Total GPR'!$P$5:$BH$652,21,FALSE)</f>
        <v>0.91</v>
      </c>
      <c r="AG80" s="13">
        <f>VLOOKUP($M80,'[2]Base Total GPR'!$P$5:$BH$652,22,FALSE)</f>
        <v>1.48</v>
      </c>
      <c r="AH80" s="13">
        <f>VLOOKUP($M80,'[2]Base Total GPR'!$P$5:$BH$652,23,FALSE)</f>
        <v>1.27</v>
      </c>
      <c r="AI80" s="13">
        <f>VLOOKUP($M80,'[2]Base Total GPR'!$P$5:$BH$652,24,FALSE)</f>
        <v>1.58</v>
      </c>
      <c r="AJ80" s="13">
        <f>VLOOKUP($M80,'[2]Base Total GPR'!$P$5:$BH$652,25,FALSE)</f>
        <v>1.53</v>
      </c>
      <c r="AK80" s="13">
        <f>VLOOKUP($M80,'[2]Base Total GPR'!$P$5:$BH$652,26,FALSE)</f>
        <v>1.58</v>
      </c>
      <c r="AL80" s="13">
        <f>VLOOKUP($M80,'[2]Base Total GPR'!$P$5:$BH$652,27,FALSE)</f>
        <v>1.67</v>
      </c>
      <c r="AM80" s="13">
        <f>VLOOKUP($M80,'[2]Base Total GPR'!$P$5:$BH$652,28,FALSE)</f>
        <v>1.22</v>
      </c>
      <c r="AN80" s="13">
        <f>VLOOKUP($M80,'[2]Base Total GPR'!$P$5:$BH$652,29,FALSE)</f>
        <v>1.34</v>
      </c>
      <c r="AO80" s="13">
        <v>16.77</v>
      </c>
      <c r="AP80" s="13">
        <v>1.3481643812181201</v>
      </c>
      <c r="AQ80" s="13">
        <v>2.55686348162057</v>
      </c>
      <c r="AR80" s="13">
        <v>4.2769352783471302</v>
      </c>
      <c r="AS80" s="13">
        <v>5.2067038171182496</v>
      </c>
      <c r="AT80" s="13">
        <v>6.2294492097664804</v>
      </c>
      <c r="AU80" s="13">
        <v>7.5776135909845896</v>
      </c>
      <c r="AV80" s="13">
        <v>9.2511969607725995</v>
      </c>
      <c r="AW80" s="13">
        <v>10.5063844881136</v>
      </c>
      <c r="AX80" s="13">
        <v>11.854548869331699</v>
      </c>
      <c r="AY80" s="13">
        <v>14.2719470701366</v>
      </c>
      <c r="AZ80" s="13">
        <v>14.969273474215001</v>
      </c>
      <c r="BA80" s="13">
        <v>16.363926282371601</v>
      </c>
      <c r="BB80" s="13">
        <v>8.7010839086663605</v>
      </c>
    </row>
    <row r="81" spans="1:54" x14ac:dyDescent="0.25">
      <c r="A81" s="13" t="s">
        <v>794</v>
      </c>
      <c r="B81" s="13" t="s">
        <v>1308</v>
      </c>
      <c r="C81" s="13" t="s">
        <v>1432</v>
      </c>
      <c r="D81" s="13" t="s">
        <v>1433</v>
      </c>
      <c r="E81" s="13" t="s">
        <v>426</v>
      </c>
      <c r="F81" s="13" t="s">
        <v>427</v>
      </c>
      <c r="G81" s="13" t="s">
        <v>772</v>
      </c>
      <c r="H81" s="13" t="s">
        <v>4318</v>
      </c>
      <c r="I81" s="13" t="s">
        <v>1362</v>
      </c>
      <c r="J81" s="13" t="str">
        <f>VLOOKUP($M81,[1]Hoja1!$K$5:$N$815,2,FALSE)</f>
        <v>C</v>
      </c>
      <c r="K81" s="13">
        <f>VLOOKUP($M81,[1]Hoja1!$K$5:$N$815,3,FALSE)</f>
        <v>19.899999999999999</v>
      </c>
      <c r="L81" s="13">
        <f>VLOOKUP($M81,[1]Hoja1!$K$5:$N$815,4,FALSE)</f>
        <v>550603</v>
      </c>
      <c r="M81" s="13" t="s">
        <v>1436</v>
      </c>
      <c r="N81" s="13"/>
      <c r="O81" s="13"/>
      <c r="P81" s="13"/>
      <c r="Q81" s="13"/>
      <c r="R81" s="13"/>
      <c r="S81" s="13"/>
      <c r="T81" s="13"/>
      <c r="U81" s="13"/>
      <c r="V81" s="13"/>
      <c r="W81" s="13"/>
      <c r="X81" s="13"/>
      <c r="Y81" s="13"/>
      <c r="Z81" s="13"/>
      <c r="AA81" s="13"/>
      <c r="AB81" s="13">
        <f>VLOOKUP(M81,'[2]Base Total GPR'!$P$5:$BH$652,11,FALSE)</f>
        <v>12</v>
      </c>
      <c r="AC81" s="13">
        <f>VLOOKUP(M81,'[2]Base Total GPR'!$P$5:$BH$652,18,FALSE)</f>
        <v>1.65</v>
      </c>
      <c r="AD81" s="13">
        <f>VLOOKUP($M81,'[2]Base Total GPR'!$P$5:$BH$652,19,FALSE)</f>
        <v>1.3220000000000001</v>
      </c>
      <c r="AE81" s="13">
        <f>VLOOKUP($M81,'[2]Base Total GPR'!$P$5:$BH$652,20,FALSE)</f>
        <v>1.518</v>
      </c>
      <c r="AF81" s="13">
        <f>VLOOKUP($M81,'[2]Base Total GPR'!$P$5:$BH$652,21,FALSE)</f>
        <v>1.2</v>
      </c>
      <c r="AG81" s="13">
        <f>VLOOKUP($M81,'[2]Base Total GPR'!$P$5:$BH$652,22,FALSE)</f>
        <v>1.2</v>
      </c>
      <c r="AH81" s="13">
        <f>VLOOKUP($M81,'[2]Base Total GPR'!$P$5:$BH$652,23,FALSE)</f>
        <v>1.61</v>
      </c>
      <c r="AI81" s="13">
        <f>VLOOKUP($M81,'[2]Base Total GPR'!$P$5:$BH$652,24,FALSE)</f>
        <v>1.71</v>
      </c>
      <c r="AJ81" s="13">
        <f>VLOOKUP($M81,'[2]Base Total GPR'!$P$5:$BH$652,25,FALSE)</f>
        <v>1.39</v>
      </c>
      <c r="AK81" s="13">
        <f>VLOOKUP($M81,'[2]Base Total GPR'!$P$5:$BH$652,26,FALSE)</f>
        <v>1.77</v>
      </c>
      <c r="AL81" s="13">
        <f>VLOOKUP($M81,'[2]Base Total GPR'!$P$5:$BH$652,27,FALSE)</f>
        <v>1.83</v>
      </c>
      <c r="AM81" s="13">
        <f>VLOOKUP($M81,'[2]Base Total GPR'!$P$5:$BH$652,28,FALSE)</f>
        <v>1.27</v>
      </c>
      <c r="AN81" s="13">
        <f>VLOOKUP($M81,'[2]Base Total GPR'!$P$5:$BH$652,29,FALSE)</f>
        <v>1.96</v>
      </c>
      <c r="AO81" s="13">
        <v>18.43</v>
      </c>
      <c r="AP81" s="13">
        <v>1.64406083025072</v>
      </c>
      <c r="AQ81" s="13">
        <v>2.9719561162224499</v>
      </c>
      <c r="AR81" s="13">
        <v>4.7424831641847698</v>
      </c>
      <c r="AS81" s="13">
        <v>6.5446267665749804</v>
      </c>
      <c r="AT81" s="13">
        <v>7.9357551614025104</v>
      </c>
      <c r="AU81" s="13">
        <v>9.2320338929463492</v>
      </c>
      <c r="AV81" s="13">
        <v>10.907711277624999</v>
      </c>
      <c r="AW81" s="13">
        <v>12.5833886623036</v>
      </c>
      <c r="AX81" s="13">
        <v>13.816434284991599</v>
      </c>
      <c r="AY81" s="13">
        <v>16.124442758228199</v>
      </c>
      <c r="AZ81" s="13">
        <v>17.136172499920999</v>
      </c>
      <c r="BA81" s="13">
        <v>18.717000221315899</v>
      </c>
      <c r="BB81" s="13">
        <v>10.1963388029972</v>
      </c>
    </row>
    <row r="82" spans="1:54" x14ac:dyDescent="0.25">
      <c r="A82" s="13" t="s">
        <v>794</v>
      </c>
      <c r="B82" s="13" t="s">
        <v>1308</v>
      </c>
      <c r="C82" s="13" t="s">
        <v>1432</v>
      </c>
      <c r="D82" s="13" t="s">
        <v>1433</v>
      </c>
      <c r="E82" s="13" t="s">
        <v>426</v>
      </c>
      <c r="F82" s="13" t="s">
        <v>427</v>
      </c>
      <c r="G82" s="13" t="s">
        <v>772</v>
      </c>
      <c r="H82" s="13" t="s">
        <v>4318</v>
      </c>
      <c r="I82" s="13" t="s">
        <v>1362</v>
      </c>
      <c r="J82" s="13" t="str">
        <f>VLOOKUP($M82,[1]Hoja1!$K$5:$N$815,2,FALSE)</f>
        <v>C</v>
      </c>
      <c r="K82" s="13">
        <f>VLOOKUP($M82,[1]Hoja1!$K$5:$N$815,3,FALSE)</f>
        <v>19.8</v>
      </c>
      <c r="L82" s="13">
        <f>VLOOKUP($M82,[1]Hoja1!$K$5:$N$815,4,FALSE)</f>
        <v>550602</v>
      </c>
      <c r="M82" s="13" t="s">
        <v>1435</v>
      </c>
      <c r="N82" s="13"/>
      <c r="O82" s="13"/>
      <c r="P82" s="13"/>
      <c r="Q82" s="13"/>
      <c r="R82" s="13"/>
      <c r="S82" s="13"/>
      <c r="T82" s="13"/>
      <c r="U82" s="13"/>
      <c r="V82" s="13"/>
      <c r="W82" s="13"/>
      <c r="X82" s="13"/>
      <c r="Y82" s="13"/>
      <c r="Z82" s="13"/>
      <c r="AA82" s="13"/>
      <c r="AB82" s="13">
        <f>VLOOKUP(M82,'[2]Base Total GPR'!$P$5:$BH$652,11,FALSE)</f>
        <v>12</v>
      </c>
      <c r="AC82" s="13">
        <f>VLOOKUP(M82,'[2]Base Total GPR'!$P$5:$BH$652,18,FALSE)</f>
        <v>13.38</v>
      </c>
      <c r="AD82" s="13">
        <f>VLOOKUP($M82,'[2]Base Total GPR'!$P$5:$BH$652,19,FALSE)</f>
        <v>11.79</v>
      </c>
      <c r="AE82" s="13">
        <f>VLOOKUP($M82,'[2]Base Total GPR'!$P$5:$BH$652,20,FALSE)</f>
        <v>12.81</v>
      </c>
      <c r="AF82" s="13">
        <f>VLOOKUP($M82,'[2]Base Total GPR'!$P$5:$BH$652,21,FALSE)</f>
        <v>9.5500000000000007</v>
      </c>
      <c r="AG82" s="13">
        <f>VLOOKUP($M82,'[2]Base Total GPR'!$P$5:$BH$652,22,FALSE)</f>
        <v>10.34</v>
      </c>
      <c r="AH82" s="13">
        <f>VLOOKUP($M82,'[2]Base Total GPR'!$P$5:$BH$652,23,FALSE)</f>
        <v>11.33</v>
      </c>
      <c r="AI82" s="13">
        <f>VLOOKUP($M82,'[2]Base Total GPR'!$P$5:$BH$652,24,FALSE)</f>
        <v>15.05</v>
      </c>
      <c r="AJ82" s="13">
        <f>VLOOKUP($M82,'[2]Base Total GPR'!$P$5:$BH$652,25,FALSE)</f>
        <v>15.81</v>
      </c>
      <c r="AK82" s="13">
        <f>VLOOKUP($M82,'[2]Base Total GPR'!$P$5:$BH$652,26,FALSE)</f>
        <v>15.05</v>
      </c>
      <c r="AL82" s="13">
        <f>VLOOKUP($M82,'[2]Base Total GPR'!$P$5:$BH$652,27,FALSE)</f>
        <v>16.63</v>
      </c>
      <c r="AM82" s="13">
        <f>VLOOKUP($M82,'[2]Base Total GPR'!$P$5:$BH$652,28,FALSE)</f>
        <v>12.49</v>
      </c>
      <c r="AN82" s="13">
        <f>VLOOKUP($M82,'[2]Base Total GPR'!$P$5:$BH$652,29,FALSE)</f>
        <v>15.87</v>
      </c>
      <c r="AO82" s="13">
        <v>160.1</v>
      </c>
      <c r="AP82" s="13">
        <v>13.373802523001</v>
      </c>
      <c r="AQ82" s="13">
        <v>25.1667773246072</v>
      </c>
      <c r="AR82" s="13">
        <v>38.919978500742999</v>
      </c>
      <c r="AS82" s="13">
        <v>51.661449935186099</v>
      </c>
      <c r="AT82" s="13">
        <v>65.730816655600904</v>
      </c>
      <c r="AU82" s="13">
        <v>79.6737171583041</v>
      </c>
      <c r="AV82" s="13">
        <v>94.944512946979003</v>
      </c>
      <c r="AW82" s="13">
        <v>109.74106041923601</v>
      </c>
      <c r="AX82" s="13">
        <v>126.52945082044999</v>
      </c>
      <c r="AY82" s="13">
        <v>142.46419425210999</v>
      </c>
      <c r="AZ82" s="13">
        <v>153.59322141073099</v>
      </c>
      <c r="BA82" s="13">
        <v>169.27503240696799</v>
      </c>
      <c r="BB82" s="13">
        <v>89.256167862826302</v>
      </c>
    </row>
    <row r="83" spans="1:54" x14ac:dyDescent="0.25">
      <c r="A83" s="13" t="s">
        <v>794</v>
      </c>
      <c r="B83" s="13" t="s">
        <v>1308</v>
      </c>
      <c r="C83" s="13" t="s">
        <v>1432</v>
      </c>
      <c r="D83" s="13" t="s">
        <v>1433</v>
      </c>
      <c r="E83" s="13" t="s">
        <v>426</v>
      </c>
      <c r="F83" s="13" t="s">
        <v>427</v>
      </c>
      <c r="G83" s="13" t="s">
        <v>772</v>
      </c>
      <c r="H83" s="13" t="s">
        <v>4318</v>
      </c>
      <c r="I83" s="13" t="s">
        <v>1362</v>
      </c>
      <c r="J83" s="13" t="str">
        <f>VLOOKUP($M83,[1]Hoja1!$K$5:$N$815,2,FALSE)</f>
        <v>C</v>
      </c>
      <c r="K83" s="13">
        <f>VLOOKUP($M83,[1]Hoja1!$K$5:$N$815,3,FALSE)</f>
        <v>19.11</v>
      </c>
      <c r="L83" s="13">
        <f>VLOOKUP($M83,[1]Hoja1!$K$5:$N$815,4,FALSE)</f>
        <v>550605</v>
      </c>
      <c r="M83" s="13" t="s">
        <v>1434</v>
      </c>
      <c r="N83" s="13"/>
      <c r="O83" s="13"/>
      <c r="P83" s="13"/>
      <c r="Q83" s="13"/>
      <c r="R83" s="13"/>
      <c r="S83" s="13"/>
      <c r="T83" s="13"/>
      <c r="U83" s="13"/>
      <c r="V83" s="13"/>
      <c r="W83" s="13"/>
      <c r="X83" s="13"/>
      <c r="Y83" s="13"/>
      <c r="Z83" s="13"/>
      <c r="AA83" s="13"/>
      <c r="AB83" s="13">
        <f>VLOOKUP(M83,'[2]Base Total GPR'!$P$5:$BH$652,11,FALSE)</f>
        <v>12</v>
      </c>
      <c r="AC83" s="13">
        <f>VLOOKUP(M83,'[2]Base Total GPR'!$P$5:$BH$652,18,FALSE)</f>
        <v>15.72</v>
      </c>
      <c r="AD83" s="13">
        <f>VLOOKUP($M83,'[2]Base Total GPR'!$P$5:$BH$652,19,FALSE)</f>
        <v>14.83</v>
      </c>
      <c r="AE83" s="13">
        <f>VLOOKUP($M83,'[2]Base Total GPR'!$P$5:$BH$652,20,FALSE)</f>
        <v>13.94</v>
      </c>
      <c r="AF83" s="13">
        <f>VLOOKUP($M83,'[2]Base Total GPR'!$P$5:$BH$652,21,FALSE)</f>
        <v>10.48</v>
      </c>
      <c r="AG83" s="13">
        <f>VLOOKUP($M83,'[2]Base Total GPR'!$P$5:$BH$652,22,FALSE)</f>
        <v>12.54</v>
      </c>
      <c r="AH83" s="13">
        <f>VLOOKUP($M83,'[2]Base Total GPR'!$P$5:$BH$652,23,FALSE)</f>
        <v>14.02</v>
      </c>
      <c r="AI83" s="13">
        <f>VLOOKUP($M83,'[2]Base Total GPR'!$P$5:$BH$652,24,FALSE)</f>
        <v>15.87</v>
      </c>
      <c r="AJ83" s="13">
        <f>VLOOKUP($M83,'[2]Base Total GPR'!$P$5:$BH$652,25,FALSE)</f>
        <v>18.579999999999998</v>
      </c>
      <c r="AK83" s="13">
        <f>VLOOKUP($M83,'[2]Base Total GPR'!$P$5:$BH$652,26,FALSE)</f>
        <v>20.38</v>
      </c>
      <c r="AL83" s="13">
        <f>VLOOKUP($M83,'[2]Base Total GPR'!$P$5:$BH$652,27,FALSE)</f>
        <v>18.579999999999998</v>
      </c>
      <c r="AM83" s="13">
        <f>VLOOKUP($M83,'[2]Base Total GPR'!$P$5:$BH$652,28,FALSE)</f>
        <v>14.93</v>
      </c>
      <c r="AN83" s="13">
        <f>VLOOKUP($M83,'[2]Base Total GPR'!$P$5:$BH$652,29,FALSE)</f>
        <v>17.95</v>
      </c>
      <c r="AO83" s="13">
        <v>187.82</v>
      </c>
      <c r="AP83" s="13">
        <v>15.713088305231899</v>
      </c>
      <c r="AQ83" s="13">
        <v>30.542896498631102</v>
      </c>
      <c r="AR83" s="13">
        <v>45.233239411214797</v>
      </c>
      <c r="AS83" s="13">
        <v>64.154029175207</v>
      </c>
      <c r="AT83" s="13">
        <v>83.167795793076294</v>
      </c>
      <c r="AU83" s="13">
        <v>101.949120276253</v>
      </c>
      <c r="AV83" s="13">
        <v>123.333796667988</v>
      </c>
      <c r="AW83" s="13">
        <v>144.811449913601</v>
      </c>
      <c r="AX83" s="13">
        <v>165.77773046288999</v>
      </c>
      <c r="AY83" s="13">
        <v>187.208895281564</v>
      </c>
      <c r="AZ83" s="13">
        <v>204.40961324883</v>
      </c>
      <c r="BA83" s="13">
        <v>224.818032674856</v>
      </c>
      <c r="BB83" s="13">
        <v>115.92664064244499</v>
      </c>
    </row>
    <row r="84" spans="1:54" x14ac:dyDescent="0.25">
      <c r="A84" s="13" t="s">
        <v>794</v>
      </c>
      <c r="B84" s="13" t="s">
        <v>1308</v>
      </c>
      <c r="C84" s="13" t="s">
        <v>1432</v>
      </c>
      <c r="D84" s="13" t="s">
        <v>1433</v>
      </c>
      <c r="E84" s="13" t="s">
        <v>426</v>
      </c>
      <c r="F84" s="13" t="s">
        <v>427</v>
      </c>
      <c r="G84" s="13" t="s">
        <v>772</v>
      </c>
      <c r="H84" s="13" t="s">
        <v>4318</v>
      </c>
      <c r="I84" s="13" t="s">
        <v>1362</v>
      </c>
      <c r="J84" s="13" t="str">
        <f>VLOOKUP($M84,[1]Hoja1!$K$5:$N$815,2,FALSE)</f>
        <v>C</v>
      </c>
      <c r="K84" s="13">
        <f>VLOOKUP($M84,[1]Hoja1!$K$5:$N$815,3,FALSE)</f>
        <v>19.100000000000001</v>
      </c>
      <c r="L84" s="13">
        <f>VLOOKUP($M84,[1]Hoja1!$K$5:$N$815,4,FALSE)</f>
        <v>550604</v>
      </c>
      <c r="M84" s="13" t="s">
        <v>1438</v>
      </c>
      <c r="N84" s="13"/>
      <c r="O84" s="13"/>
      <c r="P84" s="13"/>
      <c r="Q84" s="13"/>
      <c r="R84" s="13"/>
      <c r="S84" s="13"/>
      <c r="T84" s="13"/>
      <c r="U84" s="13"/>
      <c r="V84" s="13"/>
      <c r="W84" s="13"/>
      <c r="X84" s="13"/>
      <c r="Y84" s="13"/>
      <c r="Z84" s="13"/>
      <c r="AA84" s="13"/>
      <c r="AB84" s="13">
        <f>VLOOKUP(M84,'[2]Base Total GPR'!$P$5:$BH$652,11,FALSE)</f>
        <v>12</v>
      </c>
      <c r="AC84" s="13">
        <f>VLOOKUP(M84,'[2]Base Total GPR'!$P$5:$BH$652,18,FALSE)</f>
        <v>16.420000000000002</v>
      </c>
      <c r="AD84" s="13">
        <f>VLOOKUP($M84,'[2]Base Total GPR'!$P$5:$BH$652,19,FALSE)</f>
        <v>14.78</v>
      </c>
      <c r="AE84" s="13">
        <f>VLOOKUP($M84,'[2]Base Total GPR'!$P$5:$BH$652,20,FALSE)</f>
        <v>15.29</v>
      </c>
      <c r="AF84" s="13">
        <f>VLOOKUP($M84,'[2]Base Total GPR'!$P$5:$BH$652,21,FALSE)</f>
        <v>8.57</v>
      </c>
      <c r="AG84" s="13">
        <f>VLOOKUP($M84,'[2]Base Total GPR'!$P$5:$BH$652,22,FALSE)</f>
        <v>12.54</v>
      </c>
      <c r="AH84" s="13">
        <f>VLOOKUP($M84,'[2]Base Total GPR'!$P$5:$BH$652,23,FALSE)</f>
        <v>15.51</v>
      </c>
      <c r="AI84" s="13">
        <f>VLOOKUP($M84,'[2]Base Total GPR'!$P$5:$BH$652,24,FALSE)</f>
        <v>17.36</v>
      </c>
      <c r="AJ84" s="13">
        <f>VLOOKUP($M84,'[2]Base Total GPR'!$P$5:$BH$652,25,FALSE)</f>
        <v>18.350000000000001</v>
      </c>
      <c r="AK84" s="13">
        <f>VLOOKUP($M84,'[2]Base Total GPR'!$P$5:$BH$652,26,FALSE)</f>
        <v>18.36</v>
      </c>
      <c r="AL84" s="13">
        <f>VLOOKUP($M84,'[2]Base Total GPR'!$P$5:$BH$652,27,FALSE)</f>
        <v>18.62</v>
      </c>
      <c r="AM84" s="13">
        <f>VLOOKUP($M84,'[2]Base Total GPR'!$P$5:$BH$652,28,FALSE)</f>
        <v>15.56</v>
      </c>
      <c r="AN84" s="13">
        <f>VLOOKUP($M84,'[2]Base Total GPR'!$P$5:$BH$652,29,FALSE)</f>
        <v>16.95</v>
      </c>
      <c r="AO84" s="13">
        <v>188.31</v>
      </c>
      <c r="AP84" s="13">
        <v>16.410414709310199</v>
      </c>
      <c r="AQ84" s="13">
        <v>31.193734475770899</v>
      </c>
      <c r="AR84" s="13">
        <v>46.906822781002802</v>
      </c>
      <c r="AS84" s="13">
        <v>64.804867152346802</v>
      </c>
      <c r="AT84" s="13">
        <v>82.284515681243704</v>
      </c>
      <c r="AU84" s="13">
        <v>99.113326233000905</v>
      </c>
      <c r="AV84" s="13">
        <v>119.661210939843</v>
      </c>
      <c r="AW84" s="13">
        <v>138.117116434449</v>
      </c>
      <c r="AX84" s="13">
        <v>157.54927889476599</v>
      </c>
      <c r="AY84" s="13">
        <v>177.16739506283599</v>
      </c>
      <c r="AZ84" s="13">
        <v>193.43834449133101</v>
      </c>
      <c r="BA84" s="13">
        <v>212.17318054756899</v>
      </c>
      <c r="BB84" s="13">
        <v>111.568350616956</v>
      </c>
    </row>
    <row r="85" spans="1:54" x14ac:dyDescent="0.25">
      <c r="A85" s="13" t="s">
        <v>794</v>
      </c>
      <c r="B85" s="13" t="s">
        <v>1308</v>
      </c>
      <c r="C85" s="13" t="s">
        <v>1432</v>
      </c>
      <c r="D85" s="13" t="s">
        <v>1433</v>
      </c>
      <c r="E85" s="13" t="s">
        <v>426</v>
      </c>
      <c r="F85" s="13" t="s">
        <v>427</v>
      </c>
      <c r="G85" s="13" t="s">
        <v>772</v>
      </c>
      <c r="H85" s="13" t="s">
        <v>4318</v>
      </c>
      <c r="I85" s="13" t="s">
        <v>1362</v>
      </c>
      <c r="J85" s="13" t="str">
        <f>VLOOKUP($M85,[1]Hoja1!$K$5:$N$815,2,FALSE)</f>
        <v>C</v>
      </c>
      <c r="K85" s="13">
        <f>VLOOKUP($M85,[1]Hoja1!$K$5:$N$815,3,FALSE)</f>
        <v>19.7</v>
      </c>
      <c r="L85" s="13">
        <f>VLOOKUP($M85,[1]Hoja1!$K$5:$N$815,4,FALSE)</f>
        <v>550591</v>
      </c>
      <c r="M85" s="13" t="s">
        <v>1439</v>
      </c>
      <c r="N85" s="13"/>
      <c r="O85" s="13"/>
      <c r="P85" s="13"/>
      <c r="Q85" s="13"/>
      <c r="R85" s="13"/>
      <c r="S85" s="13"/>
      <c r="T85" s="13"/>
      <c r="U85" s="13"/>
      <c r="V85" s="13"/>
      <c r="W85" s="13"/>
      <c r="X85" s="13"/>
      <c r="Y85" s="13"/>
      <c r="Z85" s="13"/>
      <c r="AA85" s="13"/>
      <c r="AB85" s="13">
        <f>VLOOKUP(M85,'[2]Base Total GPR'!$P$5:$BH$652,11,FALSE)</f>
        <v>12</v>
      </c>
      <c r="AC85" s="13">
        <f>VLOOKUP(M85,'[2]Base Total GPR'!$P$5:$BH$652,18,FALSE)</f>
        <v>14.58</v>
      </c>
      <c r="AD85" s="13">
        <f>VLOOKUP($M85,'[2]Base Total GPR'!$P$5:$BH$652,19,FALSE)</f>
        <v>12.36</v>
      </c>
      <c r="AE85" s="13">
        <f>VLOOKUP($M85,'[2]Base Total GPR'!$P$5:$BH$652,20,FALSE)</f>
        <v>13.72</v>
      </c>
      <c r="AF85" s="13">
        <f>VLOOKUP($M85,'[2]Base Total GPR'!$P$5:$BH$652,21,FALSE)</f>
        <v>11.16</v>
      </c>
      <c r="AG85" s="13">
        <f>VLOOKUP($M85,'[2]Base Total GPR'!$P$5:$BH$652,22,FALSE)</f>
        <v>11.63</v>
      </c>
      <c r="AH85" s="13">
        <f>VLOOKUP($M85,'[2]Base Total GPR'!$P$5:$BH$652,23,FALSE)</f>
        <v>13.75</v>
      </c>
      <c r="AI85" s="13">
        <f>VLOOKUP($M85,'[2]Base Total GPR'!$P$5:$BH$652,24,FALSE)</f>
        <v>15.33</v>
      </c>
      <c r="AJ85" s="13">
        <f>VLOOKUP($M85,'[2]Base Total GPR'!$P$5:$BH$652,25,FALSE)</f>
        <v>16.16</v>
      </c>
      <c r="AK85" s="13">
        <f>VLOOKUP($M85,'[2]Base Total GPR'!$P$5:$BH$652,26,FALSE)</f>
        <v>15.9</v>
      </c>
      <c r="AL85" s="13">
        <f>VLOOKUP($M85,'[2]Base Total GPR'!$P$5:$BH$652,27,FALSE)</f>
        <v>17.739999999999998</v>
      </c>
      <c r="AM85" s="13">
        <f>VLOOKUP($M85,'[2]Base Total GPR'!$P$5:$BH$652,28,FALSE)</f>
        <v>13.53</v>
      </c>
      <c r="AN85" s="13">
        <f>VLOOKUP($M85,'[2]Base Total GPR'!$P$5:$BH$652,29,FALSE)</f>
        <v>16.66</v>
      </c>
      <c r="AO85" s="13">
        <v>172.52</v>
      </c>
      <c r="AP85" s="13">
        <v>14.5752315912612</v>
      </c>
      <c r="AQ85" s="13">
        <v>26.9373043725695</v>
      </c>
      <c r="AR85" s="13">
        <v>41.035125991969402</v>
      </c>
      <c r="AS85" s="13">
        <v>54.570172942552702</v>
      </c>
      <c r="AT85" s="13">
        <v>67.8143475923994</v>
      </c>
      <c r="AU85" s="13">
        <v>80.413544531916898</v>
      </c>
      <c r="AV85" s="13">
        <v>95.956242688671793</v>
      </c>
      <c r="AW85" s="13">
        <v>110.205823769326</v>
      </c>
      <c r="AX85" s="13">
        <v>125.13832242562199</v>
      </c>
      <c r="AY85" s="13">
        <v>140.72844541401901</v>
      </c>
      <c r="AZ85" s="13">
        <v>151.83217932909699</v>
      </c>
      <c r="BA85" s="13">
        <v>165.93948591482501</v>
      </c>
      <c r="BB85" s="13">
        <v>89.595518880352401</v>
      </c>
    </row>
    <row r="86" spans="1:54" x14ac:dyDescent="0.25">
      <c r="A86" s="13" t="s">
        <v>794</v>
      </c>
      <c r="B86" s="13" t="s">
        <v>1308</v>
      </c>
      <c r="C86" s="13" t="s">
        <v>1432</v>
      </c>
      <c r="D86" s="13" t="s">
        <v>4037</v>
      </c>
      <c r="E86" s="13" t="s">
        <v>426</v>
      </c>
      <c r="F86" s="13" t="s">
        <v>427</v>
      </c>
      <c r="G86" s="13" t="s">
        <v>772</v>
      </c>
      <c r="H86" s="13" t="s">
        <v>4318</v>
      </c>
      <c r="I86" s="13" t="s">
        <v>1362</v>
      </c>
      <c r="J86" s="13" t="str">
        <f>VLOOKUP($M86,[1]Hoja1!$K$5:$N$815,2,FALSE)</f>
        <v>C</v>
      </c>
      <c r="K86" s="13">
        <f>VLOOKUP($M86,[1]Hoja1!$K$5:$N$815,3,FALSE)</f>
        <v>21.1</v>
      </c>
      <c r="L86" s="13">
        <f>VLOOKUP($M86,[1]Hoja1!$K$5:$N$815,4,FALSE)</f>
        <v>550406</v>
      </c>
      <c r="M86" s="13" t="s">
        <v>4212</v>
      </c>
      <c r="N86" s="13"/>
      <c r="O86" s="13"/>
      <c r="P86" s="13"/>
      <c r="Q86" s="13"/>
      <c r="R86" s="13"/>
      <c r="S86" s="13"/>
      <c r="T86" s="13"/>
      <c r="U86" s="13"/>
      <c r="V86" s="13"/>
      <c r="W86" s="13"/>
      <c r="X86" s="13"/>
      <c r="Y86" s="13"/>
      <c r="Z86" s="13"/>
      <c r="AA86" s="13"/>
      <c r="AB86" s="13">
        <f>VLOOKUP(M86,'[2]Base Total GPR'!$P$5:$BH$652,11,FALSE)</f>
        <v>4</v>
      </c>
      <c r="AC86" s="13"/>
      <c r="AD86" s="13"/>
      <c r="AE86" s="13">
        <v>0.95</v>
      </c>
      <c r="AF86" s="13"/>
      <c r="AG86" s="13"/>
      <c r="AH86" s="13">
        <v>0.95</v>
      </c>
      <c r="AI86" s="13"/>
      <c r="AJ86" s="13"/>
      <c r="AK86" s="13">
        <v>0.95</v>
      </c>
      <c r="AL86" s="13"/>
      <c r="AM86" s="13"/>
      <c r="AN86" s="13">
        <v>0.95</v>
      </c>
      <c r="AO86" s="13"/>
      <c r="AP86" s="13"/>
      <c r="AQ86" s="13"/>
      <c r="AR86" s="13">
        <v>0.99504950495049505</v>
      </c>
      <c r="AS86" s="13"/>
      <c r="AT86" s="13"/>
      <c r="AU86" s="13">
        <v>0.99752628324056902</v>
      </c>
      <c r="AV86" s="13"/>
      <c r="AW86" s="13"/>
      <c r="AX86" s="13">
        <v>1</v>
      </c>
      <c r="AY86" s="13"/>
      <c r="AZ86" s="13"/>
      <c r="BA86" s="13">
        <v>0.99320190346702897</v>
      </c>
      <c r="BB86" s="13"/>
    </row>
    <row r="87" spans="1:54" x14ac:dyDescent="0.25">
      <c r="A87" s="13" t="s">
        <v>794</v>
      </c>
      <c r="B87" s="13" t="s">
        <v>1308</v>
      </c>
      <c r="C87" s="13" t="s">
        <v>1432</v>
      </c>
      <c r="D87" s="13" t="s">
        <v>4040</v>
      </c>
      <c r="E87" s="13" t="s">
        <v>426</v>
      </c>
      <c r="F87" s="13" t="s">
        <v>427</v>
      </c>
      <c r="G87" s="13" t="s">
        <v>772</v>
      </c>
      <c r="H87" s="13" t="s">
        <v>4318</v>
      </c>
      <c r="I87" s="13" t="s">
        <v>1362</v>
      </c>
      <c r="J87" s="13" t="str">
        <f>VLOOKUP($M87,[1]Hoja1!$K$5:$N$815,2,FALSE)</f>
        <v>C</v>
      </c>
      <c r="K87" s="13">
        <f>VLOOKUP($M87,[1]Hoja1!$K$5:$N$815,3,FALSE)</f>
        <v>20.100000000000001</v>
      </c>
      <c r="L87" s="13">
        <f>VLOOKUP($M87,[1]Hoja1!$K$5:$N$815,4,FALSE)</f>
        <v>550397</v>
      </c>
      <c r="M87" s="13" t="s">
        <v>4222</v>
      </c>
      <c r="N87" s="13"/>
      <c r="O87" s="13"/>
      <c r="P87" s="13"/>
      <c r="Q87" s="13"/>
      <c r="R87" s="13"/>
      <c r="S87" s="13"/>
      <c r="T87" s="13"/>
      <c r="U87" s="13"/>
      <c r="V87" s="13"/>
      <c r="W87" s="13"/>
      <c r="X87" s="13"/>
      <c r="Y87" s="13"/>
      <c r="Z87" s="13"/>
      <c r="AA87" s="13"/>
      <c r="AB87" s="13">
        <f>VLOOKUP(M87,'[2]Base Total GPR'!$P$5:$BH$652,11,FALSE)</f>
        <v>12</v>
      </c>
      <c r="AC87" s="13">
        <v>1</v>
      </c>
      <c r="AD87" s="13">
        <v>1</v>
      </c>
      <c r="AE87" s="13">
        <v>1</v>
      </c>
      <c r="AF87" s="13">
        <v>1</v>
      </c>
      <c r="AG87" s="13">
        <v>1</v>
      </c>
      <c r="AH87" s="13">
        <v>1</v>
      </c>
      <c r="AI87" s="13">
        <v>1</v>
      </c>
      <c r="AJ87" s="13">
        <v>1</v>
      </c>
      <c r="AK87" s="13">
        <v>1</v>
      </c>
      <c r="AL87" s="13">
        <v>1</v>
      </c>
      <c r="AM87" s="13">
        <v>1</v>
      </c>
      <c r="AN87" s="13">
        <v>1</v>
      </c>
      <c r="AO87" s="13"/>
      <c r="AP87" s="13">
        <v>1</v>
      </c>
      <c r="AQ87" s="13">
        <v>1</v>
      </c>
      <c r="AR87" s="13">
        <v>1</v>
      </c>
      <c r="AS87" s="13">
        <v>1</v>
      </c>
      <c r="AT87" s="13">
        <v>1</v>
      </c>
      <c r="AU87" s="13">
        <v>1</v>
      </c>
      <c r="AV87" s="13">
        <v>1</v>
      </c>
      <c r="AW87" s="13">
        <v>1</v>
      </c>
      <c r="AX87" s="13">
        <v>1</v>
      </c>
      <c r="AY87" s="13">
        <v>1</v>
      </c>
      <c r="AZ87" s="13">
        <v>1</v>
      </c>
      <c r="BA87" s="13">
        <v>1</v>
      </c>
      <c r="BB87" s="13"/>
    </row>
    <row r="88" spans="1:54" x14ac:dyDescent="0.25">
      <c r="A88" s="13" t="s">
        <v>480</v>
      </c>
      <c r="B88" s="13" t="s">
        <v>58</v>
      </c>
      <c r="C88" s="13" t="s">
        <v>481</v>
      </c>
      <c r="D88" s="13" t="s">
        <v>1474</v>
      </c>
      <c r="E88" s="13" t="s">
        <v>50</v>
      </c>
      <c r="F88" s="13" t="s">
        <v>199</v>
      </c>
      <c r="G88" s="13" t="s">
        <v>574</v>
      </c>
      <c r="H88" s="13" t="s">
        <v>1311</v>
      </c>
      <c r="I88" s="13" t="s">
        <v>1311</v>
      </c>
      <c r="J88" s="13" t="str">
        <f>VLOOKUP($M88,[1]Hoja1!$K$5:$N$815,2,FALSE)</f>
        <v>RH</v>
      </c>
      <c r="K88" s="13">
        <f>VLOOKUP($M88,[1]Hoja1!$K$5:$N$815,3,FALSE)</f>
        <v>24.1</v>
      </c>
      <c r="L88" s="13">
        <f>VLOOKUP($M88,[1]Hoja1!$K$5:$N$815,4,FALSE)</f>
        <v>560771</v>
      </c>
      <c r="M88" s="13" t="s">
        <v>1475</v>
      </c>
      <c r="N88" s="13"/>
      <c r="O88" s="13"/>
      <c r="P88" s="13"/>
      <c r="Q88" s="13"/>
      <c r="R88" s="13"/>
      <c r="S88" s="13"/>
      <c r="T88" s="13"/>
      <c r="U88" s="13"/>
      <c r="V88" s="13"/>
      <c r="W88" s="13"/>
      <c r="X88" s="13"/>
      <c r="Y88" s="13"/>
      <c r="Z88" s="13"/>
      <c r="AA88" s="13"/>
      <c r="AB88" s="13">
        <f>VLOOKUP(M88,'[2]Base Total GPR'!$P$5:$BH$652,11,FALSE)</f>
        <v>2</v>
      </c>
      <c r="AC88" s="13"/>
      <c r="AD88" s="13"/>
      <c r="AE88" s="13"/>
      <c r="AF88" s="13"/>
      <c r="AG88" s="13"/>
      <c r="AH88" s="13">
        <f>VLOOKUP(M88,'[2]Base Total GPR'!$P$5:$BH$652,18,FALSE)</f>
        <v>69.5</v>
      </c>
      <c r="AI88" s="13"/>
      <c r="AJ88" s="13"/>
      <c r="AK88" s="13"/>
      <c r="AL88" s="13"/>
      <c r="AM88" s="13"/>
      <c r="AN88" s="13">
        <f>VLOOKUP($M88,'[2]Base Total GPR'!$P$5:$BH$652,19,FALSE)</f>
        <v>2.5</v>
      </c>
      <c r="AO88" s="13">
        <v>72</v>
      </c>
      <c r="AP88" s="13"/>
      <c r="AQ88" s="13"/>
      <c r="AR88" s="13"/>
      <c r="AS88" s="13"/>
      <c r="AT88" s="13"/>
      <c r="AU88" s="13">
        <v>76</v>
      </c>
      <c r="AV88" s="13"/>
      <c r="AW88" s="13"/>
      <c r="AX88" s="13"/>
      <c r="AY88" s="13"/>
      <c r="AZ88" s="13"/>
      <c r="BA88" s="13">
        <v>11</v>
      </c>
      <c r="BB88" s="13">
        <v>87</v>
      </c>
    </row>
    <row r="89" spans="1:54" x14ac:dyDescent="0.25">
      <c r="A89" s="13" t="s">
        <v>480</v>
      </c>
      <c r="B89" s="13" t="s">
        <v>58</v>
      </c>
      <c r="C89" s="13" t="s">
        <v>481</v>
      </c>
      <c r="D89" s="13" t="s">
        <v>1462</v>
      </c>
      <c r="E89" s="13" t="s">
        <v>104</v>
      </c>
      <c r="F89" s="13" t="s">
        <v>105</v>
      </c>
      <c r="G89" s="13" t="s">
        <v>1463</v>
      </c>
      <c r="H89" s="13" t="s">
        <v>4313</v>
      </c>
      <c r="I89" s="13" t="s">
        <v>1464</v>
      </c>
      <c r="J89" s="13" t="str">
        <f>VLOOKUP($M89,[1]Hoja1!$K$5:$N$815,2,FALSE)</f>
        <v>C</v>
      </c>
      <c r="K89" s="13">
        <f>VLOOKUP($M89,[1]Hoja1!$K$5:$N$815,3,FALSE)</f>
        <v>23.1</v>
      </c>
      <c r="L89" s="13">
        <f>VLOOKUP($M89,[1]Hoja1!$K$5:$N$815,4,FALSE)</f>
        <v>561016</v>
      </c>
      <c r="M89" s="13" t="s">
        <v>1465</v>
      </c>
      <c r="N89" s="13"/>
      <c r="O89" s="13"/>
      <c r="P89" s="13"/>
      <c r="Q89" s="13"/>
      <c r="R89" s="13"/>
      <c r="S89" s="13"/>
      <c r="T89" s="13"/>
      <c r="U89" s="13"/>
      <c r="V89" s="13"/>
      <c r="W89" s="13"/>
      <c r="X89" s="13"/>
      <c r="Y89" s="13"/>
      <c r="Z89" s="13"/>
      <c r="AA89" s="13"/>
      <c r="AB89" s="13">
        <f>VLOOKUP(M89,'[2]Base Total GPR'!$P$5:$BH$652,11,FALSE)</f>
        <v>2</v>
      </c>
      <c r="AC89" s="13"/>
      <c r="AD89" s="13"/>
      <c r="AE89" s="13"/>
      <c r="AF89" s="13"/>
      <c r="AG89" s="13"/>
      <c r="AH89" s="13">
        <f>VLOOKUP(M89,'[2]Base Total GPR'!$P$5:$BH$652,18,FALSE)</f>
        <v>15</v>
      </c>
      <c r="AI89" s="13"/>
      <c r="AJ89" s="13"/>
      <c r="AK89" s="13"/>
      <c r="AL89" s="13"/>
      <c r="AM89" s="13"/>
      <c r="AN89" s="13">
        <f>VLOOKUP($M89,'[2]Base Total GPR'!$P$5:$BH$652,19,FALSE)</f>
        <v>3</v>
      </c>
      <c r="AO89" s="13">
        <v>18</v>
      </c>
      <c r="AP89" s="13"/>
      <c r="AQ89" s="13"/>
      <c r="AR89" s="13"/>
      <c r="AS89" s="13"/>
      <c r="AT89" s="13"/>
      <c r="AU89" s="13">
        <v>15</v>
      </c>
      <c r="AV89" s="13"/>
      <c r="AW89" s="13"/>
      <c r="AX89" s="13"/>
      <c r="AY89" s="13"/>
      <c r="AZ89" s="13"/>
      <c r="BA89" s="13">
        <v>3</v>
      </c>
      <c r="BB89" s="13">
        <v>18</v>
      </c>
    </row>
    <row r="90" spans="1:54" x14ac:dyDescent="0.25">
      <c r="A90" s="13" t="s">
        <v>480</v>
      </c>
      <c r="B90" s="13" t="s">
        <v>58</v>
      </c>
      <c r="C90" s="13" t="s">
        <v>481</v>
      </c>
      <c r="D90" s="13" t="s">
        <v>1476</v>
      </c>
      <c r="E90" s="13" t="s">
        <v>426</v>
      </c>
      <c r="F90" s="13" t="s">
        <v>492</v>
      </c>
      <c r="G90" s="13" t="s">
        <v>1477</v>
      </c>
      <c r="H90" s="13" t="s">
        <v>4309</v>
      </c>
      <c r="I90" s="13" t="s">
        <v>1478</v>
      </c>
      <c r="J90" s="13" t="str">
        <f>VLOOKUP($M90,[1]Hoja1!$K$5:$N$815,2,FALSE)</f>
        <v>C</v>
      </c>
      <c r="K90" s="13">
        <f>VLOOKUP($M90,[1]Hoja1!$K$5:$N$815,3,FALSE)</f>
        <v>28.1</v>
      </c>
      <c r="L90" s="13">
        <f>VLOOKUP($M90,[1]Hoja1!$K$5:$N$815,4,FALSE)</f>
        <v>560775</v>
      </c>
      <c r="M90" s="13" t="s">
        <v>1479</v>
      </c>
      <c r="N90" s="13"/>
      <c r="O90" s="13"/>
      <c r="P90" s="13"/>
      <c r="Q90" s="13"/>
      <c r="R90" s="13"/>
      <c r="S90" s="13"/>
      <c r="T90" s="13"/>
      <c r="U90" s="13"/>
      <c r="V90" s="13"/>
      <c r="W90" s="13"/>
      <c r="X90" s="13"/>
      <c r="Y90" s="13"/>
      <c r="Z90" s="13"/>
      <c r="AA90" s="13"/>
      <c r="AB90" s="13">
        <f>VLOOKUP(M90,'[2]Base Total GPR'!$P$5:$BH$652,11,FALSE)</f>
        <v>2</v>
      </c>
      <c r="AC90" s="13"/>
      <c r="AD90" s="13"/>
      <c r="AE90" s="13"/>
      <c r="AF90" s="13"/>
      <c r="AG90" s="13"/>
      <c r="AH90" s="13">
        <f>VLOOKUP(M90,'[2]Base Total GPR'!$P$5:$BH$652,18,FALSE)</f>
        <v>50</v>
      </c>
      <c r="AI90" s="13"/>
      <c r="AJ90" s="13"/>
      <c r="AK90" s="13"/>
      <c r="AL90" s="13"/>
      <c r="AM90" s="13"/>
      <c r="AN90" s="13">
        <f>VLOOKUP($M90,'[2]Base Total GPR'!$P$5:$BH$652,19,FALSE)</f>
        <v>50</v>
      </c>
      <c r="AO90" s="13">
        <v>100</v>
      </c>
      <c r="AP90" s="13"/>
      <c r="AQ90" s="13"/>
      <c r="AR90" s="13"/>
      <c r="AS90" s="13"/>
      <c r="AT90" s="13"/>
      <c r="AU90" s="13">
        <v>50</v>
      </c>
      <c r="AV90" s="13"/>
      <c r="AW90" s="13"/>
      <c r="AX90" s="13"/>
      <c r="AY90" s="13"/>
      <c r="AZ90" s="13"/>
      <c r="BA90" s="13">
        <v>50</v>
      </c>
      <c r="BB90" s="13">
        <v>100</v>
      </c>
    </row>
    <row r="91" spans="1:54" x14ac:dyDescent="0.25">
      <c r="A91" s="13" t="s">
        <v>480</v>
      </c>
      <c r="B91" s="13" t="s">
        <v>58</v>
      </c>
      <c r="C91" s="13" t="s">
        <v>481</v>
      </c>
      <c r="D91" s="13" t="s">
        <v>1469</v>
      </c>
      <c r="E91" s="13" t="s">
        <v>653</v>
      </c>
      <c r="F91" s="13" t="s">
        <v>495</v>
      </c>
      <c r="G91" s="13" t="s">
        <v>793</v>
      </c>
      <c r="H91" s="13" t="s">
        <v>4311</v>
      </c>
      <c r="I91" s="13" t="s">
        <v>1470</v>
      </c>
      <c r="J91" s="13" t="str">
        <f>VLOOKUP($M91,[1]Hoja1!$K$5:$N$815,2,FALSE)</f>
        <v>P</v>
      </c>
      <c r="K91" s="13">
        <f>VLOOKUP($M91,[1]Hoja1!$K$5:$N$815,3,FALSE)</f>
        <v>22.1</v>
      </c>
      <c r="L91" s="13">
        <f>VLOOKUP($M91,[1]Hoja1!$K$5:$N$815,4,FALSE)</f>
        <v>561015</v>
      </c>
      <c r="M91" s="13" t="s">
        <v>1471</v>
      </c>
      <c r="N91" s="13"/>
      <c r="O91" s="13"/>
      <c r="P91" s="13"/>
      <c r="Q91" s="13"/>
      <c r="R91" s="13"/>
      <c r="S91" s="13"/>
      <c r="T91" s="13"/>
      <c r="U91" s="13"/>
      <c r="V91" s="13"/>
      <c r="W91" s="13"/>
      <c r="X91" s="13"/>
      <c r="Y91" s="13"/>
      <c r="Z91" s="13"/>
      <c r="AA91" s="13"/>
      <c r="AB91" s="13">
        <f>VLOOKUP(M91,'[2]Base Total GPR'!$P$5:$BH$652,11,FALSE)</f>
        <v>2</v>
      </c>
      <c r="AC91" s="13"/>
      <c r="AD91" s="13"/>
      <c r="AE91" s="13"/>
      <c r="AF91" s="13"/>
      <c r="AG91" s="13"/>
      <c r="AH91" s="13">
        <f>VLOOKUP(M91,'[2]Base Total GPR'!$P$5:$BH$652,18,FALSE)</f>
        <v>7.5</v>
      </c>
      <c r="AI91" s="13"/>
      <c r="AJ91" s="13"/>
      <c r="AK91" s="13"/>
      <c r="AL91" s="13"/>
      <c r="AM91" s="13"/>
      <c r="AN91" s="13">
        <f>VLOOKUP($M91,'[2]Base Total GPR'!$P$5:$BH$652,19,FALSE)</f>
        <v>-0.5</v>
      </c>
      <c r="AO91" s="13">
        <v>7</v>
      </c>
      <c r="AP91" s="13"/>
      <c r="AQ91" s="13"/>
      <c r="AR91" s="13"/>
      <c r="AS91" s="13"/>
      <c r="AT91" s="13"/>
      <c r="AU91" s="13">
        <v>6.87</v>
      </c>
      <c r="AV91" s="13"/>
      <c r="AW91" s="13"/>
      <c r="AX91" s="13"/>
      <c r="AY91" s="13"/>
      <c r="AZ91" s="13"/>
      <c r="BA91" s="13">
        <v>-0.31</v>
      </c>
      <c r="BB91" s="13">
        <v>6.56</v>
      </c>
    </row>
    <row r="92" spans="1:54" x14ac:dyDescent="0.25">
      <c r="A92" s="13" t="s">
        <v>480</v>
      </c>
      <c r="B92" s="13" t="s">
        <v>58</v>
      </c>
      <c r="C92" s="13" t="s">
        <v>481</v>
      </c>
      <c r="D92" s="13" t="s">
        <v>1472</v>
      </c>
      <c r="E92" s="13" t="s">
        <v>107</v>
      </c>
      <c r="F92" s="13" t="s">
        <v>499</v>
      </c>
      <c r="G92" s="13" t="s">
        <v>943</v>
      </c>
      <c r="H92" s="13" t="s">
        <v>4309</v>
      </c>
      <c r="I92" s="13" t="s">
        <v>1320</v>
      </c>
      <c r="J92" s="13" t="str">
        <f>VLOOKUP($M92,[1]Hoja1!$K$5:$N$815,2,FALSE)</f>
        <v>F</v>
      </c>
      <c r="K92" s="13">
        <f>VLOOKUP($M92,[1]Hoja1!$K$5:$N$815,3,FALSE)</f>
        <v>27.1</v>
      </c>
      <c r="L92" s="13">
        <f>VLOOKUP($M92,[1]Hoja1!$K$5:$N$815,4,FALSE)</f>
        <v>560774</v>
      </c>
      <c r="M92" s="13" t="s">
        <v>1473</v>
      </c>
      <c r="N92" s="13"/>
      <c r="O92" s="13"/>
      <c r="P92" s="13"/>
      <c r="Q92" s="13"/>
      <c r="R92" s="13"/>
      <c r="S92" s="13"/>
      <c r="T92" s="13"/>
      <c r="U92" s="13"/>
      <c r="V92" s="13"/>
      <c r="W92" s="13"/>
      <c r="X92" s="13"/>
      <c r="Y92" s="13"/>
      <c r="Z92" s="13"/>
      <c r="AA92" s="13"/>
      <c r="AB92" s="13">
        <f>VLOOKUP(M92,'[2]Base Total GPR'!$P$5:$BH$652,11,FALSE)</f>
        <v>2</v>
      </c>
      <c r="AC92" s="13"/>
      <c r="AD92" s="13"/>
      <c r="AE92" s="13"/>
      <c r="AF92" s="13"/>
      <c r="AG92" s="13"/>
      <c r="AH92" s="13">
        <f>VLOOKUP(M92,'[2]Base Total GPR'!$P$5:$BH$652,18,FALSE)</f>
        <v>40</v>
      </c>
      <c r="AI92" s="13"/>
      <c r="AJ92" s="13"/>
      <c r="AK92" s="13"/>
      <c r="AL92" s="13"/>
      <c r="AM92" s="13"/>
      <c r="AN92" s="13">
        <f>VLOOKUP($M92,'[2]Base Total GPR'!$P$5:$BH$652,19,FALSE)</f>
        <v>60</v>
      </c>
      <c r="AO92" s="13">
        <v>100</v>
      </c>
      <c r="AP92" s="13"/>
      <c r="AQ92" s="13"/>
      <c r="AR92" s="13"/>
      <c r="AS92" s="13"/>
      <c r="AT92" s="13"/>
      <c r="AU92" s="13">
        <v>33.6</v>
      </c>
      <c r="AV92" s="13"/>
      <c r="AW92" s="13"/>
      <c r="AX92" s="13"/>
      <c r="AY92" s="13"/>
      <c r="AZ92" s="13"/>
      <c r="BA92" s="13">
        <v>63.85</v>
      </c>
      <c r="BB92" s="13">
        <v>97.45</v>
      </c>
    </row>
    <row r="93" spans="1:54" x14ac:dyDescent="0.25">
      <c r="A93" s="13" t="s">
        <v>480</v>
      </c>
      <c r="B93" s="13" t="s">
        <v>58</v>
      </c>
      <c r="C93" s="13" t="s">
        <v>481</v>
      </c>
      <c r="D93" s="13" t="s">
        <v>1484</v>
      </c>
      <c r="E93" s="13" t="s">
        <v>63</v>
      </c>
      <c r="F93" s="13" t="s">
        <v>435</v>
      </c>
      <c r="G93" s="13" t="s">
        <v>523</v>
      </c>
      <c r="H93" s="13" t="s">
        <v>4309</v>
      </c>
      <c r="I93" s="13" t="s">
        <v>1320</v>
      </c>
      <c r="J93" s="13" t="str">
        <f>VLOOKUP($M93,[1]Hoja1!$K$5:$N$815,2,FALSE)</f>
        <v>P</v>
      </c>
      <c r="K93" s="13">
        <f>VLOOKUP($M93,[1]Hoja1!$K$5:$N$815,3,FALSE)</f>
        <v>26.1</v>
      </c>
      <c r="L93" s="13">
        <f>VLOOKUP($M93,[1]Hoja1!$K$5:$N$815,4,FALSE)</f>
        <v>560773</v>
      </c>
      <c r="M93" s="13" t="s">
        <v>1485</v>
      </c>
      <c r="N93" s="13"/>
      <c r="O93" s="13"/>
      <c r="P93" s="13"/>
      <c r="Q93" s="13"/>
      <c r="R93" s="13"/>
      <c r="S93" s="13"/>
      <c r="T93" s="13"/>
      <c r="U93" s="13"/>
      <c r="V93" s="13"/>
      <c r="W93" s="13"/>
      <c r="X93" s="13"/>
      <c r="Y93" s="13"/>
      <c r="Z93" s="13"/>
      <c r="AA93" s="13"/>
      <c r="AB93" s="13">
        <f>VLOOKUP(M93,'[2]Base Total GPR'!$P$5:$BH$652,11,FALSE)</f>
        <v>2</v>
      </c>
      <c r="AC93" s="13"/>
      <c r="AD93" s="13"/>
      <c r="AE93" s="13"/>
      <c r="AF93" s="13"/>
      <c r="AG93" s="13"/>
      <c r="AH93" s="13">
        <f>VLOOKUP(M93,'[2]Base Total GPR'!$P$5:$BH$652,18,FALSE)</f>
        <v>40</v>
      </c>
      <c r="AI93" s="13"/>
      <c r="AJ93" s="13"/>
      <c r="AK93" s="13"/>
      <c r="AL93" s="13"/>
      <c r="AM93" s="13"/>
      <c r="AN93" s="13">
        <f>VLOOKUP($M93,'[2]Base Total GPR'!$P$5:$BH$652,19,FALSE)</f>
        <v>50</v>
      </c>
      <c r="AO93" s="13">
        <v>90</v>
      </c>
      <c r="AP93" s="13"/>
      <c r="AQ93" s="13"/>
      <c r="AR93" s="13"/>
      <c r="AS93" s="13"/>
      <c r="AT93" s="13"/>
      <c r="AU93" s="13">
        <v>43.16</v>
      </c>
      <c r="AV93" s="13"/>
      <c r="AW93" s="13"/>
      <c r="AX93" s="13"/>
      <c r="AY93" s="13"/>
      <c r="AZ93" s="13"/>
      <c r="BA93" s="13">
        <v>43.68</v>
      </c>
      <c r="BB93" s="13">
        <v>86.84</v>
      </c>
    </row>
    <row r="94" spans="1:54" x14ac:dyDescent="0.25">
      <c r="A94" s="13" t="s">
        <v>480</v>
      </c>
      <c r="B94" s="13" t="s">
        <v>58</v>
      </c>
      <c r="C94" s="13" t="s">
        <v>481</v>
      </c>
      <c r="D94" s="13" t="s">
        <v>1480</v>
      </c>
      <c r="E94" s="13" t="s">
        <v>96</v>
      </c>
      <c r="F94" s="13" t="s">
        <v>1481</v>
      </c>
      <c r="G94" s="13" t="s">
        <v>1025</v>
      </c>
      <c r="H94" s="13" t="s">
        <v>4338</v>
      </c>
      <c r="I94" s="13" t="s">
        <v>1482</v>
      </c>
      <c r="J94" s="13" t="str">
        <f>VLOOKUP($M94,[1]Hoja1!$K$5:$N$815,2,FALSE)</f>
        <v>C</v>
      </c>
      <c r="K94" s="13">
        <f>VLOOKUP($M94,[1]Hoja1!$K$5:$N$815,3,FALSE)</f>
        <v>29.1</v>
      </c>
      <c r="L94" s="13">
        <f>VLOOKUP($M94,[1]Hoja1!$K$5:$N$815,4,FALSE)</f>
        <v>560776</v>
      </c>
      <c r="M94" s="13" t="s">
        <v>1483</v>
      </c>
      <c r="N94" s="13"/>
      <c r="O94" s="13"/>
      <c r="P94" s="13"/>
      <c r="Q94" s="13"/>
      <c r="R94" s="13"/>
      <c r="S94" s="13"/>
      <c r="T94" s="13"/>
      <c r="U94" s="13"/>
      <c r="V94" s="13"/>
      <c r="W94" s="13"/>
      <c r="X94" s="13"/>
      <c r="Y94" s="13"/>
      <c r="Z94" s="13"/>
      <c r="AA94" s="13"/>
      <c r="AB94" s="13">
        <f>VLOOKUP(M94,'[2]Base Total GPR'!$P$5:$BH$652,11,FALSE)</f>
        <v>2</v>
      </c>
      <c r="AC94" s="13"/>
      <c r="AD94" s="13"/>
      <c r="AE94" s="13"/>
      <c r="AF94" s="13"/>
      <c r="AG94" s="13"/>
      <c r="AH94" s="13">
        <f>VLOOKUP(M94,'[2]Base Total GPR'!$P$5:$BH$652,18,FALSE)</f>
        <v>86</v>
      </c>
      <c r="AI94" s="13"/>
      <c r="AJ94" s="13"/>
      <c r="AK94" s="13"/>
      <c r="AL94" s="13"/>
      <c r="AM94" s="13"/>
      <c r="AN94" s="13">
        <f>VLOOKUP($M94,'[2]Base Total GPR'!$P$5:$BH$652,19,FALSE)</f>
        <v>2</v>
      </c>
      <c r="AO94" s="13">
        <v>88</v>
      </c>
      <c r="AP94" s="13"/>
      <c r="AQ94" s="13"/>
      <c r="AR94" s="13"/>
      <c r="AS94" s="13"/>
      <c r="AT94" s="13"/>
      <c r="AU94" s="13">
        <v>83.08</v>
      </c>
      <c r="AV94" s="13"/>
      <c r="AW94" s="13"/>
      <c r="AX94" s="13"/>
      <c r="AY94" s="13"/>
      <c r="AZ94" s="13"/>
      <c r="BA94" s="13">
        <v>-23.3</v>
      </c>
      <c r="BB94" s="13">
        <v>59.78</v>
      </c>
    </row>
    <row r="95" spans="1:54" x14ac:dyDescent="0.25">
      <c r="A95" s="13" t="s">
        <v>480</v>
      </c>
      <c r="B95" s="13" t="s">
        <v>58</v>
      </c>
      <c r="C95" s="13" t="s">
        <v>481</v>
      </c>
      <c r="D95" s="13" t="s">
        <v>1466</v>
      </c>
      <c r="E95" s="13" t="s">
        <v>236</v>
      </c>
      <c r="F95" s="13" t="s">
        <v>486</v>
      </c>
      <c r="G95" s="13" t="s">
        <v>1013</v>
      </c>
      <c r="H95" s="13" t="s">
        <v>4313</v>
      </c>
      <c r="I95" s="13" t="s">
        <v>1467</v>
      </c>
      <c r="J95" s="13" t="str">
        <f>VLOOKUP($M95,[1]Hoja1!$K$5:$N$815,2,FALSE)</f>
        <v>C</v>
      </c>
      <c r="K95" s="13">
        <f>VLOOKUP($M95,[1]Hoja1!$K$5:$N$815,3,FALSE)</f>
        <v>25.1</v>
      </c>
      <c r="L95" s="13">
        <f>VLOOKUP($M95,[1]Hoja1!$K$5:$N$815,4,FALSE)</f>
        <v>560772</v>
      </c>
      <c r="M95" s="13" t="s">
        <v>1468</v>
      </c>
      <c r="N95" s="13"/>
      <c r="O95" s="13"/>
      <c r="P95" s="13"/>
      <c r="Q95" s="13"/>
      <c r="R95" s="13"/>
      <c r="S95" s="13"/>
      <c r="T95" s="13"/>
      <c r="U95" s="13"/>
      <c r="V95" s="13"/>
      <c r="W95" s="13"/>
      <c r="X95" s="13"/>
      <c r="Y95" s="13"/>
      <c r="Z95" s="13"/>
      <c r="AA95" s="13"/>
      <c r="AB95" s="13">
        <f>VLOOKUP(M95,'[2]Base Total GPR'!$P$5:$BH$652,11,FALSE)</f>
        <v>2</v>
      </c>
      <c r="AC95" s="13"/>
      <c r="AD95" s="13"/>
      <c r="AE95" s="13"/>
      <c r="AF95" s="13"/>
      <c r="AG95" s="13"/>
      <c r="AH95" s="13">
        <f>VLOOKUP(M95,'[2]Base Total GPR'!$P$5:$BH$652,18,FALSE)</f>
        <v>600</v>
      </c>
      <c r="AI95" s="13"/>
      <c r="AJ95" s="13"/>
      <c r="AK95" s="13"/>
      <c r="AL95" s="13"/>
      <c r="AM95" s="13"/>
      <c r="AN95" s="13">
        <f>VLOOKUP($M95,'[2]Base Total GPR'!$P$5:$BH$652,19,FALSE)</f>
        <v>300</v>
      </c>
      <c r="AO95" s="13">
        <v>900</v>
      </c>
      <c r="AP95" s="13"/>
      <c r="AQ95" s="13"/>
      <c r="AR95" s="13"/>
      <c r="AS95" s="13"/>
      <c r="AT95" s="13"/>
      <c r="AU95" s="13">
        <v>0</v>
      </c>
      <c r="AV95" s="13"/>
      <c r="AW95" s="13"/>
      <c r="AX95" s="13"/>
      <c r="AY95" s="13"/>
      <c r="AZ95" s="13"/>
      <c r="BA95" s="13">
        <v>869</v>
      </c>
      <c r="BB95" s="13">
        <v>869</v>
      </c>
    </row>
    <row r="96" spans="1:54" x14ac:dyDescent="0.25">
      <c r="A96" s="13" t="s">
        <v>1229</v>
      </c>
      <c r="B96" s="13" t="s">
        <v>58</v>
      </c>
      <c r="C96" s="13" t="s">
        <v>1526</v>
      </c>
      <c r="D96" s="13" t="s">
        <v>1534</v>
      </c>
      <c r="E96" s="13" t="s">
        <v>116</v>
      </c>
      <c r="F96" s="13" t="s">
        <v>234</v>
      </c>
      <c r="G96" s="13" t="s">
        <v>98</v>
      </c>
      <c r="H96" s="13" t="s">
        <v>1311</v>
      </c>
      <c r="I96" s="13" t="s">
        <v>1311</v>
      </c>
      <c r="J96" s="13" t="str">
        <f>VLOOKUP($M96,[1]Hoja1!$K$5:$N$815,2,FALSE)</f>
        <v>C</v>
      </c>
      <c r="K96" s="13">
        <f>VLOOKUP($M96,[1]Hoja1!$K$5:$N$815,3,FALSE)</f>
        <v>2.5</v>
      </c>
      <c r="L96" s="13">
        <f>VLOOKUP($M96,[1]Hoja1!$K$5:$N$815,4,FALSE)</f>
        <v>555597</v>
      </c>
      <c r="M96" s="13" t="s">
        <v>1535</v>
      </c>
      <c r="N96" s="13"/>
      <c r="O96" s="13"/>
      <c r="P96" s="13"/>
      <c r="Q96" s="13"/>
      <c r="R96" s="13"/>
      <c r="S96" s="13"/>
      <c r="T96" s="13"/>
      <c r="U96" s="13"/>
      <c r="V96" s="13"/>
      <c r="W96" s="13"/>
      <c r="X96" s="13"/>
      <c r="Y96" s="13"/>
      <c r="Z96" s="13"/>
      <c r="AA96" s="13"/>
      <c r="AB96" s="13">
        <f>VLOOKUP(M96,'[2]Base Total GPR'!$P$5:$BH$652,11,FALSE)</f>
        <v>1</v>
      </c>
      <c r="AC96" s="13"/>
      <c r="AD96" s="13"/>
      <c r="AE96" s="13"/>
      <c r="AF96" s="13"/>
      <c r="AG96" s="13"/>
      <c r="AH96" s="13"/>
      <c r="AI96" s="13"/>
      <c r="AJ96" s="13"/>
      <c r="AK96" s="13"/>
      <c r="AL96" s="13"/>
      <c r="AM96" s="13"/>
      <c r="AN96" s="13">
        <v>1</v>
      </c>
      <c r="AO96" s="13">
        <v>1</v>
      </c>
      <c r="AP96" s="13"/>
      <c r="AQ96" s="13"/>
      <c r="AR96" s="13"/>
      <c r="AS96" s="13"/>
      <c r="AT96" s="13"/>
      <c r="AU96" s="13"/>
      <c r="AV96" s="13"/>
      <c r="AW96" s="13"/>
      <c r="AX96" s="13"/>
      <c r="AY96" s="13"/>
      <c r="AZ96" s="13"/>
      <c r="BA96" s="13">
        <v>2</v>
      </c>
      <c r="BB96" s="13">
        <v>2</v>
      </c>
    </row>
    <row r="97" spans="1:54" x14ac:dyDescent="0.25">
      <c r="A97" s="13" t="s">
        <v>1229</v>
      </c>
      <c r="B97" s="13" t="s">
        <v>58</v>
      </c>
      <c r="C97" s="13" t="s">
        <v>1526</v>
      </c>
      <c r="D97" s="13" t="s">
        <v>1531</v>
      </c>
      <c r="E97" s="13" t="s">
        <v>116</v>
      </c>
      <c r="F97" s="13" t="s">
        <v>117</v>
      </c>
      <c r="G97" s="13" t="s">
        <v>1532</v>
      </c>
      <c r="H97" s="13"/>
      <c r="I97" s="13"/>
      <c r="J97" s="13" t="str">
        <f>VLOOKUP($M97,[1]Hoja1!$K$5:$N$815,2,FALSE)</f>
        <v>C</v>
      </c>
      <c r="K97" s="13">
        <f>VLOOKUP($M97,[1]Hoja1!$K$5:$N$815,3,FALSE)</f>
        <v>1.2</v>
      </c>
      <c r="L97" s="13">
        <f>VLOOKUP($M97,[1]Hoja1!$K$5:$N$815,4,FALSE)</f>
        <v>556714</v>
      </c>
      <c r="M97" s="13" t="s">
        <v>1540</v>
      </c>
      <c r="N97" s="13"/>
      <c r="O97" s="13"/>
      <c r="P97" s="13"/>
      <c r="Q97" s="13"/>
      <c r="R97" s="13"/>
      <c r="S97" s="13"/>
      <c r="T97" s="13"/>
      <c r="U97" s="13"/>
      <c r="V97" s="13"/>
      <c r="W97" s="13"/>
      <c r="X97" s="13"/>
      <c r="Y97" s="13"/>
      <c r="Z97" s="13"/>
      <c r="AA97" s="13"/>
      <c r="AB97" s="13">
        <f>VLOOKUP(M97,'[2]Base Total GPR'!$P$5:$BH$652,11,FALSE)</f>
        <v>1</v>
      </c>
      <c r="AC97" s="13"/>
      <c r="AD97" s="13"/>
      <c r="AE97" s="13"/>
      <c r="AF97" s="13"/>
      <c r="AG97" s="13"/>
      <c r="AH97" s="13"/>
      <c r="AI97" s="13"/>
      <c r="AJ97" s="13"/>
      <c r="AK97" s="13"/>
      <c r="AL97" s="13"/>
      <c r="AM97" s="13"/>
      <c r="AN97" s="13">
        <v>1</v>
      </c>
      <c r="AO97" s="13">
        <v>1</v>
      </c>
      <c r="AP97" s="13"/>
      <c r="AQ97" s="13"/>
      <c r="AR97" s="13"/>
      <c r="AS97" s="13"/>
      <c r="AT97" s="13"/>
      <c r="AU97" s="13"/>
      <c r="AV97" s="13"/>
      <c r="AW97" s="13"/>
      <c r="AX97" s="13"/>
      <c r="AY97" s="13"/>
      <c r="AZ97" s="13"/>
      <c r="BA97" s="13">
        <v>2</v>
      </c>
      <c r="BB97" s="13">
        <v>2</v>
      </c>
    </row>
    <row r="98" spans="1:54" x14ac:dyDescent="0.25">
      <c r="A98" s="13" t="s">
        <v>1229</v>
      </c>
      <c r="B98" s="13" t="s">
        <v>58</v>
      </c>
      <c r="C98" s="13" t="s">
        <v>1526</v>
      </c>
      <c r="D98" s="13" t="s">
        <v>1534</v>
      </c>
      <c r="E98" s="13" t="s">
        <v>116</v>
      </c>
      <c r="F98" s="13" t="s">
        <v>234</v>
      </c>
      <c r="G98" s="13" t="s">
        <v>98</v>
      </c>
      <c r="H98" s="13" t="s">
        <v>1311</v>
      </c>
      <c r="I98" s="13" t="s">
        <v>1311</v>
      </c>
      <c r="J98" s="13" t="str">
        <f>VLOOKUP($M98,[1]Hoja1!$K$5:$N$815,2,FALSE)</f>
        <v>C</v>
      </c>
      <c r="K98" s="13">
        <f>VLOOKUP($M98,[1]Hoja1!$K$5:$N$815,3,FALSE)</f>
        <v>2.2000000000000002</v>
      </c>
      <c r="L98" s="13">
        <f>VLOOKUP($M98,[1]Hoja1!$K$5:$N$815,4,FALSE)</f>
        <v>555594</v>
      </c>
      <c r="M98" s="13" t="s">
        <v>1545</v>
      </c>
      <c r="N98" s="13"/>
      <c r="O98" s="13"/>
      <c r="P98" s="13"/>
      <c r="Q98" s="13"/>
      <c r="R98" s="13"/>
      <c r="S98" s="13"/>
      <c r="T98" s="13"/>
      <c r="U98" s="13"/>
      <c r="V98" s="13"/>
      <c r="W98" s="13"/>
      <c r="X98" s="13"/>
      <c r="Y98" s="13"/>
      <c r="Z98" s="13"/>
      <c r="AA98" s="13"/>
      <c r="AB98" s="13">
        <f>VLOOKUP(M98,'[2]Base Total GPR'!$P$5:$BH$652,11,FALSE)</f>
        <v>1</v>
      </c>
      <c r="AC98" s="13"/>
      <c r="AD98" s="13"/>
      <c r="AE98" s="13"/>
      <c r="AF98" s="13"/>
      <c r="AG98" s="13"/>
      <c r="AH98" s="13"/>
      <c r="AI98" s="13"/>
      <c r="AJ98" s="13"/>
      <c r="AK98" s="13"/>
      <c r="AL98" s="13"/>
      <c r="AM98" s="13"/>
      <c r="AN98" s="13">
        <v>1</v>
      </c>
      <c r="AO98" s="13">
        <v>1</v>
      </c>
      <c r="AP98" s="13"/>
      <c r="AQ98" s="13"/>
      <c r="AR98" s="13"/>
      <c r="AS98" s="13"/>
      <c r="AT98" s="13"/>
      <c r="AU98" s="13"/>
      <c r="AV98" s="13"/>
      <c r="AW98" s="13"/>
      <c r="AX98" s="13"/>
      <c r="AY98" s="13"/>
      <c r="AZ98" s="13"/>
      <c r="BA98" s="13">
        <v>2</v>
      </c>
      <c r="BB98" s="13">
        <v>2</v>
      </c>
    </row>
    <row r="99" spans="1:54" x14ac:dyDescent="0.25">
      <c r="A99" s="13" t="s">
        <v>1229</v>
      </c>
      <c r="B99" s="13" t="s">
        <v>58</v>
      </c>
      <c r="C99" s="13" t="s">
        <v>1526</v>
      </c>
      <c r="D99" s="13" t="s">
        <v>1529</v>
      </c>
      <c r="E99" s="13" t="s">
        <v>116</v>
      </c>
      <c r="F99" s="13" t="s">
        <v>234</v>
      </c>
      <c r="G99" s="13" t="s">
        <v>98</v>
      </c>
      <c r="H99" s="13" t="s">
        <v>1311</v>
      </c>
      <c r="I99" s="13" t="s">
        <v>1311</v>
      </c>
      <c r="J99" s="13" t="str">
        <f>VLOOKUP($M99,[1]Hoja1!$K$5:$N$815,2,FALSE)</f>
        <v>C</v>
      </c>
      <c r="K99" s="13">
        <f>VLOOKUP($M99,[1]Hoja1!$K$5:$N$815,3,FALSE)</f>
        <v>3.3</v>
      </c>
      <c r="L99" s="13">
        <f>VLOOKUP($M99,[1]Hoja1!$K$5:$N$815,4,FALSE)</f>
        <v>555600</v>
      </c>
      <c r="M99" s="13" t="s">
        <v>1543</v>
      </c>
      <c r="N99" s="13"/>
      <c r="O99" s="13"/>
      <c r="P99" s="13"/>
      <c r="Q99" s="13"/>
      <c r="R99" s="13"/>
      <c r="S99" s="13"/>
      <c r="T99" s="13"/>
      <c r="U99" s="13"/>
      <c r="V99" s="13"/>
      <c r="W99" s="13"/>
      <c r="X99" s="13"/>
      <c r="Y99" s="13"/>
      <c r="Z99" s="13"/>
      <c r="AA99" s="13"/>
      <c r="AB99" s="13">
        <f>VLOOKUP(M99,'[2]Base Total GPR'!$P$5:$BH$652,11,FALSE)</f>
        <v>1</v>
      </c>
      <c r="AC99" s="13"/>
      <c r="AD99" s="13"/>
      <c r="AE99" s="13"/>
      <c r="AF99" s="13"/>
      <c r="AG99" s="13"/>
      <c r="AH99" s="13"/>
      <c r="AI99" s="13"/>
      <c r="AJ99" s="13"/>
      <c r="AK99" s="13"/>
      <c r="AL99" s="13"/>
      <c r="AM99" s="13"/>
      <c r="AN99" s="13">
        <v>23</v>
      </c>
      <c r="AO99" s="13">
        <v>23</v>
      </c>
      <c r="AP99" s="13"/>
      <c r="AQ99" s="13"/>
      <c r="AR99" s="13"/>
      <c r="AS99" s="13"/>
      <c r="AT99" s="13"/>
      <c r="AU99" s="13"/>
      <c r="AV99" s="13"/>
      <c r="AW99" s="13"/>
      <c r="AX99" s="13"/>
      <c r="AY99" s="13"/>
      <c r="AZ99" s="13"/>
      <c r="BA99" s="13">
        <v>24</v>
      </c>
      <c r="BB99" s="13">
        <v>24</v>
      </c>
    </row>
    <row r="100" spans="1:54" x14ac:dyDescent="0.25">
      <c r="A100" s="13" t="s">
        <v>1229</v>
      </c>
      <c r="B100" s="13" t="s">
        <v>58</v>
      </c>
      <c r="C100" s="13" t="s">
        <v>1526</v>
      </c>
      <c r="D100" s="13" t="s">
        <v>1529</v>
      </c>
      <c r="E100" s="13" t="s">
        <v>116</v>
      </c>
      <c r="F100" s="13" t="s">
        <v>234</v>
      </c>
      <c r="G100" s="13" t="s">
        <v>98</v>
      </c>
      <c r="H100" s="13" t="s">
        <v>1311</v>
      </c>
      <c r="I100" s="13" t="s">
        <v>1311</v>
      </c>
      <c r="J100" s="13" t="str">
        <f>VLOOKUP($M100,[1]Hoja1!$K$5:$N$815,2,FALSE)</f>
        <v>C</v>
      </c>
      <c r="K100" s="13">
        <f>VLOOKUP($M100,[1]Hoja1!$K$5:$N$815,3,FALSE)</f>
        <v>3.5</v>
      </c>
      <c r="L100" s="13">
        <f>VLOOKUP($M100,[1]Hoja1!$K$5:$N$815,4,FALSE)</f>
        <v>555602</v>
      </c>
      <c r="M100" s="13" t="s">
        <v>1537</v>
      </c>
      <c r="N100" s="13"/>
      <c r="O100" s="13"/>
      <c r="P100" s="13"/>
      <c r="Q100" s="13"/>
      <c r="R100" s="13"/>
      <c r="S100" s="13"/>
      <c r="T100" s="13"/>
      <c r="U100" s="13"/>
      <c r="V100" s="13"/>
      <c r="W100" s="13"/>
      <c r="X100" s="13"/>
      <c r="Y100" s="13"/>
      <c r="Z100" s="13"/>
      <c r="AA100" s="13"/>
      <c r="AB100" s="13">
        <f>VLOOKUP(M100,'[2]Base Total GPR'!$P$5:$BH$652,11,FALSE)</f>
        <v>1</v>
      </c>
      <c r="AC100" s="13"/>
      <c r="AD100" s="13"/>
      <c r="AE100" s="13"/>
      <c r="AF100" s="13"/>
      <c r="AG100" s="13"/>
      <c r="AH100" s="13"/>
      <c r="AI100" s="13"/>
      <c r="AJ100" s="13"/>
      <c r="AK100" s="13"/>
      <c r="AL100" s="13"/>
      <c r="AM100" s="13"/>
      <c r="AN100" s="13">
        <v>1</v>
      </c>
      <c r="AO100" s="13">
        <v>1</v>
      </c>
      <c r="AP100" s="13"/>
      <c r="AQ100" s="13"/>
      <c r="AR100" s="13"/>
      <c r="AS100" s="13"/>
      <c r="AT100" s="13"/>
      <c r="AU100" s="13"/>
      <c r="AV100" s="13"/>
      <c r="AW100" s="13"/>
      <c r="AX100" s="13"/>
      <c r="AY100" s="13"/>
      <c r="AZ100" s="13"/>
      <c r="BA100" s="13">
        <v>1</v>
      </c>
      <c r="BB100" s="13">
        <v>1</v>
      </c>
    </row>
    <row r="101" spans="1:54" x14ac:dyDescent="0.25">
      <c r="A101" s="13" t="s">
        <v>1229</v>
      </c>
      <c r="B101" s="13" t="s">
        <v>58</v>
      </c>
      <c r="C101" s="13" t="s">
        <v>1526</v>
      </c>
      <c r="D101" s="13" t="s">
        <v>1534</v>
      </c>
      <c r="E101" s="13" t="s">
        <v>116</v>
      </c>
      <c r="F101" s="13" t="s">
        <v>234</v>
      </c>
      <c r="G101" s="13" t="s">
        <v>98</v>
      </c>
      <c r="H101" s="13" t="s">
        <v>1311</v>
      </c>
      <c r="I101" s="13" t="s">
        <v>1311</v>
      </c>
      <c r="J101" s="13" t="str">
        <f>VLOOKUP($M101,[1]Hoja1!$K$5:$N$815,2,FALSE)</f>
        <v>C</v>
      </c>
      <c r="K101" s="13">
        <f>VLOOKUP($M101,[1]Hoja1!$K$5:$N$815,3,FALSE)</f>
        <v>2.2999999999999998</v>
      </c>
      <c r="L101" s="13">
        <f>VLOOKUP($M101,[1]Hoja1!$K$5:$N$815,4,FALSE)</f>
        <v>555595</v>
      </c>
      <c r="M101" s="13" t="s">
        <v>1544</v>
      </c>
      <c r="N101" s="13"/>
      <c r="O101" s="13"/>
      <c r="P101" s="13"/>
      <c r="Q101" s="13"/>
      <c r="R101" s="13"/>
      <c r="S101" s="13"/>
      <c r="T101" s="13"/>
      <c r="U101" s="13"/>
      <c r="V101" s="13"/>
      <c r="W101" s="13"/>
      <c r="X101" s="13"/>
      <c r="Y101" s="13"/>
      <c r="Z101" s="13"/>
      <c r="AA101" s="13"/>
      <c r="AB101" s="13">
        <f>VLOOKUP(M101,'[2]Base Total GPR'!$P$5:$BH$652,11,FALSE)</f>
        <v>1</v>
      </c>
      <c r="AC101" s="13"/>
      <c r="AD101" s="13"/>
      <c r="AE101" s="13"/>
      <c r="AF101" s="13"/>
      <c r="AG101" s="13"/>
      <c r="AH101" s="13"/>
      <c r="AI101" s="13"/>
      <c r="AJ101" s="13"/>
      <c r="AK101" s="13"/>
      <c r="AL101" s="13"/>
      <c r="AM101" s="13"/>
      <c r="AN101" s="13">
        <v>1</v>
      </c>
      <c r="AO101" s="13">
        <v>1</v>
      </c>
      <c r="AP101" s="13"/>
      <c r="AQ101" s="13"/>
      <c r="AR101" s="13"/>
      <c r="AS101" s="13"/>
      <c r="AT101" s="13"/>
      <c r="AU101" s="13"/>
      <c r="AV101" s="13"/>
      <c r="AW101" s="13"/>
      <c r="AX101" s="13"/>
      <c r="AY101" s="13"/>
      <c r="AZ101" s="13"/>
      <c r="BA101" s="13">
        <v>1</v>
      </c>
      <c r="BB101" s="13">
        <v>1</v>
      </c>
    </row>
    <row r="102" spans="1:54" x14ac:dyDescent="0.25">
      <c r="A102" s="13" t="s">
        <v>1229</v>
      </c>
      <c r="B102" s="13" t="s">
        <v>58</v>
      </c>
      <c r="C102" s="13" t="s">
        <v>1526</v>
      </c>
      <c r="D102" s="13" t="s">
        <v>1529</v>
      </c>
      <c r="E102" s="13" t="s">
        <v>116</v>
      </c>
      <c r="F102" s="13" t="s">
        <v>234</v>
      </c>
      <c r="G102" s="13" t="s">
        <v>98</v>
      </c>
      <c r="H102" s="13" t="s">
        <v>1311</v>
      </c>
      <c r="I102" s="13" t="s">
        <v>1311</v>
      </c>
      <c r="J102" s="13" t="str">
        <f>VLOOKUP($M102,[1]Hoja1!$K$5:$N$815,2,FALSE)</f>
        <v>C</v>
      </c>
      <c r="K102" s="13">
        <f>VLOOKUP($M102,[1]Hoja1!$K$5:$N$815,3,FALSE)</f>
        <v>3.2</v>
      </c>
      <c r="L102" s="13">
        <f>VLOOKUP($M102,[1]Hoja1!$K$5:$N$815,4,FALSE)</f>
        <v>555599</v>
      </c>
      <c r="M102" s="13" t="s">
        <v>1541</v>
      </c>
      <c r="N102" s="13"/>
      <c r="O102" s="13"/>
      <c r="P102" s="13"/>
      <c r="Q102" s="13"/>
      <c r="R102" s="13"/>
      <c r="S102" s="13"/>
      <c r="T102" s="13"/>
      <c r="U102" s="13"/>
      <c r="V102" s="13"/>
      <c r="W102" s="13"/>
      <c r="X102" s="13"/>
      <c r="Y102" s="13"/>
      <c r="Z102" s="13"/>
      <c r="AA102" s="13"/>
      <c r="AB102" s="13">
        <f>VLOOKUP(M102,'[2]Base Total GPR'!$P$5:$BH$652,11,FALSE)</f>
        <v>1</v>
      </c>
      <c r="AC102" s="13"/>
      <c r="AD102" s="13"/>
      <c r="AE102" s="13"/>
      <c r="AF102" s="13"/>
      <c r="AG102" s="13"/>
      <c r="AH102" s="13"/>
      <c r="AI102" s="13"/>
      <c r="AJ102" s="13"/>
      <c r="AK102" s="13"/>
      <c r="AL102" s="13"/>
      <c r="AM102" s="13"/>
      <c r="AN102" s="13">
        <v>5</v>
      </c>
      <c r="AO102" s="13">
        <v>5</v>
      </c>
      <c r="AP102" s="13"/>
      <c r="AQ102" s="13"/>
      <c r="AR102" s="13"/>
      <c r="AS102" s="13"/>
      <c r="AT102" s="13"/>
      <c r="AU102" s="13"/>
      <c r="AV102" s="13"/>
      <c r="AW102" s="13"/>
      <c r="AX102" s="13"/>
      <c r="AY102" s="13"/>
      <c r="AZ102" s="13"/>
      <c r="BA102" s="13">
        <v>5</v>
      </c>
      <c r="BB102" s="13">
        <v>5</v>
      </c>
    </row>
    <row r="103" spans="1:54" x14ac:dyDescent="0.25">
      <c r="A103" s="13" t="s">
        <v>1229</v>
      </c>
      <c r="B103" s="13" t="s">
        <v>58</v>
      </c>
      <c r="C103" s="13" t="s">
        <v>1526</v>
      </c>
      <c r="D103" s="13" t="s">
        <v>1529</v>
      </c>
      <c r="E103" s="13" t="s">
        <v>116</v>
      </c>
      <c r="F103" s="13" t="s">
        <v>234</v>
      </c>
      <c r="G103" s="13" t="s">
        <v>98</v>
      </c>
      <c r="H103" s="13" t="s">
        <v>1311</v>
      </c>
      <c r="I103" s="13" t="s">
        <v>1311</v>
      </c>
      <c r="J103" s="13" t="str">
        <f>VLOOKUP($M103,[1]Hoja1!$K$5:$N$815,2,FALSE)</f>
        <v>C</v>
      </c>
      <c r="K103" s="13">
        <f>VLOOKUP($M103,[1]Hoja1!$K$5:$N$815,3,FALSE)</f>
        <v>3.6</v>
      </c>
      <c r="L103" s="13">
        <f>VLOOKUP($M103,[1]Hoja1!$K$5:$N$815,4,FALSE)</f>
        <v>555603</v>
      </c>
      <c r="M103" s="13" t="s">
        <v>1530</v>
      </c>
      <c r="N103" s="13"/>
      <c r="O103" s="13"/>
      <c r="P103" s="13"/>
      <c r="Q103" s="13"/>
      <c r="R103" s="13"/>
      <c r="S103" s="13"/>
      <c r="T103" s="13"/>
      <c r="U103" s="13"/>
      <c r="V103" s="13"/>
      <c r="W103" s="13"/>
      <c r="X103" s="13"/>
      <c r="Y103" s="13"/>
      <c r="Z103" s="13"/>
      <c r="AA103" s="13"/>
      <c r="AB103" s="13">
        <f>VLOOKUP(M103,'[2]Base Total GPR'!$P$5:$BH$652,11,FALSE)</f>
        <v>1</v>
      </c>
      <c r="AC103" s="13"/>
      <c r="AD103" s="13"/>
      <c r="AE103" s="13"/>
      <c r="AF103" s="13"/>
      <c r="AG103" s="13"/>
      <c r="AH103" s="13"/>
      <c r="AI103" s="13"/>
      <c r="AJ103" s="13"/>
      <c r="AK103" s="13"/>
      <c r="AL103" s="13"/>
      <c r="AM103" s="13"/>
      <c r="AN103" s="13">
        <v>215</v>
      </c>
      <c r="AO103" s="13">
        <v>215</v>
      </c>
      <c r="AP103" s="13"/>
      <c r="AQ103" s="13"/>
      <c r="AR103" s="13"/>
      <c r="AS103" s="13"/>
      <c r="AT103" s="13"/>
      <c r="AU103" s="13"/>
      <c r="AV103" s="13"/>
      <c r="AW103" s="13"/>
      <c r="AX103" s="13"/>
      <c r="AY103" s="13"/>
      <c r="AZ103" s="13"/>
      <c r="BA103" s="13">
        <v>215</v>
      </c>
      <c r="BB103" s="13">
        <v>215</v>
      </c>
    </row>
    <row r="104" spans="1:54" x14ac:dyDescent="0.25">
      <c r="A104" s="13" t="s">
        <v>1229</v>
      </c>
      <c r="B104" s="13" t="s">
        <v>58</v>
      </c>
      <c r="C104" s="13" t="s">
        <v>1526</v>
      </c>
      <c r="D104" s="13" t="s">
        <v>1531</v>
      </c>
      <c r="E104" s="13" t="s">
        <v>116</v>
      </c>
      <c r="F104" s="13" t="s">
        <v>117</v>
      </c>
      <c r="G104" s="13" t="s">
        <v>98</v>
      </c>
      <c r="H104" s="13" t="s">
        <v>4314</v>
      </c>
      <c r="I104" s="13" t="s">
        <v>1532</v>
      </c>
      <c r="J104" s="13" t="str">
        <f>VLOOKUP($M104,[1]Hoja1!$K$5:$N$815,2,FALSE)</f>
        <v>C</v>
      </c>
      <c r="K104" s="13">
        <f>VLOOKUP($M104,[1]Hoja1!$K$5:$N$815,3,FALSE)</f>
        <v>1.3</v>
      </c>
      <c r="L104" s="13">
        <f>VLOOKUP($M104,[1]Hoja1!$K$5:$N$815,4,FALSE)</f>
        <v>556715</v>
      </c>
      <c r="M104" s="13" t="s">
        <v>1533</v>
      </c>
      <c r="N104" s="13"/>
      <c r="O104" s="13"/>
      <c r="P104" s="13"/>
      <c r="Q104" s="13"/>
      <c r="R104" s="13"/>
      <c r="S104" s="13"/>
      <c r="T104" s="13"/>
      <c r="U104" s="13"/>
      <c r="V104" s="13"/>
      <c r="W104" s="13"/>
      <c r="X104" s="13"/>
      <c r="Y104" s="13"/>
      <c r="Z104" s="13"/>
      <c r="AA104" s="13"/>
      <c r="AB104" s="13">
        <f>VLOOKUP(M104,'[2]Base Total GPR'!$P$5:$BH$652,11,FALSE)</f>
        <v>1</v>
      </c>
      <c r="AC104" s="13"/>
      <c r="AD104" s="13"/>
      <c r="AE104" s="13"/>
      <c r="AF104" s="13"/>
      <c r="AG104" s="13"/>
      <c r="AH104" s="13"/>
      <c r="AI104" s="13"/>
      <c r="AJ104" s="13"/>
      <c r="AK104" s="13"/>
      <c r="AL104" s="13"/>
      <c r="AM104" s="13"/>
      <c r="AN104" s="13">
        <v>221</v>
      </c>
      <c r="AO104" s="13">
        <v>221</v>
      </c>
      <c r="AP104" s="13"/>
      <c r="AQ104" s="13"/>
      <c r="AR104" s="13"/>
      <c r="AS104" s="13"/>
      <c r="AT104" s="13"/>
      <c r="AU104" s="13"/>
      <c r="AV104" s="13"/>
      <c r="AW104" s="13"/>
      <c r="AX104" s="13"/>
      <c r="AY104" s="13"/>
      <c r="AZ104" s="13"/>
      <c r="BA104" s="13">
        <v>221</v>
      </c>
      <c r="BB104" s="13">
        <v>221</v>
      </c>
    </row>
    <row r="105" spans="1:54" x14ac:dyDescent="0.25">
      <c r="A105" s="13" t="s">
        <v>1229</v>
      </c>
      <c r="B105" s="13" t="s">
        <v>58</v>
      </c>
      <c r="C105" s="13" t="s">
        <v>1526</v>
      </c>
      <c r="D105" s="13" t="s">
        <v>1529</v>
      </c>
      <c r="E105" s="13" t="s">
        <v>116</v>
      </c>
      <c r="F105" s="13" t="s">
        <v>234</v>
      </c>
      <c r="G105" s="13" t="s">
        <v>98</v>
      </c>
      <c r="H105" s="13" t="s">
        <v>1311</v>
      </c>
      <c r="I105" s="13" t="s">
        <v>1311</v>
      </c>
      <c r="J105" s="13" t="str">
        <f>VLOOKUP($M105,[1]Hoja1!$K$5:$N$815,2,FALSE)</f>
        <v>C</v>
      </c>
      <c r="K105" s="13">
        <f>VLOOKUP($M105,[1]Hoja1!$K$5:$N$815,3,FALSE)</f>
        <v>3.4</v>
      </c>
      <c r="L105" s="13">
        <f>VLOOKUP($M105,[1]Hoja1!$K$5:$N$815,4,FALSE)</f>
        <v>555601</v>
      </c>
      <c r="M105" s="13" t="s">
        <v>1547</v>
      </c>
      <c r="N105" s="13"/>
      <c r="O105" s="13"/>
      <c r="P105" s="13"/>
      <c r="Q105" s="13"/>
      <c r="R105" s="13"/>
      <c r="S105" s="13"/>
      <c r="T105" s="13"/>
      <c r="U105" s="13"/>
      <c r="V105" s="13"/>
      <c r="W105" s="13"/>
      <c r="X105" s="13"/>
      <c r="Y105" s="13"/>
      <c r="Z105" s="13"/>
      <c r="AA105" s="13"/>
      <c r="AB105" s="13">
        <f>VLOOKUP(M105,'[2]Base Total GPR'!$P$5:$BH$652,11,FALSE)</f>
        <v>2</v>
      </c>
      <c r="AC105" s="13"/>
      <c r="AD105" s="13"/>
      <c r="AE105" s="13"/>
      <c r="AF105" s="13"/>
      <c r="AG105" s="13"/>
      <c r="AH105" s="13">
        <f>VLOOKUP(M105,'[2]Base Total GPR'!$P$5:$BH$652,18,FALSE)</f>
        <v>50</v>
      </c>
      <c r="AI105" s="13"/>
      <c r="AJ105" s="13"/>
      <c r="AK105" s="13"/>
      <c r="AL105" s="13"/>
      <c r="AM105" s="13"/>
      <c r="AN105" s="13">
        <f>VLOOKUP($M105,'[2]Base Total GPR'!$P$5:$BH$652,19,FALSE)</f>
        <v>50</v>
      </c>
      <c r="AO105" s="13">
        <v>100</v>
      </c>
      <c r="AP105" s="13"/>
      <c r="AQ105" s="13"/>
      <c r="AR105" s="13"/>
      <c r="AS105" s="13"/>
      <c r="AT105" s="13"/>
      <c r="AU105" s="13">
        <v>198</v>
      </c>
      <c r="AV105" s="13"/>
      <c r="AW105" s="13"/>
      <c r="AX105" s="13"/>
      <c r="AY105" s="13"/>
      <c r="AZ105" s="13"/>
      <c r="BA105" s="13">
        <v>257</v>
      </c>
      <c r="BB105" s="13">
        <v>455</v>
      </c>
    </row>
    <row r="106" spans="1:54" x14ac:dyDescent="0.25">
      <c r="A106" s="13" t="s">
        <v>1229</v>
      </c>
      <c r="B106" s="13" t="s">
        <v>58</v>
      </c>
      <c r="C106" s="13" t="s">
        <v>1526</v>
      </c>
      <c r="D106" s="13" t="s">
        <v>1527</v>
      </c>
      <c r="E106" s="13" t="s">
        <v>356</v>
      </c>
      <c r="F106" s="13" t="s">
        <v>362</v>
      </c>
      <c r="G106" s="13" t="s">
        <v>98</v>
      </c>
      <c r="H106" s="13"/>
      <c r="I106" s="13"/>
      <c r="J106" s="13" t="str">
        <f>VLOOKUP($M106,[1]Hoja1!$K$5:$N$815,2,FALSE)</f>
        <v>C</v>
      </c>
      <c r="K106" s="13">
        <f>VLOOKUP($M106,[1]Hoja1!$K$5:$N$815,3,FALSE)</f>
        <v>4.4000000000000004</v>
      </c>
      <c r="L106" s="13">
        <f>VLOOKUP($M106,[1]Hoja1!$K$5:$N$815,4,FALSE)</f>
        <v>555606</v>
      </c>
      <c r="M106" s="13" t="s">
        <v>1528</v>
      </c>
      <c r="N106" s="13"/>
      <c r="O106" s="13"/>
      <c r="P106" s="13"/>
      <c r="Q106" s="13"/>
      <c r="R106" s="13"/>
      <c r="S106" s="13"/>
      <c r="T106" s="13"/>
      <c r="U106" s="13"/>
      <c r="V106" s="13"/>
      <c r="W106" s="13"/>
      <c r="X106" s="13"/>
      <c r="Y106" s="13"/>
      <c r="Z106" s="13"/>
      <c r="AA106" s="13"/>
      <c r="AB106" s="13">
        <f>VLOOKUP(M106,'[2]Base Total GPR'!$P$5:$BH$652,11,FALSE)</f>
        <v>2</v>
      </c>
      <c r="AC106" s="13"/>
      <c r="AD106" s="13"/>
      <c r="AE106" s="13"/>
      <c r="AF106" s="13"/>
      <c r="AG106" s="13"/>
      <c r="AH106" s="13">
        <f>VLOOKUP(M106,'[2]Base Total GPR'!$P$5:$BH$652,18,FALSE)</f>
        <v>500</v>
      </c>
      <c r="AI106" s="13"/>
      <c r="AJ106" s="13"/>
      <c r="AK106" s="13"/>
      <c r="AL106" s="13"/>
      <c r="AM106" s="13"/>
      <c r="AN106" s="13">
        <f>VLOOKUP($M106,'[2]Base Total GPR'!$P$5:$BH$652,19,FALSE)</f>
        <v>500</v>
      </c>
      <c r="AO106" s="13">
        <v>1000</v>
      </c>
      <c r="AP106" s="13"/>
      <c r="AQ106" s="13"/>
      <c r="AR106" s="13"/>
      <c r="AS106" s="13"/>
      <c r="AT106" s="13"/>
      <c r="AU106" s="13">
        <v>786</v>
      </c>
      <c r="AV106" s="13"/>
      <c r="AW106" s="13"/>
      <c r="AX106" s="13"/>
      <c r="AY106" s="13"/>
      <c r="AZ106" s="13"/>
      <c r="BA106" s="13">
        <v>496</v>
      </c>
      <c r="BB106" s="13">
        <v>1282</v>
      </c>
    </row>
    <row r="107" spans="1:54" x14ac:dyDescent="0.25">
      <c r="A107" s="13" t="s">
        <v>1229</v>
      </c>
      <c r="B107" s="13" t="s">
        <v>58</v>
      </c>
      <c r="C107" s="13" t="s">
        <v>1526</v>
      </c>
      <c r="D107" s="13" t="s">
        <v>1527</v>
      </c>
      <c r="E107" s="13" t="s">
        <v>356</v>
      </c>
      <c r="F107" s="13" t="s">
        <v>362</v>
      </c>
      <c r="G107" s="13" t="s">
        <v>98</v>
      </c>
      <c r="H107" s="13"/>
      <c r="I107" s="13"/>
      <c r="J107" s="13" t="str">
        <f>VLOOKUP($M107,[1]Hoja1!$K$5:$N$815,2,FALSE)</f>
        <v>C</v>
      </c>
      <c r="K107" s="13">
        <f>VLOOKUP($M107,[1]Hoja1!$K$5:$N$815,3,FALSE)</f>
        <v>4.3</v>
      </c>
      <c r="L107" s="13">
        <f>VLOOKUP($M107,[1]Hoja1!$K$5:$N$815,4,FALSE)</f>
        <v>555605</v>
      </c>
      <c r="M107" s="13" t="s">
        <v>1542</v>
      </c>
      <c r="N107" s="13"/>
      <c r="O107" s="13"/>
      <c r="P107" s="13"/>
      <c r="Q107" s="13"/>
      <c r="R107" s="13"/>
      <c r="S107" s="13"/>
      <c r="T107" s="13"/>
      <c r="U107" s="13"/>
      <c r="V107" s="13"/>
      <c r="W107" s="13"/>
      <c r="X107" s="13"/>
      <c r="Y107" s="13"/>
      <c r="Z107" s="13"/>
      <c r="AA107" s="13"/>
      <c r="AB107" s="13">
        <f>VLOOKUP(M107,'[2]Base Total GPR'!$P$5:$BH$652,11,FALSE)</f>
        <v>2</v>
      </c>
      <c r="AC107" s="13"/>
      <c r="AD107" s="13"/>
      <c r="AE107" s="13"/>
      <c r="AF107" s="13"/>
      <c r="AG107" s="13"/>
      <c r="AH107" s="13">
        <f>VLOOKUP(M107,'[2]Base Total GPR'!$P$5:$BH$652,18,FALSE)</f>
        <v>1</v>
      </c>
      <c r="AI107" s="13"/>
      <c r="AJ107" s="13"/>
      <c r="AK107" s="13"/>
      <c r="AL107" s="13"/>
      <c r="AM107" s="13"/>
      <c r="AN107" s="13">
        <f>VLOOKUP($M107,'[2]Base Total GPR'!$P$5:$BH$652,19,FALSE)</f>
        <v>1</v>
      </c>
      <c r="AO107" s="13">
        <v>2</v>
      </c>
      <c r="AP107" s="13"/>
      <c r="AQ107" s="13"/>
      <c r="AR107" s="13"/>
      <c r="AS107" s="13"/>
      <c r="AT107" s="13"/>
      <c r="AU107" s="13">
        <v>8</v>
      </c>
      <c r="AV107" s="13"/>
      <c r="AW107" s="13"/>
      <c r="AX107" s="13"/>
      <c r="AY107" s="13"/>
      <c r="AZ107" s="13"/>
      <c r="BA107" s="13">
        <v>0</v>
      </c>
      <c r="BB107" s="13">
        <v>8</v>
      </c>
    </row>
    <row r="108" spans="1:54" x14ac:dyDescent="0.25">
      <c r="A108" s="13" t="s">
        <v>1229</v>
      </c>
      <c r="B108" s="13" t="s">
        <v>58</v>
      </c>
      <c r="C108" s="13" t="s">
        <v>1526</v>
      </c>
      <c r="D108" s="13" t="s">
        <v>1527</v>
      </c>
      <c r="E108" s="13" t="s">
        <v>356</v>
      </c>
      <c r="F108" s="13" t="s">
        <v>362</v>
      </c>
      <c r="G108" s="13" t="s">
        <v>98</v>
      </c>
      <c r="H108" s="13"/>
      <c r="I108" s="13"/>
      <c r="J108" s="13" t="str">
        <f>VLOOKUP($M108,[1]Hoja1!$K$5:$N$815,2,FALSE)</f>
        <v>C</v>
      </c>
      <c r="K108" s="13">
        <f>VLOOKUP($M108,[1]Hoja1!$K$5:$N$815,3,FALSE)</f>
        <v>4.2</v>
      </c>
      <c r="L108" s="13">
        <f>VLOOKUP($M108,[1]Hoja1!$K$5:$N$815,4,FALSE)</f>
        <v>555604</v>
      </c>
      <c r="M108" s="13" t="s">
        <v>1538</v>
      </c>
      <c r="N108" s="13"/>
      <c r="O108" s="13"/>
      <c r="P108" s="13"/>
      <c r="Q108" s="13"/>
      <c r="R108" s="13"/>
      <c r="S108" s="13"/>
      <c r="T108" s="13"/>
      <c r="U108" s="13"/>
      <c r="V108" s="13"/>
      <c r="W108" s="13"/>
      <c r="X108" s="13"/>
      <c r="Y108" s="13"/>
      <c r="Z108" s="13"/>
      <c r="AA108" s="13"/>
      <c r="AB108" s="13">
        <f>VLOOKUP(M108,'[2]Base Total GPR'!$P$5:$BH$652,11,FALSE)</f>
        <v>2</v>
      </c>
      <c r="AC108" s="13"/>
      <c r="AD108" s="13"/>
      <c r="AE108" s="13"/>
      <c r="AF108" s="13"/>
      <c r="AG108" s="13"/>
      <c r="AH108" s="13">
        <f>VLOOKUP(M108,'[2]Base Total GPR'!$P$5:$BH$652,18,FALSE)</f>
        <v>1</v>
      </c>
      <c r="AI108" s="13"/>
      <c r="AJ108" s="13"/>
      <c r="AK108" s="13"/>
      <c r="AL108" s="13"/>
      <c r="AM108" s="13"/>
      <c r="AN108" s="13">
        <f>VLOOKUP($M108,'[2]Base Total GPR'!$P$5:$BH$652,19,FALSE)</f>
        <v>1</v>
      </c>
      <c r="AO108" s="13">
        <v>2</v>
      </c>
      <c r="AP108" s="13"/>
      <c r="AQ108" s="13"/>
      <c r="AR108" s="13"/>
      <c r="AS108" s="13"/>
      <c r="AT108" s="13"/>
      <c r="AU108" s="13">
        <v>3</v>
      </c>
      <c r="AV108" s="13"/>
      <c r="AW108" s="13"/>
      <c r="AX108" s="13"/>
      <c r="AY108" s="13"/>
      <c r="AZ108" s="13"/>
      <c r="BA108" s="13">
        <v>2</v>
      </c>
      <c r="BB108" s="13">
        <v>5</v>
      </c>
    </row>
    <row r="109" spans="1:54" x14ac:dyDescent="0.25">
      <c r="A109" s="13" t="s">
        <v>1229</v>
      </c>
      <c r="B109" s="13" t="s">
        <v>58</v>
      </c>
      <c r="C109" s="13" t="s">
        <v>1526</v>
      </c>
      <c r="D109" s="13" t="s">
        <v>1527</v>
      </c>
      <c r="E109" s="13" t="s">
        <v>356</v>
      </c>
      <c r="F109" s="13" t="s">
        <v>362</v>
      </c>
      <c r="G109" s="13" t="s">
        <v>98</v>
      </c>
      <c r="H109" s="13"/>
      <c r="I109" s="13"/>
      <c r="J109" s="13" t="str">
        <f>VLOOKUP($M109,[1]Hoja1!$K$5:$N$815,2,FALSE)</f>
        <v>C</v>
      </c>
      <c r="K109" s="13">
        <f>VLOOKUP($M109,[1]Hoja1!$K$5:$N$815,3,FALSE)</f>
        <v>4.5999999999999996</v>
      </c>
      <c r="L109" s="13">
        <f>VLOOKUP($M109,[1]Hoja1!$K$5:$N$815,4,FALSE)</f>
        <v>555608</v>
      </c>
      <c r="M109" s="13" t="s">
        <v>1539</v>
      </c>
      <c r="N109" s="13"/>
      <c r="O109" s="13"/>
      <c r="P109" s="13"/>
      <c r="Q109" s="13"/>
      <c r="R109" s="13"/>
      <c r="S109" s="13"/>
      <c r="T109" s="13"/>
      <c r="U109" s="13"/>
      <c r="V109" s="13"/>
      <c r="W109" s="13"/>
      <c r="X109" s="13"/>
      <c r="Y109" s="13"/>
      <c r="Z109" s="13"/>
      <c r="AA109" s="13"/>
      <c r="AB109" s="13">
        <f>VLOOKUP(M109,'[2]Base Total GPR'!$P$5:$BH$652,11,FALSE)</f>
        <v>2</v>
      </c>
      <c r="AC109" s="13"/>
      <c r="AD109" s="13"/>
      <c r="AE109" s="13"/>
      <c r="AF109" s="13"/>
      <c r="AG109" s="13"/>
      <c r="AH109" s="13">
        <f>VLOOKUP(M109,'[2]Base Total GPR'!$P$5:$BH$652,18,FALSE)</f>
        <v>2</v>
      </c>
      <c r="AI109" s="13"/>
      <c r="AJ109" s="13"/>
      <c r="AK109" s="13"/>
      <c r="AL109" s="13"/>
      <c r="AM109" s="13"/>
      <c r="AN109" s="13">
        <f>VLOOKUP($M109,'[2]Base Total GPR'!$P$5:$BH$652,19,FALSE)</f>
        <v>3</v>
      </c>
      <c r="AO109" s="13">
        <v>5</v>
      </c>
      <c r="AP109" s="13"/>
      <c r="AQ109" s="13"/>
      <c r="AR109" s="13"/>
      <c r="AS109" s="13"/>
      <c r="AT109" s="13"/>
      <c r="AU109" s="13">
        <v>5</v>
      </c>
      <c r="AV109" s="13"/>
      <c r="AW109" s="13"/>
      <c r="AX109" s="13"/>
      <c r="AY109" s="13"/>
      <c r="AZ109" s="13"/>
      <c r="BA109" s="13">
        <v>3</v>
      </c>
      <c r="BB109" s="13">
        <v>8</v>
      </c>
    </row>
    <row r="110" spans="1:54" x14ac:dyDescent="0.25">
      <c r="A110" s="13" t="s">
        <v>1229</v>
      </c>
      <c r="B110" s="13" t="s">
        <v>58</v>
      </c>
      <c r="C110" s="13" t="s">
        <v>1526</v>
      </c>
      <c r="D110" s="13" t="s">
        <v>1527</v>
      </c>
      <c r="E110" s="13" t="s">
        <v>356</v>
      </c>
      <c r="F110" s="13" t="s">
        <v>362</v>
      </c>
      <c r="G110" s="13" t="s">
        <v>98</v>
      </c>
      <c r="H110" s="13"/>
      <c r="I110" s="13"/>
      <c r="J110" s="13" t="str">
        <f>VLOOKUP($M110,[1]Hoja1!$K$5:$N$815,2,FALSE)</f>
        <v>C</v>
      </c>
      <c r="K110" s="13">
        <f>VLOOKUP($M110,[1]Hoja1!$K$5:$N$815,3,FALSE)</f>
        <v>4.5</v>
      </c>
      <c r="L110" s="13">
        <f>VLOOKUP($M110,[1]Hoja1!$K$5:$N$815,4,FALSE)</f>
        <v>555607</v>
      </c>
      <c r="M110" s="13" t="s">
        <v>1536</v>
      </c>
      <c r="N110" s="13"/>
      <c r="O110" s="13"/>
      <c r="P110" s="13"/>
      <c r="Q110" s="13"/>
      <c r="R110" s="13"/>
      <c r="S110" s="13"/>
      <c r="T110" s="13"/>
      <c r="U110" s="13"/>
      <c r="V110" s="13"/>
      <c r="W110" s="13"/>
      <c r="X110" s="13"/>
      <c r="Y110" s="13"/>
      <c r="Z110" s="13"/>
      <c r="AA110" s="13"/>
      <c r="AB110" s="13">
        <f>VLOOKUP(M110,'[2]Base Total GPR'!$P$5:$BH$652,11,FALSE)</f>
        <v>2</v>
      </c>
      <c r="AC110" s="13"/>
      <c r="AD110" s="13"/>
      <c r="AE110" s="13"/>
      <c r="AF110" s="13"/>
      <c r="AG110" s="13"/>
      <c r="AH110" s="13">
        <f>VLOOKUP(M110,'[2]Base Total GPR'!$P$5:$BH$652,18,FALSE)</f>
        <v>3</v>
      </c>
      <c r="AI110" s="13"/>
      <c r="AJ110" s="13"/>
      <c r="AK110" s="13"/>
      <c r="AL110" s="13"/>
      <c r="AM110" s="13"/>
      <c r="AN110" s="13">
        <f>VLOOKUP($M110,'[2]Base Total GPR'!$P$5:$BH$652,19,FALSE)</f>
        <v>3</v>
      </c>
      <c r="AO110" s="13">
        <v>6</v>
      </c>
      <c r="AP110" s="13"/>
      <c r="AQ110" s="13"/>
      <c r="AR110" s="13"/>
      <c r="AS110" s="13"/>
      <c r="AT110" s="13"/>
      <c r="AU110" s="13">
        <v>8</v>
      </c>
      <c r="AV110" s="13"/>
      <c r="AW110" s="13"/>
      <c r="AX110" s="13"/>
      <c r="AY110" s="13"/>
      <c r="AZ110" s="13"/>
      <c r="BA110" s="13">
        <v>1</v>
      </c>
      <c r="BB110" s="13">
        <v>9</v>
      </c>
    </row>
    <row r="111" spans="1:54" x14ac:dyDescent="0.25">
      <c r="A111" s="13" t="s">
        <v>1229</v>
      </c>
      <c r="B111" s="13" t="s">
        <v>58</v>
      </c>
      <c r="C111" s="13" t="s">
        <v>1526</v>
      </c>
      <c r="D111" s="13" t="s">
        <v>1534</v>
      </c>
      <c r="E111" s="13" t="s">
        <v>116</v>
      </c>
      <c r="F111" s="13" t="s">
        <v>234</v>
      </c>
      <c r="G111" s="13" t="s">
        <v>98</v>
      </c>
      <c r="H111" s="13" t="s">
        <v>1311</v>
      </c>
      <c r="I111" s="13" t="s">
        <v>1311</v>
      </c>
      <c r="J111" s="13" t="str">
        <f>VLOOKUP($M111,[1]Hoja1!$K$5:$N$815,2,FALSE)</f>
        <v>C</v>
      </c>
      <c r="K111" s="13">
        <f>VLOOKUP($M111,[1]Hoja1!$K$5:$N$815,3,FALSE)</f>
        <v>2.4</v>
      </c>
      <c r="L111" s="13">
        <f>VLOOKUP($M111,[1]Hoja1!$K$5:$N$815,4,FALSE)</f>
        <v>555596</v>
      </c>
      <c r="M111" s="13" t="s">
        <v>1546</v>
      </c>
      <c r="N111" s="13"/>
      <c r="O111" s="13"/>
      <c r="P111" s="13"/>
      <c r="Q111" s="13"/>
      <c r="R111" s="13"/>
      <c r="S111" s="13"/>
      <c r="T111" s="13"/>
      <c r="U111" s="13"/>
      <c r="V111" s="13"/>
      <c r="W111" s="13"/>
      <c r="X111" s="13"/>
      <c r="Y111" s="13"/>
      <c r="Z111" s="13"/>
      <c r="AA111" s="13"/>
      <c r="AB111" s="13">
        <f>VLOOKUP(M111,'[2]Base Total GPR'!$P$5:$BH$652,11,FALSE)</f>
        <v>2</v>
      </c>
      <c r="AC111" s="13"/>
      <c r="AD111" s="13"/>
      <c r="AE111" s="13"/>
      <c r="AF111" s="13"/>
      <c r="AG111" s="13"/>
      <c r="AH111" s="13">
        <f>VLOOKUP(M111,'[2]Base Total GPR'!$P$5:$BH$652,18,FALSE)</f>
        <v>20000</v>
      </c>
      <c r="AI111" s="13"/>
      <c r="AJ111" s="13"/>
      <c r="AK111" s="13"/>
      <c r="AL111" s="13"/>
      <c r="AM111" s="13"/>
      <c r="AN111" s="13">
        <f>VLOOKUP($M111,'[2]Base Total GPR'!$P$5:$BH$652,19,FALSE)</f>
        <v>20000</v>
      </c>
      <c r="AO111" s="13">
        <v>40000</v>
      </c>
      <c r="AP111" s="13"/>
      <c r="AQ111" s="13"/>
      <c r="AR111" s="13"/>
      <c r="AS111" s="13"/>
      <c r="AT111" s="13"/>
      <c r="AU111" s="13">
        <v>8393</v>
      </c>
      <c r="AV111" s="13"/>
      <c r="AW111" s="13"/>
      <c r="AX111" s="13"/>
      <c r="AY111" s="13"/>
      <c r="AZ111" s="13"/>
      <c r="BA111" s="13">
        <v>16608</v>
      </c>
      <c r="BB111" s="13">
        <v>25001</v>
      </c>
    </row>
    <row r="112" spans="1:54" x14ac:dyDescent="0.25">
      <c r="A112" s="13" t="s">
        <v>340</v>
      </c>
      <c r="B112" s="13" t="s">
        <v>58</v>
      </c>
      <c r="C112" s="13" t="s">
        <v>341</v>
      </c>
      <c r="D112" s="13" t="s">
        <v>1552</v>
      </c>
      <c r="E112" s="13" t="s">
        <v>116</v>
      </c>
      <c r="F112" s="13" t="s">
        <v>117</v>
      </c>
      <c r="G112" s="13" t="s">
        <v>1174</v>
      </c>
      <c r="H112" s="13" t="s">
        <v>4332</v>
      </c>
      <c r="I112" s="13" t="s">
        <v>1553</v>
      </c>
      <c r="J112" s="13" t="str">
        <f>VLOOKUP($M112,[1]Hoja1!$K$5:$N$815,2,FALSE)</f>
        <v>C</v>
      </c>
      <c r="K112" s="13">
        <f>VLOOKUP($M112,[1]Hoja1!$K$5:$N$815,3,FALSE)</f>
        <v>1.4</v>
      </c>
      <c r="L112" s="13">
        <f>VLOOKUP($M112,[1]Hoja1!$K$5:$N$815,4,FALSE)</f>
        <v>558407</v>
      </c>
      <c r="M112" s="13" t="s">
        <v>1556</v>
      </c>
      <c r="N112" s="13"/>
      <c r="O112" s="13"/>
      <c r="P112" s="13"/>
      <c r="Q112" s="13"/>
      <c r="R112" s="13"/>
      <c r="S112" s="13"/>
      <c r="T112" s="13"/>
      <c r="U112" s="13"/>
      <c r="V112" s="13"/>
      <c r="W112" s="13"/>
      <c r="X112" s="13"/>
      <c r="Y112" s="13"/>
      <c r="Z112" s="13"/>
      <c r="AA112" s="13"/>
      <c r="AB112" s="13">
        <f>VLOOKUP(M112,'[2]Base Total GPR'!$P$5:$BH$652,11,FALSE)</f>
        <v>2</v>
      </c>
      <c r="AC112" s="13"/>
      <c r="AD112" s="13"/>
      <c r="AE112" s="13"/>
      <c r="AF112" s="13"/>
      <c r="AG112" s="13"/>
      <c r="AH112" s="13">
        <f>VLOOKUP(M112,'[2]Base Total GPR'!$P$5:$BH$652,18,FALSE)</f>
        <v>45</v>
      </c>
      <c r="AI112" s="13"/>
      <c r="AJ112" s="13"/>
      <c r="AK112" s="13"/>
      <c r="AL112" s="13"/>
      <c r="AM112" s="13"/>
      <c r="AN112" s="13">
        <f>VLOOKUP($M112,'[2]Base Total GPR'!$P$5:$BH$652,19,FALSE)</f>
        <v>50</v>
      </c>
      <c r="AO112" s="13">
        <v>95</v>
      </c>
      <c r="AP112" s="13"/>
      <c r="AQ112" s="13"/>
      <c r="AR112" s="13"/>
      <c r="AS112" s="13"/>
      <c r="AT112" s="13"/>
      <c r="AU112" s="13">
        <v>173.96</v>
      </c>
      <c r="AV112" s="13"/>
      <c r="AW112" s="13"/>
      <c r="AX112" s="13"/>
      <c r="AY112" s="13"/>
      <c r="AZ112" s="13"/>
      <c r="BA112" s="13">
        <v>76.010000000000005</v>
      </c>
      <c r="BB112" s="13">
        <v>249.97</v>
      </c>
    </row>
    <row r="113" spans="1:54" x14ac:dyDescent="0.25">
      <c r="A113" s="13" t="s">
        <v>340</v>
      </c>
      <c r="B113" s="13" t="s">
        <v>58</v>
      </c>
      <c r="C113" s="13" t="s">
        <v>341</v>
      </c>
      <c r="D113" s="13" t="s">
        <v>1552</v>
      </c>
      <c r="E113" s="13" t="s">
        <v>116</v>
      </c>
      <c r="F113" s="13" t="s">
        <v>117</v>
      </c>
      <c r="G113" s="13" t="s">
        <v>1174</v>
      </c>
      <c r="H113" s="13" t="s">
        <v>4332</v>
      </c>
      <c r="I113" s="13" t="s">
        <v>1553</v>
      </c>
      <c r="J113" s="13" t="str">
        <f>VLOOKUP($M113,[1]Hoja1!$K$5:$N$815,2,FALSE)</f>
        <v>C</v>
      </c>
      <c r="K113" s="13">
        <f>VLOOKUP($M113,[1]Hoja1!$K$5:$N$815,3,FALSE)</f>
        <v>1.2</v>
      </c>
      <c r="L113" s="13">
        <f>VLOOKUP($M113,[1]Hoja1!$K$5:$N$815,4,FALSE)</f>
        <v>558405</v>
      </c>
      <c r="M113" s="13" t="s">
        <v>1554</v>
      </c>
      <c r="N113" s="13"/>
      <c r="O113" s="13"/>
      <c r="P113" s="13"/>
      <c r="Q113" s="13"/>
      <c r="R113" s="13"/>
      <c r="S113" s="13"/>
      <c r="T113" s="13"/>
      <c r="U113" s="13"/>
      <c r="V113" s="13"/>
      <c r="W113" s="13"/>
      <c r="X113" s="13"/>
      <c r="Y113" s="13"/>
      <c r="Z113" s="13"/>
      <c r="AA113" s="13"/>
      <c r="AB113" s="13">
        <f>VLOOKUP(M113,'[2]Base Total GPR'!$P$5:$BH$652,11,FALSE)</f>
        <v>2</v>
      </c>
      <c r="AC113" s="13"/>
      <c r="AD113" s="13"/>
      <c r="AE113" s="13"/>
      <c r="AF113" s="13"/>
      <c r="AG113" s="13"/>
      <c r="AH113" s="13">
        <f>VLOOKUP(M113,'[2]Base Total GPR'!$P$5:$BH$652,18,FALSE)</f>
        <v>4</v>
      </c>
      <c r="AI113" s="13"/>
      <c r="AJ113" s="13"/>
      <c r="AK113" s="13"/>
      <c r="AL113" s="13"/>
      <c r="AM113" s="13"/>
      <c r="AN113" s="13">
        <f>VLOOKUP($M113,'[2]Base Total GPR'!$P$5:$BH$652,19,FALSE)</f>
        <v>2</v>
      </c>
      <c r="AO113" s="13">
        <v>6</v>
      </c>
      <c r="AP113" s="13"/>
      <c r="AQ113" s="13"/>
      <c r="AR113" s="13"/>
      <c r="AS113" s="13"/>
      <c r="AT113" s="13"/>
      <c r="AU113" s="13">
        <v>0</v>
      </c>
      <c r="AV113" s="13"/>
      <c r="AW113" s="13"/>
      <c r="AX113" s="13"/>
      <c r="AY113" s="13"/>
      <c r="AZ113" s="13"/>
      <c r="BA113" s="13">
        <v>7</v>
      </c>
      <c r="BB113" s="13">
        <v>7</v>
      </c>
    </row>
    <row r="114" spans="1:54" x14ac:dyDescent="0.25">
      <c r="A114" s="13" t="s">
        <v>340</v>
      </c>
      <c r="B114" s="13" t="s">
        <v>58</v>
      </c>
      <c r="C114" s="13" t="s">
        <v>341</v>
      </c>
      <c r="D114" s="13" t="s">
        <v>1552</v>
      </c>
      <c r="E114" s="13" t="s">
        <v>116</v>
      </c>
      <c r="F114" s="13" t="s">
        <v>117</v>
      </c>
      <c r="G114" s="13" t="s">
        <v>1174</v>
      </c>
      <c r="H114" s="13" t="s">
        <v>4332</v>
      </c>
      <c r="I114" s="13" t="s">
        <v>1553</v>
      </c>
      <c r="J114" s="13" t="str">
        <f>VLOOKUP($M114,[1]Hoja1!$K$5:$N$815,2,FALSE)</f>
        <v>C</v>
      </c>
      <c r="K114" s="13">
        <f>VLOOKUP($M114,[1]Hoja1!$K$5:$N$815,3,FALSE)</f>
        <v>1.3</v>
      </c>
      <c r="L114" s="13">
        <f>VLOOKUP($M114,[1]Hoja1!$K$5:$N$815,4,FALSE)</f>
        <v>558406</v>
      </c>
      <c r="M114" s="13" t="s">
        <v>1555</v>
      </c>
      <c r="N114" s="13"/>
      <c r="O114" s="13"/>
      <c r="P114" s="13"/>
      <c r="Q114" s="13"/>
      <c r="R114" s="13"/>
      <c r="S114" s="13"/>
      <c r="T114" s="13"/>
      <c r="U114" s="13"/>
      <c r="V114" s="13"/>
      <c r="W114" s="13"/>
      <c r="X114" s="13"/>
      <c r="Y114" s="13"/>
      <c r="Z114" s="13"/>
      <c r="AA114" s="13"/>
      <c r="AB114" s="13">
        <f>VLOOKUP(M114,'[2]Base Total GPR'!$P$5:$BH$652,11,FALSE)</f>
        <v>2</v>
      </c>
      <c r="AC114" s="13"/>
      <c r="AD114" s="13"/>
      <c r="AE114" s="13"/>
      <c r="AF114" s="13"/>
      <c r="AG114" s="13"/>
      <c r="AH114" s="13">
        <f>VLOOKUP(M114,'[2]Base Total GPR'!$P$5:$BH$652,18,FALSE)</f>
        <v>7</v>
      </c>
      <c r="AI114" s="13"/>
      <c r="AJ114" s="13"/>
      <c r="AK114" s="13"/>
      <c r="AL114" s="13"/>
      <c r="AM114" s="13"/>
      <c r="AN114" s="13">
        <f>VLOOKUP($M114,'[2]Base Total GPR'!$P$5:$BH$652,19,FALSE)</f>
        <v>2</v>
      </c>
      <c r="AO114" s="13">
        <v>9</v>
      </c>
      <c r="AP114" s="13"/>
      <c r="AQ114" s="13"/>
      <c r="AR114" s="13"/>
      <c r="AS114" s="13"/>
      <c r="AT114" s="13"/>
      <c r="AU114" s="13">
        <v>6</v>
      </c>
      <c r="AV114" s="13"/>
      <c r="AW114" s="13"/>
      <c r="AX114" s="13"/>
      <c r="AY114" s="13"/>
      <c r="AZ114" s="13"/>
      <c r="BA114" s="13">
        <v>3</v>
      </c>
      <c r="BB114" s="13">
        <v>9</v>
      </c>
    </row>
    <row r="115" spans="1:54" x14ac:dyDescent="0.25">
      <c r="A115" s="13" t="s">
        <v>801</v>
      </c>
      <c r="B115" s="13" t="s">
        <v>58</v>
      </c>
      <c r="C115" s="13" t="s">
        <v>1560</v>
      </c>
      <c r="D115" s="13" t="s">
        <v>1561</v>
      </c>
      <c r="E115" s="13" t="s">
        <v>107</v>
      </c>
      <c r="F115" s="13" t="s">
        <v>1562</v>
      </c>
      <c r="G115" s="13" t="s">
        <v>805</v>
      </c>
      <c r="H115" s="13" t="s">
        <v>4338</v>
      </c>
      <c r="I115" s="13" t="s">
        <v>1563</v>
      </c>
      <c r="J115" s="13" t="str">
        <f>VLOOKUP($M115,[1]Hoja1!$K$5:$N$815,2,FALSE)</f>
        <v>C</v>
      </c>
      <c r="K115" s="13">
        <f>VLOOKUP($M115,[1]Hoja1!$K$5:$N$815,3,FALSE)</f>
        <v>24.1</v>
      </c>
      <c r="L115" s="13">
        <f>VLOOKUP($M115,[1]Hoja1!$K$5:$N$815,4,FALSE)</f>
        <v>543252</v>
      </c>
      <c r="M115" s="13" t="s">
        <v>1564</v>
      </c>
      <c r="N115" s="13"/>
      <c r="O115" s="13"/>
      <c r="P115" s="13"/>
      <c r="Q115" s="13"/>
      <c r="R115" s="13"/>
      <c r="S115" s="13"/>
      <c r="T115" s="13"/>
      <c r="U115" s="13"/>
      <c r="V115" s="13"/>
      <c r="W115" s="13"/>
      <c r="X115" s="13"/>
      <c r="Y115" s="13"/>
      <c r="Z115" s="13"/>
      <c r="AA115" s="13"/>
      <c r="AB115" s="13">
        <f>VLOOKUP(M115,'[2]Base Total GPR'!$P$5:$BH$652,11,FALSE)</f>
        <v>2</v>
      </c>
      <c r="AC115" s="13"/>
      <c r="AD115" s="13"/>
      <c r="AE115" s="13"/>
      <c r="AF115" s="13"/>
      <c r="AG115" s="13"/>
      <c r="AH115" s="13">
        <f>VLOOKUP(M115,'[2]Base Total GPR'!$P$5:$BH$652,18,FALSE)</f>
        <v>0.5</v>
      </c>
      <c r="AI115" s="13"/>
      <c r="AJ115" s="13"/>
      <c r="AK115" s="13"/>
      <c r="AL115" s="13"/>
      <c r="AM115" s="13"/>
      <c r="AN115" s="13">
        <f>VLOOKUP($M115,'[2]Base Total GPR'!$P$5:$BH$652,19,FALSE)</f>
        <v>0.5</v>
      </c>
      <c r="AO115" s="13">
        <v>1</v>
      </c>
      <c r="AP115" s="13"/>
      <c r="AQ115" s="13"/>
      <c r="AR115" s="13"/>
      <c r="AS115" s="13"/>
      <c r="AT115" s="13"/>
      <c r="AU115" s="13">
        <v>0.75</v>
      </c>
      <c r="AV115" s="13"/>
      <c r="AW115" s="13"/>
      <c r="AX115" s="13"/>
      <c r="AY115" s="13"/>
      <c r="AZ115" s="13"/>
      <c r="BA115" s="13">
        <v>1</v>
      </c>
      <c r="BB115" s="13">
        <v>0.875</v>
      </c>
    </row>
    <row r="116" spans="1:54" x14ac:dyDescent="0.25">
      <c r="A116" s="13" t="s">
        <v>801</v>
      </c>
      <c r="B116" s="13" t="s">
        <v>58</v>
      </c>
      <c r="C116" s="13" t="s">
        <v>1560</v>
      </c>
      <c r="D116" s="13" t="s">
        <v>1565</v>
      </c>
      <c r="E116" s="13" t="s">
        <v>107</v>
      </c>
      <c r="F116" s="13" t="s">
        <v>1562</v>
      </c>
      <c r="G116" s="13" t="s">
        <v>805</v>
      </c>
      <c r="H116" s="13" t="s">
        <v>4338</v>
      </c>
      <c r="I116" s="13" t="s">
        <v>1563</v>
      </c>
      <c r="J116" s="13" t="str">
        <f>VLOOKUP($M116,[1]Hoja1!$K$5:$N$815,2,FALSE)</f>
        <v>C</v>
      </c>
      <c r="K116" s="13">
        <f>VLOOKUP($M116,[1]Hoja1!$K$5:$N$815,3,FALSE)</f>
        <v>21.3</v>
      </c>
      <c r="L116" s="13">
        <f>VLOOKUP($M116,[1]Hoja1!$K$5:$N$815,4,FALSE)</f>
        <v>543234</v>
      </c>
      <c r="M116" s="13" t="s">
        <v>1566</v>
      </c>
      <c r="N116" s="13"/>
      <c r="O116" s="13"/>
      <c r="P116" s="13"/>
      <c r="Q116" s="13"/>
      <c r="R116" s="13"/>
      <c r="S116" s="13"/>
      <c r="T116" s="13"/>
      <c r="U116" s="13"/>
      <c r="V116" s="13"/>
      <c r="W116" s="13"/>
      <c r="X116" s="13"/>
      <c r="Y116" s="13"/>
      <c r="Z116" s="13"/>
      <c r="AA116" s="13"/>
      <c r="AB116" s="13">
        <f>VLOOKUP(M116,'[2]Base Total GPR'!$P$5:$BH$652,11,FALSE)</f>
        <v>4</v>
      </c>
      <c r="AC116" s="13"/>
      <c r="AD116" s="13"/>
      <c r="AE116" s="13">
        <f>VLOOKUP(M116,'[2]Base Total GPR'!$P$5:$BH$652,18,FALSE)</f>
        <v>0.8</v>
      </c>
      <c r="AF116" s="13"/>
      <c r="AG116" s="13"/>
      <c r="AH116" s="13">
        <f>VLOOKUP($M116,'[2]Base Total GPR'!$P$5:$BH$652,19,FALSE)</f>
        <v>0.03</v>
      </c>
      <c r="AI116" s="13"/>
      <c r="AJ116" s="13"/>
      <c r="AK116" s="13">
        <f>VLOOKUP($M116,'[2]Base Total GPR'!$P$5:$BH$652,20,FALSE)</f>
        <v>0.02</v>
      </c>
      <c r="AL116" s="13"/>
      <c r="AM116" s="13"/>
      <c r="AN116" s="13">
        <f>VLOOKUP($M116,'[2]Base Total GPR'!$P$5:$BH$652,21,FALSE)</f>
        <v>0.05</v>
      </c>
      <c r="AO116" s="13">
        <v>0.9</v>
      </c>
      <c r="AP116" s="13"/>
      <c r="AQ116" s="13"/>
      <c r="AR116" s="13">
        <v>1</v>
      </c>
      <c r="AS116" s="13"/>
      <c r="AT116" s="13"/>
      <c r="AU116" s="13">
        <v>1</v>
      </c>
      <c r="AV116" s="13"/>
      <c r="AW116" s="13"/>
      <c r="AX116" s="13">
        <v>1</v>
      </c>
      <c r="AY116" s="13"/>
      <c r="AZ116" s="13"/>
      <c r="BA116" s="13">
        <v>1</v>
      </c>
      <c r="BB116" s="13">
        <v>1</v>
      </c>
    </row>
    <row r="117" spans="1:54" x14ac:dyDescent="0.25">
      <c r="A117" s="13" t="s">
        <v>801</v>
      </c>
      <c r="B117" s="13" t="s">
        <v>58</v>
      </c>
      <c r="C117" s="13" t="s">
        <v>1560</v>
      </c>
      <c r="D117" s="13" t="s">
        <v>1565</v>
      </c>
      <c r="E117" s="13" t="s">
        <v>107</v>
      </c>
      <c r="F117" s="13" t="s">
        <v>1562</v>
      </c>
      <c r="G117" s="13" t="s">
        <v>805</v>
      </c>
      <c r="H117" s="13" t="s">
        <v>4338</v>
      </c>
      <c r="I117" s="13" t="s">
        <v>1563</v>
      </c>
      <c r="J117" s="13" t="str">
        <f>VLOOKUP($M117,[1]Hoja1!$K$5:$N$815,2,FALSE)</f>
        <v>C</v>
      </c>
      <c r="K117" s="13">
        <f>VLOOKUP($M117,[1]Hoja1!$K$5:$N$815,3,FALSE)</f>
        <v>21.1</v>
      </c>
      <c r="L117" s="13">
        <f>VLOOKUP($M117,[1]Hoja1!$K$5:$N$815,4,FALSE)</f>
        <v>543217</v>
      </c>
      <c r="M117" s="13" t="s">
        <v>1567</v>
      </c>
      <c r="N117" s="13"/>
      <c r="O117" s="13"/>
      <c r="P117" s="13"/>
      <c r="Q117" s="13"/>
      <c r="R117" s="13"/>
      <c r="S117" s="13"/>
      <c r="T117" s="13"/>
      <c r="U117" s="13"/>
      <c r="V117" s="13"/>
      <c r="W117" s="13"/>
      <c r="X117" s="13"/>
      <c r="Y117" s="13"/>
      <c r="Z117" s="13"/>
      <c r="AA117" s="13"/>
      <c r="AB117" s="13">
        <f>VLOOKUP(M117,'[2]Base Total GPR'!$P$5:$BH$652,11,FALSE)</f>
        <v>4</v>
      </c>
      <c r="AC117" s="13"/>
      <c r="AD117" s="13"/>
      <c r="AE117" s="13">
        <f>VLOOKUP(M117,'[2]Base Total GPR'!$P$5:$BH$652,18,FALSE)</f>
        <v>0.57999999999999996</v>
      </c>
      <c r="AF117" s="13"/>
      <c r="AG117" s="13"/>
      <c r="AH117" s="13">
        <f>VLOOKUP($M117,'[2]Base Total GPR'!$P$5:$BH$652,19,FALSE)</f>
        <v>5.0000000000000001E-3</v>
      </c>
      <c r="AI117" s="13"/>
      <c r="AJ117" s="13"/>
      <c r="AK117" s="13">
        <f>VLOOKUP($M117,'[2]Base Total GPR'!$P$5:$BH$652,20,FALSE)</f>
        <v>5.0000000000000001E-3</v>
      </c>
      <c r="AL117" s="13"/>
      <c r="AM117" s="13"/>
      <c r="AN117" s="13">
        <f>VLOOKUP($M117,'[2]Base Total GPR'!$P$5:$BH$652,21,FALSE)</f>
        <v>0.01</v>
      </c>
      <c r="AO117" s="13">
        <v>0.6</v>
      </c>
      <c r="AP117" s="13"/>
      <c r="AQ117" s="13"/>
      <c r="AR117" s="13">
        <v>0.64226287987850506</v>
      </c>
      <c r="AS117" s="13"/>
      <c r="AT117" s="13"/>
      <c r="AU117" s="13">
        <v>0.64197006940693602</v>
      </c>
      <c r="AV117" s="13"/>
      <c r="AW117" s="13"/>
      <c r="AX117" s="13">
        <v>0.67368963569871199</v>
      </c>
      <c r="AY117" s="13"/>
      <c r="AZ117" s="13"/>
      <c r="BA117" s="13">
        <v>0.67389580829134799</v>
      </c>
      <c r="BB117" s="13">
        <v>0.65800068536202305</v>
      </c>
    </row>
    <row r="118" spans="1:54" x14ac:dyDescent="0.25">
      <c r="A118" s="13" t="s">
        <v>801</v>
      </c>
      <c r="B118" s="13" t="s">
        <v>58</v>
      </c>
      <c r="C118" s="13" t="s">
        <v>1560</v>
      </c>
      <c r="D118" s="13" t="s">
        <v>4004</v>
      </c>
      <c r="E118" s="13" t="s">
        <v>107</v>
      </c>
      <c r="F118" s="13" t="s">
        <v>1562</v>
      </c>
      <c r="G118" s="13" t="s">
        <v>805</v>
      </c>
      <c r="H118" s="13" t="s">
        <v>4338</v>
      </c>
      <c r="I118" s="13" t="s">
        <v>1563</v>
      </c>
      <c r="J118" s="13" t="str">
        <f>VLOOKUP($M118,[1]Hoja1!$K$5:$N$815,2,FALSE)</f>
        <v>C</v>
      </c>
      <c r="K118" s="13">
        <f>VLOOKUP($M118,[1]Hoja1!$K$5:$N$815,3,FALSE)</f>
        <v>22.3</v>
      </c>
      <c r="L118" s="13">
        <f>VLOOKUP($M118,[1]Hoja1!$K$5:$N$815,4,FALSE)</f>
        <v>542514</v>
      </c>
      <c r="M118" s="13" t="s">
        <v>4127</v>
      </c>
      <c r="N118" s="13"/>
      <c r="O118" s="13"/>
      <c r="P118" s="13"/>
      <c r="Q118" s="13"/>
      <c r="R118" s="13"/>
      <c r="S118" s="13"/>
      <c r="T118" s="13"/>
      <c r="U118" s="13"/>
      <c r="V118" s="13"/>
      <c r="W118" s="13"/>
      <c r="X118" s="13"/>
      <c r="Y118" s="13"/>
      <c r="Z118" s="13"/>
      <c r="AA118" s="13"/>
      <c r="AB118" s="13">
        <f>VLOOKUP(M118,'[2]Base Total GPR'!$P$5:$BH$652,11,FALSE)</f>
        <v>4</v>
      </c>
      <c r="AC118" s="13"/>
      <c r="AD118" s="13"/>
      <c r="AE118" s="13">
        <v>2180</v>
      </c>
      <c r="AF118" s="13"/>
      <c r="AG118" s="13"/>
      <c r="AH118" s="13">
        <v>2177</v>
      </c>
      <c r="AI118" s="13"/>
      <c r="AJ118" s="13"/>
      <c r="AK118" s="13">
        <v>2174</v>
      </c>
      <c r="AL118" s="13"/>
      <c r="AM118" s="13"/>
      <c r="AN118" s="13">
        <v>2171</v>
      </c>
      <c r="AO118" s="13"/>
      <c r="AP118" s="13"/>
      <c r="AQ118" s="13"/>
      <c r="AR118" s="13">
        <v>2152</v>
      </c>
      <c r="AS118" s="13"/>
      <c r="AT118" s="13"/>
      <c r="AU118" s="13">
        <v>2051</v>
      </c>
      <c r="AV118" s="13"/>
      <c r="AW118" s="13"/>
      <c r="AX118" s="13">
        <v>1992</v>
      </c>
      <c r="AY118" s="13"/>
      <c r="AZ118" s="13"/>
      <c r="BA118" s="13">
        <v>1950</v>
      </c>
      <c r="BB118" s="13"/>
    </row>
    <row r="119" spans="1:54" x14ac:dyDescent="0.25">
      <c r="A119" s="13" t="s">
        <v>801</v>
      </c>
      <c r="B119" s="13" t="s">
        <v>58</v>
      </c>
      <c r="C119" s="13" t="s">
        <v>1560</v>
      </c>
      <c r="D119" s="13" t="s">
        <v>1565</v>
      </c>
      <c r="E119" s="13" t="s">
        <v>107</v>
      </c>
      <c r="F119" s="13" t="s">
        <v>1562</v>
      </c>
      <c r="G119" s="13" t="s">
        <v>805</v>
      </c>
      <c r="H119" s="13" t="s">
        <v>4338</v>
      </c>
      <c r="I119" s="13" t="s">
        <v>1563</v>
      </c>
      <c r="J119" s="13" t="str">
        <f>VLOOKUP($M119,[1]Hoja1!$K$5:$N$815,2,FALSE)</f>
        <v>C</v>
      </c>
      <c r="K119" s="13">
        <f>VLOOKUP($M119,[1]Hoja1!$K$5:$N$815,3,FALSE)</f>
        <v>21.2</v>
      </c>
      <c r="L119" s="13">
        <f>VLOOKUP($M119,[1]Hoja1!$K$5:$N$815,4,FALSE)</f>
        <v>543221</v>
      </c>
      <c r="M119" s="13" t="s">
        <v>4157</v>
      </c>
      <c r="N119" s="13"/>
      <c r="O119" s="13"/>
      <c r="P119" s="13"/>
      <c r="Q119" s="13"/>
      <c r="R119" s="13"/>
      <c r="S119" s="13"/>
      <c r="T119" s="13"/>
      <c r="U119" s="13"/>
      <c r="V119" s="13"/>
      <c r="W119" s="13"/>
      <c r="X119" s="13"/>
      <c r="Y119" s="13"/>
      <c r="Z119" s="13"/>
      <c r="AA119" s="13"/>
      <c r="AB119" s="13">
        <f>VLOOKUP(M119,'[2]Base Total GPR'!$P$5:$BH$652,11,FALSE)</f>
        <v>4</v>
      </c>
      <c r="AC119" s="13"/>
      <c r="AD119" s="13"/>
      <c r="AE119" s="13">
        <v>4</v>
      </c>
      <c r="AF119" s="13"/>
      <c r="AG119" s="13"/>
      <c r="AH119" s="13">
        <v>4</v>
      </c>
      <c r="AI119" s="13"/>
      <c r="AJ119" s="13"/>
      <c r="AK119" s="13">
        <v>4</v>
      </c>
      <c r="AL119" s="13"/>
      <c r="AM119" s="13"/>
      <c r="AN119" s="13">
        <v>4</v>
      </c>
      <c r="AO119" s="13"/>
      <c r="AP119" s="13"/>
      <c r="AQ119" s="13"/>
      <c r="AR119" s="13">
        <v>3.6</v>
      </c>
      <c r="AS119" s="13"/>
      <c r="AT119" s="13"/>
      <c r="AU119" s="13">
        <v>2.8</v>
      </c>
      <c r="AV119" s="13"/>
      <c r="AW119" s="13"/>
      <c r="AX119" s="13">
        <v>2.5</v>
      </c>
      <c r="AY119" s="13"/>
      <c r="AZ119" s="13"/>
      <c r="BA119" s="13">
        <v>3.2</v>
      </c>
      <c r="BB119" s="13"/>
    </row>
    <row r="120" spans="1:54" x14ac:dyDescent="0.25">
      <c r="A120" s="13" t="s">
        <v>801</v>
      </c>
      <c r="B120" s="13" t="s">
        <v>58</v>
      </c>
      <c r="C120" s="13" t="s">
        <v>1560</v>
      </c>
      <c r="D120" s="13" t="s">
        <v>4004</v>
      </c>
      <c r="E120" s="13" t="s">
        <v>107</v>
      </c>
      <c r="F120" s="13" t="s">
        <v>1562</v>
      </c>
      <c r="G120" s="13" t="s">
        <v>805</v>
      </c>
      <c r="H120" s="13" t="s">
        <v>4338</v>
      </c>
      <c r="I120" s="13" t="s">
        <v>1563</v>
      </c>
      <c r="J120" s="13" t="str">
        <f>VLOOKUP($M120,[1]Hoja1!$K$5:$N$815,2,FALSE)</f>
        <v>C</v>
      </c>
      <c r="K120" s="13">
        <f>VLOOKUP($M120,[1]Hoja1!$K$5:$N$815,3,FALSE)</f>
        <v>22.2</v>
      </c>
      <c r="L120" s="13">
        <f>VLOOKUP($M120,[1]Hoja1!$K$5:$N$815,4,FALSE)</f>
        <v>542507</v>
      </c>
      <c r="M120" s="13" t="s">
        <v>4243</v>
      </c>
      <c r="N120" s="13"/>
      <c r="O120" s="13"/>
      <c r="P120" s="13"/>
      <c r="Q120" s="13"/>
      <c r="R120" s="13"/>
      <c r="S120" s="13"/>
      <c r="T120" s="13"/>
      <c r="U120" s="13"/>
      <c r="V120" s="13"/>
      <c r="W120" s="13"/>
      <c r="X120" s="13"/>
      <c r="Y120" s="13"/>
      <c r="Z120" s="13"/>
      <c r="AA120" s="13"/>
      <c r="AB120" s="13">
        <f>VLOOKUP(M120,'[2]Base Total GPR'!$P$5:$BH$652,11,FALSE)</f>
        <v>4</v>
      </c>
      <c r="AC120" s="13"/>
      <c r="AD120" s="13"/>
      <c r="AE120" s="13">
        <v>0.80810000000000004</v>
      </c>
      <c r="AF120" s="13"/>
      <c r="AG120" s="13"/>
      <c r="AH120" s="13">
        <v>0.80859999999999999</v>
      </c>
      <c r="AI120" s="13"/>
      <c r="AJ120" s="13"/>
      <c r="AK120" s="13">
        <v>0.80910000000000004</v>
      </c>
      <c r="AL120" s="13"/>
      <c r="AM120" s="13"/>
      <c r="AN120" s="13">
        <v>0.80959999999999999</v>
      </c>
      <c r="AO120" s="13"/>
      <c r="AP120" s="13"/>
      <c r="AQ120" s="13"/>
      <c r="AR120" s="13">
        <v>0.80089999999999995</v>
      </c>
      <c r="AS120" s="13"/>
      <c r="AT120" s="13"/>
      <c r="AU120" s="13">
        <v>0.97319999999999995</v>
      </c>
      <c r="AV120" s="13"/>
      <c r="AW120" s="13"/>
      <c r="AX120" s="13">
        <v>0.96879999999999999</v>
      </c>
      <c r="AY120" s="13"/>
      <c r="AZ120" s="13"/>
      <c r="BA120" s="13">
        <v>0.83350000000000002</v>
      </c>
      <c r="BB120" s="13"/>
    </row>
    <row r="121" spans="1:54" x14ac:dyDescent="0.25">
      <c r="A121" s="13" t="s">
        <v>801</v>
      </c>
      <c r="B121" s="13" t="s">
        <v>58</v>
      </c>
      <c r="C121" s="13" t="s">
        <v>1560</v>
      </c>
      <c r="D121" s="13" t="s">
        <v>4050</v>
      </c>
      <c r="E121" s="13" t="s">
        <v>107</v>
      </c>
      <c r="F121" s="13" t="s">
        <v>1562</v>
      </c>
      <c r="G121" s="13" t="s">
        <v>805</v>
      </c>
      <c r="H121" s="13" t="s">
        <v>4338</v>
      </c>
      <c r="I121" s="13" t="s">
        <v>1563</v>
      </c>
      <c r="J121" s="13" t="str">
        <f>VLOOKUP($M121,[1]Hoja1!$K$5:$N$815,2,FALSE)</f>
        <v>C</v>
      </c>
      <c r="K121" s="13">
        <f>VLOOKUP($M121,[1]Hoja1!$K$5:$N$815,3,FALSE)</f>
        <v>23.1</v>
      </c>
      <c r="L121" s="13">
        <f>VLOOKUP($M121,[1]Hoja1!$K$5:$N$815,4,FALSE)</f>
        <v>543246</v>
      </c>
      <c r="M121" s="13" t="s">
        <v>4256</v>
      </c>
      <c r="N121" s="13"/>
      <c r="O121" s="13"/>
      <c r="P121" s="13"/>
      <c r="Q121" s="13"/>
      <c r="R121" s="13"/>
      <c r="S121" s="13"/>
      <c r="T121" s="13"/>
      <c r="U121" s="13"/>
      <c r="V121" s="13"/>
      <c r="W121" s="13"/>
      <c r="X121" s="13"/>
      <c r="Y121" s="13"/>
      <c r="Z121" s="13"/>
      <c r="AA121" s="13"/>
      <c r="AB121" s="13">
        <f>VLOOKUP(M121,'[2]Base Total GPR'!$P$5:$BH$652,11,FALSE)</f>
        <v>2</v>
      </c>
      <c r="AC121" s="13"/>
      <c r="AD121" s="13"/>
      <c r="AE121" s="13"/>
      <c r="AF121" s="13"/>
      <c r="AG121" s="13"/>
      <c r="AH121" s="13">
        <v>0.68799999999999994</v>
      </c>
      <c r="AI121" s="13"/>
      <c r="AJ121" s="13"/>
      <c r="AK121" s="13"/>
      <c r="AL121" s="13"/>
      <c r="AM121" s="13"/>
      <c r="AN121" s="13">
        <v>0.625</v>
      </c>
      <c r="AO121" s="13"/>
      <c r="AP121" s="13"/>
      <c r="AQ121" s="13"/>
      <c r="AR121" s="13"/>
      <c r="AS121" s="13"/>
      <c r="AT121" s="13"/>
      <c r="AU121" s="13">
        <v>0.6875</v>
      </c>
      <c r="AV121" s="13"/>
      <c r="AW121" s="13"/>
      <c r="AX121" s="13"/>
      <c r="AY121" s="13"/>
      <c r="AZ121" s="13"/>
      <c r="BA121" s="13">
        <v>0.6875</v>
      </c>
      <c r="BB121" s="13"/>
    </row>
    <row r="122" spans="1:54" x14ac:dyDescent="0.25">
      <c r="A122" s="13" t="s">
        <v>801</v>
      </c>
      <c r="B122" s="13" t="s">
        <v>58</v>
      </c>
      <c r="C122" s="13" t="s">
        <v>1560</v>
      </c>
      <c r="D122" s="13" t="s">
        <v>4004</v>
      </c>
      <c r="E122" s="13" t="s">
        <v>107</v>
      </c>
      <c r="F122" s="13" t="s">
        <v>1562</v>
      </c>
      <c r="G122" s="13" t="s">
        <v>805</v>
      </c>
      <c r="H122" s="13" t="s">
        <v>4338</v>
      </c>
      <c r="I122" s="13" t="s">
        <v>1563</v>
      </c>
      <c r="J122" s="13" t="str">
        <f>VLOOKUP($M122,[1]Hoja1!$K$5:$N$815,2,FALSE)</f>
        <v>C</v>
      </c>
      <c r="K122" s="13">
        <f>VLOOKUP($M122,[1]Hoja1!$K$5:$N$815,3,FALSE)</f>
        <v>22.1</v>
      </c>
      <c r="L122" s="13">
        <f>VLOOKUP($M122,[1]Hoja1!$K$5:$N$815,4,FALSE)</f>
        <v>542501</v>
      </c>
      <c r="M122" s="13" t="s">
        <v>4258</v>
      </c>
      <c r="N122" s="13"/>
      <c r="O122" s="13"/>
      <c r="P122" s="13"/>
      <c r="Q122" s="13"/>
      <c r="R122" s="13"/>
      <c r="S122" s="13"/>
      <c r="T122" s="13"/>
      <c r="U122" s="13"/>
      <c r="V122" s="13"/>
      <c r="W122" s="13"/>
      <c r="X122" s="13"/>
      <c r="Y122" s="13"/>
      <c r="Z122" s="13"/>
      <c r="AA122" s="13"/>
      <c r="AB122" s="13">
        <f>VLOOKUP(M122,'[2]Base Total GPR'!$P$5:$BH$652,11,FALSE)</f>
        <v>4</v>
      </c>
      <c r="AC122" s="13"/>
      <c r="AD122" s="13"/>
      <c r="AE122" s="13">
        <v>2.3099999999999999E-2</v>
      </c>
      <c r="AF122" s="13"/>
      <c r="AG122" s="13"/>
      <c r="AH122" s="13">
        <v>2.3199999999999998E-2</v>
      </c>
      <c r="AI122" s="13"/>
      <c r="AJ122" s="13"/>
      <c r="AK122" s="13">
        <v>2.3400000000000001E-2</v>
      </c>
      <c r="AL122" s="13"/>
      <c r="AM122" s="13"/>
      <c r="AN122" s="13">
        <v>2.35E-2</v>
      </c>
      <c r="AO122" s="13"/>
      <c r="AP122" s="13"/>
      <c r="AQ122" s="13"/>
      <c r="AR122" s="13">
        <v>2.3800000000000002E-2</v>
      </c>
      <c r="AS122" s="13"/>
      <c r="AT122" s="13"/>
      <c r="AU122" s="13">
        <v>2.7E-2</v>
      </c>
      <c r="AV122" s="13"/>
      <c r="AW122" s="13"/>
      <c r="AX122" s="13">
        <v>3.2500000000000001E-2</v>
      </c>
      <c r="AY122" s="13"/>
      <c r="AZ122" s="13"/>
      <c r="BA122" s="13">
        <v>3.6999999999999998E-2</v>
      </c>
      <c r="BB122" s="13"/>
    </row>
    <row r="123" spans="1:54" x14ac:dyDescent="0.25">
      <c r="A123" s="13" t="s">
        <v>801</v>
      </c>
      <c r="B123" s="13" t="s">
        <v>58</v>
      </c>
      <c r="C123" s="13" t="s">
        <v>1560</v>
      </c>
      <c r="D123" s="13" t="s">
        <v>4004</v>
      </c>
      <c r="E123" s="13" t="s">
        <v>107</v>
      </c>
      <c r="F123" s="13" t="s">
        <v>1562</v>
      </c>
      <c r="G123" s="13" t="s">
        <v>805</v>
      </c>
      <c r="H123" s="13" t="s">
        <v>4338</v>
      </c>
      <c r="I123" s="13" t="s">
        <v>1563</v>
      </c>
      <c r="J123" s="13" t="str">
        <f>VLOOKUP($M123,[1]Hoja1!$K$5:$N$815,2,FALSE)</f>
        <v>C</v>
      </c>
      <c r="K123" s="13">
        <f>VLOOKUP($M123,[1]Hoja1!$K$5:$N$815,3,FALSE)</f>
        <v>22.4</v>
      </c>
      <c r="L123" s="13">
        <f>VLOOKUP($M123,[1]Hoja1!$K$5:$N$815,4,FALSE)</f>
        <v>543207</v>
      </c>
      <c r="M123" s="13" t="s">
        <v>4283</v>
      </c>
      <c r="N123" s="13"/>
      <c r="O123" s="13"/>
      <c r="P123" s="13"/>
      <c r="Q123" s="13"/>
      <c r="R123" s="13"/>
      <c r="S123" s="13"/>
      <c r="T123" s="13"/>
      <c r="U123" s="13"/>
      <c r="V123" s="13"/>
      <c r="W123" s="13"/>
      <c r="X123" s="13"/>
      <c r="Y123" s="13"/>
      <c r="Z123" s="13"/>
      <c r="AA123" s="13"/>
      <c r="AB123" s="13">
        <f>VLOOKUP(M123,'[2]Base Total GPR'!$P$5:$BH$652,11,FALSE)</f>
        <v>4</v>
      </c>
      <c r="AC123" s="13"/>
      <c r="AD123" s="13"/>
      <c r="AE123" s="13">
        <v>0.99770000000000003</v>
      </c>
      <c r="AF123" s="13"/>
      <c r="AG123" s="13"/>
      <c r="AH123" s="13">
        <v>0.99770000000000003</v>
      </c>
      <c r="AI123" s="13"/>
      <c r="AJ123" s="13"/>
      <c r="AK123" s="13">
        <v>0.99770000000000003</v>
      </c>
      <c r="AL123" s="13"/>
      <c r="AM123" s="13"/>
      <c r="AN123" s="13">
        <v>0.99770000000000003</v>
      </c>
      <c r="AO123" s="13"/>
      <c r="AP123" s="13"/>
      <c r="AQ123" s="13"/>
      <c r="AR123" s="13">
        <v>0.99790000000000001</v>
      </c>
      <c r="AS123" s="13"/>
      <c r="AT123" s="13"/>
      <c r="AU123" s="13">
        <v>0.99880000000000002</v>
      </c>
      <c r="AV123" s="13"/>
      <c r="AW123" s="13"/>
      <c r="AX123" s="13">
        <v>0.99970000000000003</v>
      </c>
      <c r="AY123" s="13"/>
      <c r="AZ123" s="13"/>
      <c r="BA123" s="13">
        <v>0.9345</v>
      </c>
      <c r="BB123" s="13"/>
    </row>
    <row r="124" spans="1:54" x14ac:dyDescent="0.25">
      <c r="A124" s="13" t="s">
        <v>810</v>
      </c>
      <c r="B124" s="13" t="s">
        <v>1413</v>
      </c>
      <c r="C124" s="13" t="s">
        <v>811</v>
      </c>
      <c r="D124" s="13" t="s">
        <v>1588</v>
      </c>
      <c r="E124" s="13" t="s">
        <v>426</v>
      </c>
      <c r="F124" s="13" t="s">
        <v>427</v>
      </c>
      <c r="G124" s="13" t="s">
        <v>1587</v>
      </c>
      <c r="H124" s="13" t="s">
        <v>4318</v>
      </c>
      <c r="I124" s="13" t="s">
        <v>1362</v>
      </c>
      <c r="J124" s="13" t="str">
        <f>VLOOKUP($M124,[1]Hoja1!$K$5:$N$815,2,FALSE)</f>
        <v>C</v>
      </c>
      <c r="K124" s="13">
        <f>VLOOKUP($M124,[1]Hoja1!$K$5:$N$815,3,FALSE)</f>
        <v>19.2</v>
      </c>
      <c r="L124" s="13">
        <f>VLOOKUP($M124,[1]Hoja1!$K$5:$N$815,4,FALSE)</f>
        <v>561334</v>
      </c>
      <c r="M124" s="13" t="s">
        <v>1589</v>
      </c>
      <c r="N124" s="13"/>
      <c r="O124" s="13"/>
      <c r="P124" s="13"/>
      <c r="Q124" s="13"/>
      <c r="R124" s="13"/>
      <c r="S124" s="13"/>
      <c r="T124" s="13"/>
      <c r="U124" s="13"/>
      <c r="V124" s="13"/>
      <c r="W124" s="13"/>
      <c r="X124" s="13"/>
      <c r="Y124" s="13"/>
      <c r="Z124" s="13"/>
      <c r="AA124" s="13"/>
      <c r="AB124" s="13">
        <f>VLOOKUP(M124,'[2]Base Total GPR'!$P$5:$BH$652,11,FALSE)</f>
        <v>4</v>
      </c>
      <c r="AC124" s="13"/>
      <c r="AD124" s="13"/>
      <c r="AE124" s="13">
        <f>VLOOKUP(M124,'[2]Base Total GPR'!$P$5:$BH$652,18,FALSE)</f>
        <v>0</v>
      </c>
      <c r="AF124" s="13"/>
      <c r="AG124" s="13"/>
      <c r="AH124" s="13">
        <f>VLOOKUP($M124,'[2]Base Total GPR'!$P$5:$BH$652,19,FALSE)</f>
        <v>0</v>
      </c>
      <c r="AI124" s="13"/>
      <c r="AJ124" s="13"/>
      <c r="AK124" s="13">
        <f>VLOOKUP($M124,'[2]Base Total GPR'!$P$5:$BH$652,20,FALSE)</f>
        <v>0.65</v>
      </c>
      <c r="AL124" s="13"/>
      <c r="AM124" s="13"/>
      <c r="AN124" s="13">
        <f>VLOOKUP($M124,'[2]Base Total GPR'!$P$5:$BH$652,21,FALSE)</f>
        <v>0.05</v>
      </c>
      <c r="AO124" s="13">
        <v>0.7</v>
      </c>
      <c r="AP124" s="13"/>
      <c r="AQ124" s="13"/>
      <c r="AR124" s="13">
        <v>0</v>
      </c>
      <c r="AS124" s="13"/>
      <c r="AT124" s="13"/>
      <c r="AU124" s="13">
        <v>0</v>
      </c>
      <c r="AV124" s="13"/>
      <c r="AW124" s="13"/>
      <c r="AX124" s="13">
        <v>0.86</v>
      </c>
      <c r="AY124" s="13"/>
      <c r="AZ124" s="13"/>
      <c r="BA124" s="13">
        <v>1</v>
      </c>
      <c r="BB124" s="13">
        <v>0.949421965317919</v>
      </c>
    </row>
    <row r="125" spans="1:54" x14ac:dyDescent="0.25">
      <c r="A125" s="13" t="s">
        <v>810</v>
      </c>
      <c r="B125" s="13" t="s">
        <v>1413</v>
      </c>
      <c r="C125" s="13" t="s">
        <v>811</v>
      </c>
      <c r="D125" s="13" t="s">
        <v>1586</v>
      </c>
      <c r="E125" s="13" t="s">
        <v>426</v>
      </c>
      <c r="F125" s="13" t="s">
        <v>427</v>
      </c>
      <c r="G125" s="13" t="s">
        <v>1587</v>
      </c>
      <c r="H125" s="13" t="s">
        <v>4318</v>
      </c>
      <c r="I125" s="13" t="s">
        <v>1362</v>
      </c>
      <c r="J125" s="13" t="str">
        <f>VLOOKUP($M125,[1]Hoja1!$K$5:$N$815,2,FALSE)</f>
        <v>C</v>
      </c>
      <c r="K125" s="13">
        <f>VLOOKUP($M125,[1]Hoja1!$K$5:$N$815,3,FALSE)</f>
        <v>20.3</v>
      </c>
      <c r="L125" s="13">
        <f>VLOOKUP($M125,[1]Hoja1!$K$5:$N$815,4,FALSE)</f>
        <v>542981</v>
      </c>
      <c r="M125" s="13" t="s">
        <v>1585</v>
      </c>
      <c r="N125" s="13"/>
      <c r="O125" s="13"/>
      <c r="P125" s="13"/>
      <c r="Q125" s="13"/>
      <c r="R125" s="13"/>
      <c r="S125" s="13"/>
      <c r="T125" s="13"/>
      <c r="U125" s="13"/>
      <c r="V125" s="13"/>
      <c r="W125" s="13"/>
      <c r="X125" s="13"/>
      <c r="Y125" s="13"/>
      <c r="Z125" s="13"/>
      <c r="AA125" s="13"/>
      <c r="AB125" s="13">
        <f>VLOOKUP(M125,'[2]Base Total GPR'!$P$5:$BH$652,11,FALSE)</f>
        <v>4</v>
      </c>
      <c r="AC125" s="13"/>
      <c r="AD125" s="13"/>
      <c r="AE125" s="13">
        <f>VLOOKUP(M125,'[2]Base Total GPR'!$P$5:$BH$652,18,FALSE)</f>
        <v>0.85499999999999998</v>
      </c>
      <c r="AF125" s="13"/>
      <c r="AG125" s="13"/>
      <c r="AH125" s="13">
        <f>VLOOKUP($M125,'[2]Base Total GPR'!$P$5:$BH$652,19,FALSE)</f>
        <v>5.0000000000000001E-3</v>
      </c>
      <c r="AI125" s="13"/>
      <c r="AJ125" s="13"/>
      <c r="AK125" s="13">
        <f>VLOOKUP($M125,'[2]Base Total GPR'!$P$5:$BH$652,20,FALSE)</f>
        <v>0</v>
      </c>
      <c r="AL125" s="13"/>
      <c r="AM125" s="13"/>
      <c r="AN125" s="13">
        <f>VLOOKUP($M125,'[2]Base Total GPR'!$P$5:$BH$652,21,FALSE)</f>
        <v>0</v>
      </c>
      <c r="AO125" s="13">
        <v>0.87</v>
      </c>
      <c r="AP125" s="13"/>
      <c r="AQ125" s="13"/>
      <c r="AR125" s="13">
        <v>0.86046511627906996</v>
      </c>
      <c r="AS125" s="13"/>
      <c r="AT125" s="13"/>
      <c r="AU125" s="13">
        <v>0.90476190476190499</v>
      </c>
      <c r="AV125" s="13"/>
      <c r="AW125" s="13"/>
      <c r="AX125" s="13">
        <v>0</v>
      </c>
      <c r="AY125" s="13"/>
      <c r="AZ125" s="13"/>
      <c r="BA125" s="13">
        <v>0</v>
      </c>
      <c r="BB125" s="13">
        <v>0.91644204851751998</v>
      </c>
    </row>
    <row r="126" spans="1:54" x14ac:dyDescent="0.25">
      <c r="A126" s="13" t="s">
        <v>810</v>
      </c>
      <c r="B126" s="13" t="s">
        <v>1413</v>
      </c>
      <c r="C126" s="13" t="s">
        <v>811</v>
      </c>
      <c r="D126" s="13" t="s">
        <v>1586</v>
      </c>
      <c r="E126" s="13" t="s">
        <v>426</v>
      </c>
      <c r="F126" s="13" t="s">
        <v>427</v>
      </c>
      <c r="G126" s="13" t="s">
        <v>1587</v>
      </c>
      <c r="H126" s="13" t="s">
        <v>4318</v>
      </c>
      <c r="I126" s="13" t="s">
        <v>1362</v>
      </c>
      <c r="J126" s="13" t="str">
        <f>VLOOKUP($M126,[1]Hoja1!$K$5:$N$815,2,FALSE)</f>
        <v>C</v>
      </c>
      <c r="K126" s="13">
        <f>VLOOKUP($M126,[1]Hoja1!$K$5:$N$815,3,FALSE)</f>
        <v>20.3</v>
      </c>
      <c r="L126" s="13">
        <f>VLOOKUP($M126,[1]Hoja1!$K$5:$N$815,4,FALSE)</f>
        <v>542981</v>
      </c>
      <c r="M126" s="13" t="s">
        <v>1585</v>
      </c>
      <c r="N126" s="13"/>
      <c r="O126" s="13"/>
      <c r="P126" s="13"/>
      <c r="Q126" s="13"/>
      <c r="R126" s="13"/>
      <c r="S126" s="13"/>
      <c r="T126" s="13"/>
      <c r="U126" s="13"/>
      <c r="V126" s="13"/>
      <c r="W126" s="13"/>
      <c r="X126" s="13"/>
      <c r="Y126" s="13"/>
      <c r="Z126" s="13"/>
      <c r="AA126" s="13"/>
      <c r="AB126" s="13">
        <f>VLOOKUP(M126,'[2]Base Total GPR'!$P$5:$BH$652,11,FALSE)</f>
        <v>4</v>
      </c>
      <c r="AC126" s="13"/>
      <c r="AD126" s="13"/>
      <c r="AE126" s="13">
        <f>VLOOKUP(M126,'[2]Base Total GPR'!$P$5:$BH$652,18,FALSE)</f>
        <v>0.85499999999999998</v>
      </c>
      <c r="AF126" s="13"/>
      <c r="AG126" s="13"/>
      <c r="AH126" s="13">
        <f>VLOOKUP($M126,'[2]Base Total GPR'!$P$5:$BH$652,19,FALSE)</f>
        <v>5.0000000000000001E-3</v>
      </c>
      <c r="AI126" s="13"/>
      <c r="AJ126" s="13"/>
      <c r="AK126" s="13">
        <f>VLOOKUP($M126,'[2]Base Total GPR'!$P$5:$BH$652,20,FALSE)</f>
        <v>0</v>
      </c>
      <c r="AL126" s="13"/>
      <c r="AM126" s="13"/>
      <c r="AN126" s="13">
        <f>VLOOKUP($M126,'[2]Base Total GPR'!$P$5:$BH$652,21,FALSE)</f>
        <v>0</v>
      </c>
      <c r="AO126" s="13">
        <v>0.86</v>
      </c>
      <c r="AP126" s="13"/>
      <c r="AQ126" s="13"/>
      <c r="AR126" s="13">
        <v>0.86046511627906996</v>
      </c>
      <c r="AS126" s="13"/>
      <c r="AT126" s="13"/>
      <c r="AU126" s="13">
        <v>0.90476190476190499</v>
      </c>
      <c r="AV126" s="13"/>
      <c r="AW126" s="13"/>
      <c r="AX126" s="13">
        <v>0</v>
      </c>
      <c r="AY126" s="13"/>
      <c r="AZ126" s="13"/>
      <c r="BA126" s="13">
        <v>0</v>
      </c>
      <c r="BB126" s="13">
        <v>0.891891891891892</v>
      </c>
    </row>
    <row r="127" spans="1:54" x14ac:dyDescent="0.25">
      <c r="A127" s="13" t="s">
        <v>810</v>
      </c>
      <c r="B127" s="13" t="s">
        <v>1413</v>
      </c>
      <c r="C127" s="13" t="s">
        <v>811</v>
      </c>
      <c r="D127" s="13" t="s">
        <v>1588</v>
      </c>
      <c r="E127" s="13" t="s">
        <v>426</v>
      </c>
      <c r="F127" s="13" t="s">
        <v>427</v>
      </c>
      <c r="G127" s="13" t="s">
        <v>1587</v>
      </c>
      <c r="H127" s="13"/>
      <c r="I127" s="13"/>
      <c r="J127" s="13" t="str">
        <f>VLOOKUP($M127,[1]Hoja1!$K$5:$N$815,2,FALSE)</f>
        <v>C</v>
      </c>
      <c r="K127" s="13">
        <f>VLOOKUP($M127,[1]Hoja1!$K$5:$N$815,3,FALSE)</f>
        <v>19.100000000000001</v>
      </c>
      <c r="L127" s="13">
        <f>VLOOKUP($M127,[1]Hoja1!$K$5:$N$815,4,FALSE)</f>
        <v>540717</v>
      </c>
      <c r="M127" s="13" t="s">
        <v>1590</v>
      </c>
      <c r="N127" s="13"/>
      <c r="O127" s="13"/>
      <c r="P127" s="13"/>
      <c r="Q127" s="13"/>
      <c r="R127" s="13"/>
      <c r="S127" s="13"/>
      <c r="T127" s="13"/>
      <c r="U127" s="13"/>
      <c r="V127" s="13"/>
      <c r="W127" s="13"/>
      <c r="X127" s="13"/>
      <c r="Y127" s="13"/>
      <c r="Z127" s="13"/>
      <c r="AA127" s="13"/>
      <c r="AB127" s="13">
        <f>VLOOKUP(M127,'[2]Base Total GPR'!$P$5:$BH$652,11,FALSE)</f>
        <v>4</v>
      </c>
      <c r="AC127" s="13"/>
      <c r="AD127" s="13"/>
      <c r="AE127" s="13">
        <f>VLOOKUP(M127,'[2]Base Total GPR'!$P$5:$BH$652,18,FALSE)</f>
        <v>0.55000000000000004</v>
      </c>
      <c r="AF127" s="13"/>
      <c r="AG127" s="13"/>
      <c r="AH127" s="13">
        <f>VLOOKUP($M127,'[2]Base Total GPR'!$P$5:$BH$652,19,FALSE)</f>
        <v>0.05</v>
      </c>
      <c r="AI127" s="13"/>
      <c r="AJ127" s="13"/>
      <c r="AK127" s="13">
        <f>VLOOKUP($M127,'[2]Base Total GPR'!$P$5:$BH$652,20,FALSE)</f>
        <v>0</v>
      </c>
      <c r="AL127" s="13"/>
      <c r="AM127" s="13"/>
      <c r="AN127" s="13">
        <f>VLOOKUP($M127,'[2]Base Total GPR'!$P$5:$BH$652,21,FALSE)</f>
        <v>0</v>
      </c>
      <c r="AO127" s="13">
        <v>0.6</v>
      </c>
      <c r="AP127" s="13"/>
      <c r="AQ127" s="13"/>
      <c r="AR127" s="13">
        <v>0.45714285714285702</v>
      </c>
      <c r="AS127" s="13"/>
      <c r="AT127" s="13"/>
      <c r="AU127" s="13">
        <v>0.691071428571429</v>
      </c>
      <c r="AV127" s="13"/>
      <c r="AW127" s="13"/>
      <c r="AX127" s="13">
        <v>0</v>
      </c>
      <c r="AY127" s="13"/>
      <c r="AZ127" s="13"/>
      <c r="BA127" s="13">
        <v>0</v>
      </c>
      <c r="BB127" s="13">
        <v>0.57410714285714304</v>
      </c>
    </row>
    <row r="128" spans="1:54" x14ac:dyDescent="0.25">
      <c r="A128" s="13" t="s">
        <v>810</v>
      </c>
      <c r="B128" s="13" t="s">
        <v>1413</v>
      </c>
      <c r="C128" s="13" t="s">
        <v>811</v>
      </c>
      <c r="D128" s="13" t="s">
        <v>3995</v>
      </c>
      <c r="E128" s="13" t="s">
        <v>426</v>
      </c>
      <c r="F128" s="13" t="s">
        <v>427</v>
      </c>
      <c r="G128" s="13" t="s">
        <v>1587</v>
      </c>
      <c r="H128" s="13" t="s">
        <v>4318</v>
      </c>
      <c r="I128" s="13" t="s">
        <v>1362</v>
      </c>
      <c r="J128" s="13" t="str">
        <f>VLOOKUP($M128,[1]Hoja1!$K$5:$N$815,2,FALSE)</f>
        <v>C</v>
      </c>
      <c r="K128" s="13">
        <f>VLOOKUP($M128,[1]Hoja1!$K$5:$N$815,3,FALSE)</f>
        <v>18.100000000000001</v>
      </c>
      <c r="L128" s="13">
        <f>VLOOKUP($M128,[1]Hoja1!$K$5:$N$815,4,FALSE)</f>
        <v>540689</v>
      </c>
      <c r="M128" s="13" t="s">
        <v>4109</v>
      </c>
      <c r="N128" s="13"/>
      <c r="O128" s="13"/>
      <c r="P128" s="13"/>
      <c r="Q128" s="13"/>
      <c r="R128" s="13"/>
      <c r="S128" s="13"/>
      <c r="T128" s="13"/>
      <c r="U128" s="13"/>
      <c r="V128" s="13"/>
      <c r="W128" s="13"/>
      <c r="X128" s="13"/>
      <c r="Y128" s="13"/>
      <c r="Z128" s="13"/>
      <c r="AA128" s="13"/>
      <c r="AB128" s="13">
        <f>VLOOKUP(M128,'[2]Base Total GPR'!$P$5:$BH$652,11,FALSE)</f>
        <v>2</v>
      </c>
      <c r="AC128" s="13"/>
      <c r="AD128" s="13"/>
      <c r="AE128" s="13"/>
      <c r="AF128" s="13"/>
      <c r="AG128" s="13"/>
      <c r="AH128" s="13">
        <v>1.81</v>
      </c>
      <c r="AI128" s="13"/>
      <c r="AJ128" s="13"/>
      <c r="AK128" s="13"/>
      <c r="AL128" s="13"/>
      <c r="AM128" s="13"/>
      <c r="AN128" s="13"/>
      <c r="AO128" s="13"/>
      <c r="AP128" s="13"/>
      <c r="AQ128" s="13"/>
      <c r="AR128" s="13"/>
      <c r="AS128" s="13"/>
      <c r="AT128" s="13"/>
      <c r="AU128" s="13">
        <v>0</v>
      </c>
      <c r="AV128" s="13"/>
      <c r="AW128" s="13"/>
      <c r="AX128" s="13"/>
      <c r="AY128" s="13"/>
      <c r="AZ128" s="13"/>
      <c r="BA128" s="13"/>
      <c r="BB128" s="13"/>
    </row>
    <row r="129" spans="1:54" x14ac:dyDescent="0.25">
      <c r="A129" s="13" t="s">
        <v>810</v>
      </c>
      <c r="B129" s="13" t="s">
        <v>1413</v>
      </c>
      <c r="C129" s="13" t="s">
        <v>811</v>
      </c>
      <c r="D129" s="13" t="s">
        <v>3995</v>
      </c>
      <c r="E129" s="13" t="s">
        <v>426</v>
      </c>
      <c r="F129" s="13" t="s">
        <v>427</v>
      </c>
      <c r="G129" s="13" t="s">
        <v>1587</v>
      </c>
      <c r="H129" s="13" t="s">
        <v>4318</v>
      </c>
      <c r="I129" s="13" t="s">
        <v>1362</v>
      </c>
      <c r="J129" s="13" t="str">
        <f>VLOOKUP($M129,[1]Hoja1!$K$5:$N$815,2,FALSE)</f>
        <v>C</v>
      </c>
      <c r="K129" s="13">
        <f>VLOOKUP($M129,[1]Hoja1!$K$5:$N$815,3,FALSE)</f>
        <v>18.100000000000001</v>
      </c>
      <c r="L129" s="13">
        <f>VLOOKUP($M129,[1]Hoja1!$K$5:$N$815,4,FALSE)</f>
        <v>540689</v>
      </c>
      <c r="M129" s="13" t="s">
        <v>4109</v>
      </c>
      <c r="N129" s="13"/>
      <c r="O129" s="13"/>
      <c r="P129" s="13"/>
      <c r="Q129" s="13"/>
      <c r="R129" s="13"/>
      <c r="S129" s="13"/>
      <c r="T129" s="13"/>
      <c r="U129" s="13"/>
      <c r="V129" s="13"/>
      <c r="W129" s="13"/>
      <c r="X129" s="13"/>
      <c r="Y129" s="13"/>
      <c r="Z129" s="13"/>
      <c r="AA129" s="13"/>
      <c r="AB129" s="13">
        <f>VLOOKUP(M129,'[2]Base Total GPR'!$P$5:$BH$652,11,FALSE)</f>
        <v>2</v>
      </c>
      <c r="AC129" s="13"/>
      <c r="AD129" s="13"/>
      <c r="AE129" s="13"/>
      <c r="AF129" s="13"/>
      <c r="AG129" s="13"/>
      <c r="AH129" s="13"/>
      <c r="AI129" s="13"/>
      <c r="AJ129" s="13"/>
      <c r="AK129" s="13"/>
      <c r="AL129" s="13"/>
      <c r="AM129" s="13"/>
      <c r="AN129" s="13">
        <v>1.72</v>
      </c>
      <c r="AO129" s="13"/>
      <c r="AP129" s="13"/>
      <c r="AQ129" s="13"/>
      <c r="AR129" s="13"/>
      <c r="AS129" s="13"/>
      <c r="AT129" s="13"/>
      <c r="AU129" s="13"/>
      <c r="AV129" s="13"/>
      <c r="AW129" s="13"/>
      <c r="AX129" s="13"/>
      <c r="AY129" s="13"/>
      <c r="AZ129" s="13"/>
      <c r="BA129" s="13">
        <v>0.23475280529602299</v>
      </c>
      <c r="BB129" s="13"/>
    </row>
    <row r="130" spans="1:54" x14ac:dyDescent="0.25">
      <c r="A130" s="13" t="s">
        <v>810</v>
      </c>
      <c r="B130" s="13" t="s">
        <v>1413</v>
      </c>
      <c r="C130" s="13" t="s">
        <v>811</v>
      </c>
      <c r="D130" s="13" t="s">
        <v>1586</v>
      </c>
      <c r="E130" s="13" t="s">
        <v>426</v>
      </c>
      <c r="F130" s="13" t="s">
        <v>427</v>
      </c>
      <c r="G130" s="13" t="s">
        <v>1587</v>
      </c>
      <c r="H130" s="13" t="s">
        <v>4318</v>
      </c>
      <c r="I130" s="13" t="s">
        <v>1362</v>
      </c>
      <c r="J130" s="13" t="str">
        <f>VLOOKUP($M130,[1]Hoja1!$K$5:$N$815,2,FALSE)</f>
        <v>C</v>
      </c>
      <c r="K130" s="13">
        <f>VLOOKUP($M130,[1]Hoja1!$K$5:$N$815,3,FALSE)</f>
        <v>20.2</v>
      </c>
      <c r="L130" s="13">
        <f>VLOOKUP($M130,[1]Hoja1!$K$5:$N$815,4,FALSE)</f>
        <v>540812</v>
      </c>
      <c r="M130" s="13" t="s">
        <v>4199</v>
      </c>
      <c r="N130" s="13"/>
      <c r="O130" s="13"/>
      <c r="P130" s="13"/>
      <c r="Q130" s="13"/>
      <c r="R130" s="13"/>
      <c r="S130" s="13"/>
      <c r="T130" s="13"/>
      <c r="U130" s="13"/>
      <c r="V130" s="13"/>
      <c r="W130" s="13"/>
      <c r="X130" s="13"/>
      <c r="Y130" s="13"/>
      <c r="Z130" s="13"/>
      <c r="AA130" s="13"/>
      <c r="AB130" s="13">
        <f>VLOOKUP(M130,'[2]Base Total GPR'!$P$5:$BH$652,11,FALSE)</f>
        <v>12</v>
      </c>
      <c r="AC130" s="13">
        <v>0.85</v>
      </c>
      <c r="AD130" s="13">
        <v>0.85</v>
      </c>
      <c r="AE130" s="13">
        <v>0.85</v>
      </c>
      <c r="AF130" s="13">
        <v>0.85</v>
      </c>
      <c r="AG130" s="13">
        <v>0.85</v>
      </c>
      <c r="AH130" s="13">
        <v>0.85</v>
      </c>
      <c r="AI130" s="13">
        <v>0.85</v>
      </c>
      <c r="AJ130" s="13">
        <v>0.85</v>
      </c>
      <c r="AK130" s="13"/>
      <c r="AL130" s="13"/>
      <c r="AM130" s="13"/>
      <c r="AN130" s="13"/>
      <c r="AO130" s="13"/>
      <c r="AP130" s="13">
        <v>0.81687500000000002</v>
      </c>
      <c r="AQ130" s="13">
        <v>0.80747222222222204</v>
      </c>
      <c r="AR130" s="13">
        <v>0.81191666666666695</v>
      </c>
      <c r="AS130" s="13">
        <v>0.82445833333333296</v>
      </c>
      <c r="AT130" s="13">
        <v>0.870305555555556</v>
      </c>
      <c r="AU130" s="13">
        <v>0.85377777777777797</v>
      </c>
      <c r="AV130" s="13">
        <v>0.86530555555555599</v>
      </c>
      <c r="AW130" s="13">
        <v>0.87524999999999997</v>
      </c>
      <c r="AX130" s="13"/>
      <c r="AY130" s="13"/>
      <c r="AZ130" s="13"/>
      <c r="BA130" s="13"/>
      <c r="BB130" s="13"/>
    </row>
    <row r="131" spans="1:54" x14ac:dyDescent="0.25">
      <c r="A131" s="13" t="s">
        <v>810</v>
      </c>
      <c r="B131" s="13" t="s">
        <v>1413</v>
      </c>
      <c r="C131" s="13" t="s">
        <v>811</v>
      </c>
      <c r="D131" s="13" t="s">
        <v>1586</v>
      </c>
      <c r="E131" s="13" t="s">
        <v>426</v>
      </c>
      <c r="F131" s="13" t="s">
        <v>427</v>
      </c>
      <c r="G131" s="13" t="s">
        <v>1587</v>
      </c>
      <c r="H131" s="13" t="s">
        <v>4318</v>
      </c>
      <c r="I131" s="13" t="s">
        <v>1362</v>
      </c>
      <c r="J131" s="13" t="str">
        <f>VLOOKUP($M131,[1]Hoja1!$K$5:$N$815,2,FALSE)</f>
        <v>C</v>
      </c>
      <c r="K131" s="13">
        <f>VLOOKUP($M131,[1]Hoja1!$K$5:$N$815,3,FALSE)</f>
        <v>20.2</v>
      </c>
      <c r="L131" s="13">
        <f>VLOOKUP($M131,[1]Hoja1!$K$5:$N$815,4,FALSE)</f>
        <v>540812</v>
      </c>
      <c r="M131" s="13" t="s">
        <v>4199</v>
      </c>
      <c r="N131" s="13"/>
      <c r="O131" s="13"/>
      <c r="P131" s="13"/>
      <c r="Q131" s="13"/>
      <c r="R131" s="13"/>
      <c r="S131" s="13"/>
      <c r="T131" s="13"/>
      <c r="U131" s="13"/>
      <c r="V131" s="13"/>
      <c r="W131" s="13"/>
      <c r="X131" s="13"/>
      <c r="Y131" s="13"/>
      <c r="Z131" s="13"/>
      <c r="AA131" s="13"/>
      <c r="AB131" s="13">
        <f>VLOOKUP(M131,'[2]Base Total GPR'!$P$5:$BH$652,11,FALSE)</f>
        <v>12</v>
      </c>
      <c r="AC131" s="13"/>
      <c r="AD131" s="13"/>
      <c r="AE131" s="13"/>
      <c r="AF131" s="13"/>
      <c r="AG131" s="13"/>
      <c r="AH131" s="13"/>
      <c r="AI131" s="13"/>
      <c r="AJ131" s="13"/>
      <c r="AK131" s="13">
        <v>0.85</v>
      </c>
      <c r="AL131" s="13">
        <v>0.85</v>
      </c>
      <c r="AM131" s="13">
        <v>0.85</v>
      </c>
      <c r="AN131" s="13">
        <v>0.85</v>
      </c>
      <c r="AO131" s="13"/>
      <c r="AP131" s="13"/>
      <c r="AQ131" s="13"/>
      <c r="AR131" s="13"/>
      <c r="AS131" s="13"/>
      <c r="AT131" s="13"/>
      <c r="AU131" s="13"/>
      <c r="AV131" s="13"/>
      <c r="AW131" s="13"/>
      <c r="AX131" s="13">
        <v>0.87437500000000001</v>
      </c>
      <c r="AY131" s="13">
        <v>0.87941666666666696</v>
      </c>
      <c r="AZ131" s="13">
        <v>0.87361111111111101</v>
      </c>
      <c r="BA131" s="13">
        <v>0.87670833333333298</v>
      </c>
      <c r="BB131" s="13"/>
    </row>
    <row r="132" spans="1:54" x14ac:dyDescent="0.25">
      <c r="A132" s="13" t="s">
        <v>810</v>
      </c>
      <c r="B132" s="13" t="s">
        <v>1413</v>
      </c>
      <c r="C132" s="13" t="s">
        <v>811</v>
      </c>
      <c r="D132" s="13" t="s">
        <v>1586</v>
      </c>
      <c r="E132" s="13" t="s">
        <v>426</v>
      </c>
      <c r="F132" s="13" t="s">
        <v>427</v>
      </c>
      <c r="G132" s="13" t="s">
        <v>1587</v>
      </c>
      <c r="H132" s="13" t="s">
        <v>4318</v>
      </c>
      <c r="I132" s="13" t="s">
        <v>1362</v>
      </c>
      <c r="J132" s="13" t="str">
        <f>VLOOKUP($M132,[1]Hoja1!$K$5:$N$815,2,FALSE)</f>
        <v>C</v>
      </c>
      <c r="K132" s="13">
        <f>VLOOKUP($M132,[1]Hoja1!$K$5:$N$815,3,FALSE)</f>
        <v>20.100000000000001</v>
      </c>
      <c r="L132" s="13">
        <f>VLOOKUP($M132,[1]Hoja1!$K$5:$N$815,4,FALSE)</f>
        <v>540757</v>
      </c>
      <c r="M132" s="13" t="s">
        <v>4240</v>
      </c>
      <c r="N132" s="13"/>
      <c r="O132" s="13"/>
      <c r="P132" s="13"/>
      <c r="Q132" s="13"/>
      <c r="R132" s="13"/>
      <c r="S132" s="13"/>
      <c r="T132" s="13"/>
      <c r="U132" s="13"/>
      <c r="V132" s="13"/>
      <c r="W132" s="13"/>
      <c r="X132" s="13"/>
      <c r="Y132" s="13"/>
      <c r="Z132" s="13"/>
      <c r="AA132" s="13"/>
      <c r="AB132" s="13">
        <f>VLOOKUP(M132,'[2]Base Total GPR'!$P$5:$BH$652,11,FALSE)</f>
        <v>12</v>
      </c>
      <c r="AC132" s="13">
        <v>0.91</v>
      </c>
      <c r="AD132" s="13">
        <v>0.91</v>
      </c>
      <c r="AE132" s="13">
        <v>0.91</v>
      </c>
      <c r="AF132" s="13">
        <v>0.91</v>
      </c>
      <c r="AG132" s="13">
        <v>0.91</v>
      </c>
      <c r="AH132" s="13">
        <v>0.91</v>
      </c>
      <c r="AI132" s="13">
        <v>0.91</v>
      </c>
      <c r="AJ132" s="13">
        <v>0.91</v>
      </c>
      <c r="AK132" s="13"/>
      <c r="AL132" s="13"/>
      <c r="AM132" s="13"/>
      <c r="AN132" s="13"/>
      <c r="AO132" s="13"/>
      <c r="AP132" s="13">
        <v>1</v>
      </c>
      <c r="AQ132" s="13">
        <v>0.99964285714285706</v>
      </c>
      <c r="AR132" s="13">
        <v>0.99964285714285706</v>
      </c>
      <c r="AS132" s="13">
        <v>0.95077380952380997</v>
      </c>
      <c r="AT132" s="13">
        <v>0.93630952380952404</v>
      </c>
      <c r="AU132" s="13">
        <v>0.99940476190476202</v>
      </c>
      <c r="AV132" s="13">
        <v>0.96974404761904798</v>
      </c>
      <c r="AW132" s="13">
        <v>0.99833333333333296</v>
      </c>
      <c r="AX132" s="13"/>
      <c r="AY132" s="13"/>
      <c r="AZ132" s="13"/>
      <c r="BA132" s="13"/>
      <c r="BB132" s="13"/>
    </row>
    <row r="133" spans="1:54" x14ac:dyDescent="0.25">
      <c r="A133" s="13" t="s">
        <v>810</v>
      </c>
      <c r="B133" s="13" t="s">
        <v>1413</v>
      </c>
      <c r="C133" s="13" t="s">
        <v>811</v>
      </c>
      <c r="D133" s="13" t="s">
        <v>1586</v>
      </c>
      <c r="E133" s="13" t="s">
        <v>426</v>
      </c>
      <c r="F133" s="13" t="s">
        <v>427</v>
      </c>
      <c r="G133" s="13" t="s">
        <v>1587</v>
      </c>
      <c r="H133" s="13" t="s">
        <v>4318</v>
      </c>
      <c r="I133" s="13" t="s">
        <v>1362</v>
      </c>
      <c r="J133" s="13" t="str">
        <f>VLOOKUP($M133,[1]Hoja1!$K$5:$N$815,2,FALSE)</f>
        <v>C</v>
      </c>
      <c r="K133" s="13">
        <f>VLOOKUP($M133,[1]Hoja1!$K$5:$N$815,3,FALSE)</f>
        <v>20.399999999999999</v>
      </c>
      <c r="L133" s="13">
        <f>VLOOKUP($M133,[1]Hoja1!$K$5:$N$815,4,FALSE)</f>
        <v>561335</v>
      </c>
      <c r="M133" s="13" t="s">
        <v>4241</v>
      </c>
      <c r="N133" s="13"/>
      <c r="O133" s="13"/>
      <c r="P133" s="13"/>
      <c r="Q133" s="13"/>
      <c r="R133" s="13"/>
      <c r="S133" s="13"/>
      <c r="T133" s="13"/>
      <c r="U133" s="13"/>
      <c r="V133" s="13"/>
      <c r="W133" s="13"/>
      <c r="X133" s="13"/>
      <c r="Y133" s="13"/>
      <c r="Z133" s="13"/>
      <c r="AA133" s="13"/>
      <c r="AB133" s="13">
        <f>VLOOKUP(M133,'[2]Base Total GPR'!$P$5:$BH$652,11,FALSE)</f>
        <v>12</v>
      </c>
      <c r="AC133" s="13"/>
      <c r="AD133" s="13"/>
      <c r="AE133" s="13"/>
      <c r="AF133" s="13"/>
      <c r="AG133" s="13"/>
      <c r="AH133" s="13"/>
      <c r="AI133" s="13"/>
      <c r="AJ133" s="13"/>
      <c r="AK133" s="13">
        <v>0.91</v>
      </c>
      <c r="AL133" s="13">
        <v>0.91</v>
      </c>
      <c r="AM133" s="13">
        <v>0.91</v>
      </c>
      <c r="AN133" s="13">
        <v>0.91</v>
      </c>
      <c r="AO133" s="13"/>
      <c r="AP133" s="13"/>
      <c r="AQ133" s="13"/>
      <c r="AR133" s="13"/>
      <c r="AS133" s="13"/>
      <c r="AT133" s="13"/>
      <c r="AU133" s="13"/>
      <c r="AV133" s="13"/>
      <c r="AW133" s="13"/>
      <c r="AX133" s="13">
        <v>0.99952380952380904</v>
      </c>
      <c r="AY133" s="13">
        <v>0.92943095238095197</v>
      </c>
      <c r="AZ133" s="13">
        <v>0.99988095238095198</v>
      </c>
      <c r="BA133" s="13">
        <v>0.98499999999999999</v>
      </c>
      <c r="BB133" s="13"/>
    </row>
    <row r="134" spans="1:54" x14ac:dyDescent="0.25">
      <c r="A134" s="13" t="s">
        <v>810</v>
      </c>
      <c r="B134" s="13" t="s">
        <v>1413</v>
      </c>
      <c r="C134" s="13" t="s">
        <v>811</v>
      </c>
      <c r="D134" s="13" t="s">
        <v>4049</v>
      </c>
      <c r="E134" s="13" t="s">
        <v>50</v>
      </c>
      <c r="F134" s="13" t="s">
        <v>51</v>
      </c>
      <c r="G134" s="13" t="s">
        <v>61</v>
      </c>
      <c r="H134" s="13" t="s">
        <v>4309</v>
      </c>
      <c r="I134" s="13" t="s">
        <v>1320</v>
      </c>
      <c r="J134" s="13" t="str">
        <f>VLOOKUP($M134,[1]Hoja1!$K$5:$N$815,2,FALSE)</f>
        <v>C</v>
      </c>
      <c r="K134" s="13">
        <f>VLOOKUP($M134,[1]Hoja1!$K$5:$N$815,3,FALSE)</f>
        <v>21.2</v>
      </c>
      <c r="L134" s="13">
        <f>VLOOKUP($M134,[1]Hoja1!$K$5:$N$815,4,FALSE)</f>
        <v>543174</v>
      </c>
      <c r="M134" s="13" t="s">
        <v>4255</v>
      </c>
      <c r="N134" s="13"/>
      <c r="O134" s="13"/>
      <c r="P134" s="13"/>
      <c r="Q134" s="13"/>
      <c r="R134" s="13"/>
      <c r="S134" s="13"/>
      <c r="T134" s="13"/>
      <c r="U134" s="13"/>
      <c r="V134" s="13"/>
      <c r="W134" s="13"/>
      <c r="X134" s="13"/>
      <c r="Y134" s="13"/>
      <c r="Z134" s="13"/>
      <c r="AA134" s="13"/>
      <c r="AB134" s="13">
        <f>VLOOKUP(M134,'[2]Base Total GPR'!$P$5:$BH$652,11,FALSE)</f>
        <v>4</v>
      </c>
      <c r="AC134" s="13"/>
      <c r="AD134" s="13"/>
      <c r="AE134" s="13">
        <v>0.9</v>
      </c>
      <c r="AF134" s="13"/>
      <c r="AG134" s="13"/>
      <c r="AH134" s="13">
        <v>0.90300000000000002</v>
      </c>
      <c r="AI134" s="13"/>
      <c r="AJ134" s="13"/>
      <c r="AK134" s="13">
        <v>0.90500000000000003</v>
      </c>
      <c r="AL134" s="13"/>
      <c r="AM134" s="13"/>
      <c r="AN134" s="13">
        <v>0.91</v>
      </c>
      <c r="AO134" s="13"/>
      <c r="AP134" s="13"/>
      <c r="AQ134" s="13"/>
      <c r="AR134" s="13">
        <v>0.94381786173207904</v>
      </c>
      <c r="AS134" s="13"/>
      <c r="AT134" s="13"/>
      <c r="AU134" s="13">
        <v>0.95579751158984105</v>
      </c>
      <c r="AV134" s="13"/>
      <c r="AW134" s="13"/>
      <c r="AX134" s="13">
        <v>0.97594538456508395</v>
      </c>
      <c r="AY134" s="13"/>
      <c r="AZ134" s="13"/>
      <c r="BA134" s="13">
        <v>0.98121643521142399</v>
      </c>
      <c r="BB134" s="13"/>
    </row>
    <row r="135" spans="1:54" x14ac:dyDescent="0.25">
      <c r="A135" s="13" t="s">
        <v>810</v>
      </c>
      <c r="B135" s="13" t="s">
        <v>1413</v>
      </c>
      <c r="C135" s="13" t="s">
        <v>811</v>
      </c>
      <c r="D135" s="13" t="s">
        <v>3995</v>
      </c>
      <c r="E135" s="13" t="s">
        <v>426</v>
      </c>
      <c r="F135" s="13" t="s">
        <v>427</v>
      </c>
      <c r="G135" s="13" t="s">
        <v>1587</v>
      </c>
      <c r="H135" s="13" t="s">
        <v>4318</v>
      </c>
      <c r="I135" s="13" t="s">
        <v>1362</v>
      </c>
      <c r="J135" s="13" t="str">
        <f>VLOOKUP($M135,[1]Hoja1!$K$5:$N$815,2,FALSE)</f>
        <v>C</v>
      </c>
      <c r="K135" s="13">
        <f>VLOOKUP($M135,[1]Hoja1!$K$5:$N$815,3,FALSE)</f>
        <v>18.3</v>
      </c>
      <c r="L135" s="13">
        <f>VLOOKUP($M135,[1]Hoja1!$K$5:$N$815,4,FALSE)</f>
        <v>542860</v>
      </c>
      <c r="M135" s="13" t="s">
        <v>4257</v>
      </c>
      <c r="N135" s="13"/>
      <c r="O135" s="13"/>
      <c r="P135" s="13"/>
      <c r="Q135" s="13"/>
      <c r="R135" s="13"/>
      <c r="S135" s="13"/>
      <c r="T135" s="13"/>
      <c r="U135" s="13"/>
      <c r="V135" s="13"/>
      <c r="W135" s="13"/>
      <c r="X135" s="13"/>
      <c r="Y135" s="13"/>
      <c r="Z135" s="13"/>
      <c r="AA135" s="13"/>
      <c r="AB135" s="13">
        <f>VLOOKUP(M135,'[2]Base Total GPR'!$P$5:$BH$652,11,FALSE)</f>
        <v>2</v>
      </c>
      <c r="AC135" s="13"/>
      <c r="AD135" s="13"/>
      <c r="AE135" s="13"/>
      <c r="AF135" s="13"/>
      <c r="AG135" s="13"/>
      <c r="AH135" s="13">
        <v>0.91</v>
      </c>
      <c r="AI135" s="13"/>
      <c r="AJ135" s="13"/>
      <c r="AK135" s="13"/>
      <c r="AL135" s="13"/>
      <c r="AM135" s="13"/>
      <c r="AN135" s="13"/>
      <c r="AO135" s="13"/>
      <c r="AP135" s="13"/>
      <c r="AQ135" s="13"/>
      <c r="AR135" s="13"/>
      <c r="AS135" s="13"/>
      <c r="AT135" s="13"/>
      <c r="AU135" s="13">
        <v>0.83333333333333304</v>
      </c>
      <c r="AV135" s="13"/>
      <c r="AW135" s="13"/>
      <c r="AX135" s="13"/>
      <c r="AY135" s="13"/>
      <c r="AZ135" s="13"/>
      <c r="BA135" s="13"/>
      <c r="BB135" s="13"/>
    </row>
    <row r="136" spans="1:54" x14ac:dyDescent="0.25">
      <c r="A136" s="13" t="s">
        <v>810</v>
      </c>
      <c r="B136" s="13" t="s">
        <v>1413</v>
      </c>
      <c r="C136" s="13" t="s">
        <v>811</v>
      </c>
      <c r="D136" s="13" t="s">
        <v>3995</v>
      </c>
      <c r="E136" s="13" t="s">
        <v>426</v>
      </c>
      <c r="F136" s="13" t="s">
        <v>427</v>
      </c>
      <c r="G136" s="13" t="s">
        <v>1587</v>
      </c>
      <c r="H136" s="13" t="s">
        <v>4318</v>
      </c>
      <c r="I136" s="13" t="s">
        <v>1362</v>
      </c>
      <c r="J136" s="13" t="str">
        <f>VLOOKUP($M136,[1]Hoja1!$K$5:$N$815,2,FALSE)</f>
        <v>C</v>
      </c>
      <c r="K136" s="13">
        <f>VLOOKUP($M136,[1]Hoja1!$K$5:$N$815,3,FALSE)</f>
        <v>18.3</v>
      </c>
      <c r="L136" s="13">
        <f>VLOOKUP($M136,[1]Hoja1!$K$5:$N$815,4,FALSE)</f>
        <v>542860</v>
      </c>
      <c r="M136" s="13" t="s">
        <v>4257</v>
      </c>
      <c r="N136" s="13"/>
      <c r="O136" s="13"/>
      <c r="P136" s="13"/>
      <c r="Q136" s="13"/>
      <c r="R136" s="13"/>
      <c r="S136" s="13"/>
      <c r="T136" s="13"/>
      <c r="U136" s="13"/>
      <c r="V136" s="13"/>
      <c r="W136" s="13"/>
      <c r="X136" s="13"/>
      <c r="Y136" s="13"/>
      <c r="Z136" s="13"/>
      <c r="AA136" s="13"/>
      <c r="AB136" s="13">
        <f>VLOOKUP(M136,'[2]Base Total GPR'!$P$5:$BH$652,11,FALSE)</f>
        <v>2</v>
      </c>
      <c r="AC136" s="13"/>
      <c r="AD136" s="13"/>
      <c r="AE136" s="13"/>
      <c r="AF136" s="13"/>
      <c r="AG136" s="13"/>
      <c r="AH136" s="13"/>
      <c r="AI136" s="13"/>
      <c r="AJ136" s="13"/>
      <c r="AK136" s="13"/>
      <c r="AL136" s="13"/>
      <c r="AM136" s="13"/>
      <c r="AN136" s="13">
        <v>0.92</v>
      </c>
      <c r="AO136" s="13"/>
      <c r="AP136" s="13"/>
      <c r="AQ136" s="13"/>
      <c r="AR136" s="13"/>
      <c r="AS136" s="13"/>
      <c r="AT136" s="13"/>
      <c r="AU136" s="13"/>
      <c r="AV136" s="13"/>
      <c r="AW136" s="13"/>
      <c r="AX136" s="13"/>
      <c r="AY136" s="13"/>
      <c r="AZ136" s="13"/>
      <c r="BA136" s="13">
        <v>0.83333333333333304</v>
      </c>
      <c r="BB136" s="13"/>
    </row>
    <row r="137" spans="1:54" x14ac:dyDescent="0.25">
      <c r="A137" s="13" t="s">
        <v>810</v>
      </c>
      <c r="B137" s="13" t="s">
        <v>1413</v>
      </c>
      <c r="C137" s="13" t="s">
        <v>811</v>
      </c>
      <c r="D137" s="13" t="s">
        <v>3995</v>
      </c>
      <c r="E137" s="13" t="s">
        <v>426</v>
      </c>
      <c r="F137" s="13" t="s">
        <v>427</v>
      </c>
      <c r="G137" s="13" t="s">
        <v>1587</v>
      </c>
      <c r="H137" s="13" t="s">
        <v>4318</v>
      </c>
      <c r="I137" s="13" t="s">
        <v>1362</v>
      </c>
      <c r="J137" s="13" t="str">
        <f>VLOOKUP($M137,[1]Hoja1!$K$5:$N$815,2,FALSE)</f>
        <v>C</v>
      </c>
      <c r="K137" s="13">
        <f>VLOOKUP($M137,[1]Hoja1!$K$5:$N$815,3,FALSE)</f>
        <v>18.2</v>
      </c>
      <c r="L137" s="13">
        <f>VLOOKUP($M137,[1]Hoja1!$K$5:$N$815,4,FALSE)</f>
        <v>542859</v>
      </c>
      <c r="M137" s="13" t="s">
        <v>4260</v>
      </c>
      <c r="N137" s="13"/>
      <c r="O137" s="13"/>
      <c r="P137" s="13"/>
      <c r="Q137" s="13"/>
      <c r="R137" s="13"/>
      <c r="S137" s="13"/>
      <c r="T137" s="13"/>
      <c r="U137" s="13"/>
      <c r="V137" s="13"/>
      <c r="W137" s="13"/>
      <c r="X137" s="13"/>
      <c r="Y137" s="13"/>
      <c r="Z137" s="13"/>
      <c r="AA137" s="13"/>
      <c r="AB137" s="13">
        <f>VLOOKUP(M137,'[2]Base Total GPR'!$P$5:$BH$652,11,FALSE)</f>
        <v>4</v>
      </c>
      <c r="AC137" s="13"/>
      <c r="AD137" s="13"/>
      <c r="AE137" s="13">
        <v>0.76</v>
      </c>
      <c r="AF137" s="13"/>
      <c r="AG137" s="13"/>
      <c r="AH137" s="13">
        <v>0.78</v>
      </c>
      <c r="AI137" s="13"/>
      <c r="AJ137" s="13"/>
      <c r="AK137" s="13"/>
      <c r="AL137" s="13"/>
      <c r="AM137" s="13"/>
      <c r="AN137" s="13"/>
      <c r="AO137" s="13"/>
      <c r="AP137" s="13"/>
      <c r="AQ137" s="13"/>
      <c r="AR137" s="13">
        <v>0.6875</v>
      </c>
      <c r="AS137" s="13"/>
      <c r="AT137" s="13"/>
      <c r="AU137" s="13">
        <v>0.71428571428571397</v>
      </c>
      <c r="AV137" s="13"/>
      <c r="AW137" s="13"/>
      <c r="AX137" s="13"/>
      <c r="AY137" s="13"/>
      <c r="AZ137" s="13"/>
      <c r="BA137" s="13"/>
      <c r="BB137" s="13"/>
    </row>
    <row r="138" spans="1:54" x14ac:dyDescent="0.25">
      <c r="A138" s="13" t="s">
        <v>810</v>
      </c>
      <c r="B138" s="13" t="s">
        <v>1413</v>
      </c>
      <c r="C138" s="13" t="s">
        <v>811</v>
      </c>
      <c r="D138" s="13" t="s">
        <v>3995</v>
      </c>
      <c r="E138" s="13" t="s">
        <v>426</v>
      </c>
      <c r="F138" s="13" t="s">
        <v>427</v>
      </c>
      <c r="G138" s="13" t="s">
        <v>1587</v>
      </c>
      <c r="H138" s="13" t="s">
        <v>4318</v>
      </c>
      <c r="I138" s="13" t="s">
        <v>1362</v>
      </c>
      <c r="J138" s="13" t="str">
        <f>VLOOKUP($M138,[1]Hoja1!$K$5:$N$815,2,FALSE)</f>
        <v>C</v>
      </c>
      <c r="K138" s="13">
        <f>VLOOKUP($M138,[1]Hoja1!$K$5:$N$815,3,FALSE)</f>
        <v>18.2</v>
      </c>
      <c r="L138" s="13">
        <f>VLOOKUP($M138,[1]Hoja1!$K$5:$N$815,4,FALSE)</f>
        <v>542859</v>
      </c>
      <c r="M138" s="13" t="s">
        <v>4260</v>
      </c>
      <c r="N138" s="13"/>
      <c r="O138" s="13"/>
      <c r="P138" s="13"/>
      <c r="Q138" s="13"/>
      <c r="R138" s="13"/>
      <c r="S138" s="13"/>
      <c r="T138" s="13"/>
      <c r="U138" s="13"/>
      <c r="V138" s="13"/>
      <c r="W138" s="13"/>
      <c r="X138" s="13"/>
      <c r="Y138" s="13"/>
      <c r="Z138" s="13"/>
      <c r="AA138" s="13"/>
      <c r="AB138" s="13">
        <f>VLOOKUP(M138,'[2]Base Total GPR'!$P$5:$BH$652,11,FALSE)</f>
        <v>4</v>
      </c>
      <c r="AC138" s="13"/>
      <c r="AD138" s="13"/>
      <c r="AE138" s="13"/>
      <c r="AF138" s="13"/>
      <c r="AG138" s="13"/>
      <c r="AH138" s="13"/>
      <c r="AI138" s="13"/>
      <c r="AJ138" s="13"/>
      <c r="AK138" s="13">
        <v>0.79</v>
      </c>
      <c r="AL138" s="13"/>
      <c r="AM138" s="13"/>
      <c r="AN138" s="13">
        <v>0.8</v>
      </c>
      <c r="AO138" s="13"/>
      <c r="AP138" s="13"/>
      <c r="AQ138" s="13"/>
      <c r="AR138" s="13"/>
      <c r="AS138" s="13"/>
      <c r="AT138" s="13"/>
      <c r="AU138" s="13"/>
      <c r="AV138" s="13"/>
      <c r="AW138" s="13"/>
      <c r="AX138" s="13">
        <v>0.75</v>
      </c>
      <c r="AY138" s="13"/>
      <c r="AZ138" s="13"/>
      <c r="BA138" s="13">
        <v>0.83333333333333304</v>
      </c>
      <c r="BB138" s="13"/>
    </row>
    <row r="139" spans="1:54" x14ac:dyDescent="0.25">
      <c r="A139" s="13" t="s">
        <v>817</v>
      </c>
      <c r="B139" s="13" t="s">
        <v>1317</v>
      </c>
      <c r="C139" s="13" t="s">
        <v>1591</v>
      </c>
      <c r="D139" s="13" t="s">
        <v>1592</v>
      </c>
      <c r="E139" s="13" t="s">
        <v>63</v>
      </c>
      <c r="F139" s="13" t="s">
        <v>64</v>
      </c>
      <c r="G139" s="13" t="s">
        <v>65</v>
      </c>
      <c r="H139" s="13" t="s">
        <v>4309</v>
      </c>
      <c r="I139" s="13" t="s">
        <v>1320</v>
      </c>
      <c r="J139" s="13" t="str">
        <f>VLOOKUP($M139,[1]Hoja1!$K$5:$N$815,2,FALSE)</f>
        <v>C</v>
      </c>
      <c r="K139" s="13">
        <f>VLOOKUP($M139,[1]Hoja1!$K$5:$N$815,3,FALSE)</f>
        <v>24.2</v>
      </c>
      <c r="L139" s="13">
        <f>VLOOKUP($M139,[1]Hoja1!$K$5:$N$815,4,FALSE)</f>
        <v>537277</v>
      </c>
      <c r="M139" s="13" t="s">
        <v>1594</v>
      </c>
      <c r="N139" s="13"/>
      <c r="O139" s="13"/>
      <c r="P139" s="13"/>
      <c r="Q139" s="13"/>
      <c r="R139" s="13"/>
      <c r="S139" s="13"/>
      <c r="T139" s="13"/>
      <c r="U139" s="13"/>
      <c r="V139" s="13"/>
      <c r="W139" s="13"/>
      <c r="X139" s="13"/>
      <c r="Y139" s="13"/>
      <c r="Z139" s="13"/>
      <c r="AA139" s="13"/>
      <c r="AB139" s="13">
        <f>VLOOKUP(M139,'[2]Base Total GPR'!$P$5:$BH$652,11,FALSE)</f>
        <v>4</v>
      </c>
      <c r="AC139" s="13"/>
      <c r="AD139" s="13"/>
      <c r="AE139" s="13">
        <f>VLOOKUP(M139,'[2]Base Total GPR'!$P$5:$BH$652,18,FALSE)</f>
        <v>25</v>
      </c>
      <c r="AF139" s="13"/>
      <c r="AG139" s="13"/>
      <c r="AH139" s="13">
        <f>VLOOKUP($M139,'[2]Base Total GPR'!$P$5:$BH$652,19,FALSE)</f>
        <v>28</v>
      </c>
      <c r="AI139" s="13"/>
      <c r="AJ139" s="13"/>
      <c r="AK139" s="13">
        <f>VLOOKUP($M139,'[2]Base Total GPR'!$P$5:$BH$652,20,FALSE)</f>
        <v>22</v>
      </c>
      <c r="AL139" s="13"/>
      <c r="AM139" s="13"/>
      <c r="AN139" s="13">
        <f>VLOOKUP($M139,'[2]Base Total GPR'!$P$5:$BH$652,21,FALSE)</f>
        <v>30</v>
      </c>
      <c r="AO139" s="13">
        <v>105</v>
      </c>
      <c r="AP139" s="13"/>
      <c r="AQ139" s="13"/>
      <c r="AR139" s="13">
        <v>25</v>
      </c>
      <c r="AS139" s="13"/>
      <c r="AT139" s="13"/>
      <c r="AU139" s="13">
        <v>25</v>
      </c>
      <c r="AV139" s="13"/>
      <c r="AW139" s="13"/>
      <c r="AX139" s="13">
        <v>25</v>
      </c>
      <c r="AY139" s="13"/>
      <c r="AZ139" s="13"/>
      <c r="BA139" s="13">
        <v>30</v>
      </c>
      <c r="BB139" s="13">
        <v>105</v>
      </c>
    </row>
    <row r="140" spans="1:54" x14ac:dyDescent="0.25">
      <c r="A140" s="13" t="s">
        <v>817</v>
      </c>
      <c r="B140" s="13" t="s">
        <v>1317</v>
      </c>
      <c r="C140" s="13" t="s">
        <v>1591</v>
      </c>
      <c r="D140" s="13" t="s">
        <v>1592</v>
      </c>
      <c r="E140" s="13" t="s">
        <v>63</v>
      </c>
      <c r="F140" s="13" t="s">
        <v>64</v>
      </c>
      <c r="G140" s="13" t="s">
        <v>65</v>
      </c>
      <c r="H140" s="13" t="s">
        <v>4309</v>
      </c>
      <c r="I140" s="13" t="s">
        <v>1320</v>
      </c>
      <c r="J140" s="13" t="str">
        <f>VLOOKUP($M140,[1]Hoja1!$K$5:$N$815,2,FALSE)</f>
        <v>C</v>
      </c>
      <c r="K140" s="13">
        <f>VLOOKUP($M140,[1]Hoja1!$K$5:$N$815,3,FALSE)</f>
        <v>24.1</v>
      </c>
      <c r="L140" s="13">
        <f>VLOOKUP($M140,[1]Hoja1!$K$5:$N$815,4,FALSE)</f>
        <v>537271</v>
      </c>
      <c r="M140" s="13" t="s">
        <v>1593</v>
      </c>
      <c r="N140" s="13"/>
      <c r="O140" s="13"/>
      <c r="P140" s="13"/>
      <c r="Q140" s="13"/>
      <c r="R140" s="13"/>
      <c r="S140" s="13"/>
      <c r="T140" s="13"/>
      <c r="U140" s="13"/>
      <c r="V140" s="13"/>
      <c r="W140" s="13"/>
      <c r="X140" s="13"/>
      <c r="Y140" s="13"/>
      <c r="Z140" s="13"/>
      <c r="AA140" s="13"/>
      <c r="AB140" s="13">
        <f>VLOOKUP(M140,'[2]Base Total GPR'!$P$5:$BH$652,11,FALSE)</f>
        <v>12</v>
      </c>
      <c r="AC140" s="13">
        <f>VLOOKUP(M140,'[2]Base Total GPR'!$P$5:$BH$652,18,FALSE)</f>
        <v>6248</v>
      </c>
      <c r="AD140" s="13">
        <f>VLOOKUP($M140,'[2]Base Total GPR'!$P$5:$BH$652,19,FALSE)</f>
        <v>5231</v>
      </c>
      <c r="AE140" s="13">
        <f>VLOOKUP($M140,'[2]Base Total GPR'!$P$5:$BH$652,20,FALSE)</f>
        <v>5243</v>
      </c>
      <c r="AF140" s="13">
        <f>VLOOKUP($M140,'[2]Base Total GPR'!$P$5:$BH$652,21,FALSE)</f>
        <v>4356</v>
      </c>
      <c r="AG140" s="13">
        <f>VLOOKUP($M140,'[2]Base Total GPR'!$P$5:$BH$652,22,FALSE)</f>
        <v>5095</v>
      </c>
      <c r="AH140" s="13">
        <f>VLOOKUP($M140,'[2]Base Total GPR'!$P$5:$BH$652,23,FALSE)</f>
        <v>5316</v>
      </c>
      <c r="AI140" s="13">
        <f>VLOOKUP($M140,'[2]Base Total GPR'!$P$5:$BH$652,24,FALSE)</f>
        <v>5988</v>
      </c>
      <c r="AJ140" s="13">
        <f>VLOOKUP($M140,'[2]Base Total GPR'!$P$5:$BH$652,25,FALSE)</f>
        <v>5213</v>
      </c>
      <c r="AK140" s="13">
        <f>VLOOKUP($M140,'[2]Base Total GPR'!$P$5:$BH$652,26,FALSE)</f>
        <v>6165</v>
      </c>
      <c r="AL140" s="13">
        <f>VLOOKUP($M140,'[2]Base Total GPR'!$P$5:$BH$652,27,FALSE)</f>
        <v>5882</v>
      </c>
      <c r="AM140" s="13">
        <f>VLOOKUP($M140,'[2]Base Total GPR'!$P$5:$BH$652,28,FALSE)</f>
        <v>5846</v>
      </c>
      <c r="AN140" s="13">
        <f>VLOOKUP($M140,'[2]Base Total GPR'!$P$5:$BH$652,29,FALSE)</f>
        <v>5781</v>
      </c>
      <c r="AO140" s="13">
        <v>66364</v>
      </c>
      <c r="AP140" s="13">
        <v>4759</v>
      </c>
      <c r="AQ140" s="13">
        <v>4151</v>
      </c>
      <c r="AR140" s="13">
        <v>3618</v>
      </c>
      <c r="AS140" s="13">
        <v>3241</v>
      </c>
      <c r="AT140" s="13">
        <v>5327</v>
      </c>
      <c r="AU140" s="13">
        <v>6017</v>
      </c>
      <c r="AV140" s="13">
        <v>5350</v>
      </c>
      <c r="AW140" s="13">
        <v>5808</v>
      </c>
      <c r="AX140" s="13">
        <v>7265</v>
      </c>
      <c r="AY140" s="13">
        <v>9042</v>
      </c>
      <c r="AZ140" s="13">
        <v>11397</v>
      </c>
      <c r="BA140" s="13">
        <v>8055</v>
      </c>
      <c r="BB140" s="13">
        <v>74030</v>
      </c>
    </row>
    <row r="141" spans="1:54" x14ac:dyDescent="0.25">
      <c r="A141" s="13" t="s">
        <v>817</v>
      </c>
      <c r="B141" s="13" t="s">
        <v>1317</v>
      </c>
      <c r="C141" s="13" t="s">
        <v>1591</v>
      </c>
      <c r="D141" s="13" t="s">
        <v>1599</v>
      </c>
      <c r="E141" s="13" t="s">
        <v>50</v>
      </c>
      <c r="F141" s="13" t="s">
        <v>51</v>
      </c>
      <c r="G141" s="13" t="s">
        <v>61</v>
      </c>
      <c r="H141" s="13" t="s">
        <v>4309</v>
      </c>
      <c r="I141" s="13" t="s">
        <v>1320</v>
      </c>
      <c r="J141" s="13" t="str">
        <f>VLOOKUP($M141,[1]Hoja1!$K$5:$N$815,2,FALSE)</f>
        <v>C</v>
      </c>
      <c r="K141" s="13">
        <f>VLOOKUP($M141,[1]Hoja1!$K$5:$N$815,3,FALSE)</f>
        <v>21.6</v>
      </c>
      <c r="L141" s="13">
        <f>VLOOKUP($M141,[1]Hoja1!$K$5:$N$815,4,FALSE)</f>
        <v>554099</v>
      </c>
      <c r="M141" s="13" t="s">
        <v>1600</v>
      </c>
      <c r="N141" s="13"/>
      <c r="O141" s="13"/>
      <c r="P141" s="13"/>
      <c r="Q141" s="13"/>
      <c r="R141" s="13"/>
      <c r="S141" s="13"/>
      <c r="T141" s="13"/>
      <c r="U141" s="13"/>
      <c r="V141" s="13"/>
      <c r="W141" s="13"/>
      <c r="X141" s="13"/>
      <c r="Y141" s="13"/>
      <c r="Z141" s="13"/>
      <c r="AA141" s="13"/>
      <c r="AB141" s="13">
        <f>VLOOKUP(M141,'[2]Base Total GPR'!$P$5:$BH$652,11,FALSE)</f>
        <v>12</v>
      </c>
      <c r="AC141" s="13">
        <f>VLOOKUP(M141,'[2]Base Total GPR'!$P$5:$BH$652,18,FALSE)</f>
        <v>0.98329999999999995</v>
      </c>
      <c r="AD141" s="13">
        <f>VLOOKUP($M141,'[2]Base Total GPR'!$P$5:$BH$652,19,FALSE)</f>
        <v>0</v>
      </c>
      <c r="AE141" s="13">
        <f>VLOOKUP($M141,'[2]Base Total GPR'!$P$5:$BH$652,20,FALSE)</f>
        <v>0</v>
      </c>
      <c r="AF141" s="13">
        <f>VLOOKUP($M141,'[2]Base Total GPR'!$P$5:$BH$652,21,FALSE)</f>
        <v>0</v>
      </c>
      <c r="AG141" s="13">
        <f>VLOOKUP($M141,'[2]Base Total GPR'!$P$5:$BH$652,22,FALSE)</f>
        <v>0</v>
      </c>
      <c r="AH141" s="13">
        <f>VLOOKUP($M141,'[2]Base Total GPR'!$P$5:$BH$652,23,FALSE)</f>
        <v>0</v>
      </c>
      <c r="AI141" s="13">
        <f>VLOOKUP($M141,'[2]Base Total GPR'!$P$5:$BH$652,24,FALSE)</f>
        <v>0</v>
      </c>
      <c r="AJ141" s="13">
        <f>VLOOKUP($M141,'[2]Base Total GPR'!$P$5:$BH$652,25,FALSE)</f>
        <v>0</v>
      </c>
      <c r="AK141" s="13">
        <f>VLOOKUP($M141,'[2]Base Total GPR'!$P$5:$BH$652,26,FALSE)</f>
        <v>0</v>
      </c>
      <c r="AL141" s="13">
        <f>VLOOKUP($M141,'[2]Base Total GPR'!$P$5:$BH$652,27,FALSE)</f>
        <v>0</v>
      </c>
      <c r="AM141" s="13">
        <f>VLOOKUP($M141,'[2]Base Total GPR'!$P$5:$BH$652,28,FALSE)</f>
        <v>0</v>
      </c>
      <c r="AN141" s="13">
        <f>VLOOKUP($M141,'[2]Base Total GPR'!$P$5:$BH$652,29,FALSE)</f>
        <v>0</v>
      </c>
      <c r="AO141" s="13">
        <v>0.98329999999999995</v>
      </c>
      <c r="AP141" s="13">
        <v>0.99923553090407002</v>
      </c>
      <c r="AQ141" s="13">
        <v>0.99920537802297704</v>
      </c>
      <c r="AR141" s="13">
        <v>0.99921707893051503</v>
      </c>
      <c r="AS141" s="13">
        <v>0.99916465264521404</v>
      </c>
      <c r="AT141" s="13">
        <v>0.99889000769093905</v>
      </c>
      <c r="AU141" s="13">
        <v>0.998922036979634</v>
      </c>
      <c r="AV141" s="13">
        <v>0.99893877033697698</v>
      </c>
      <c r="AW141" s="13">
        <v>0.99907865872317303</v>
      </c>
      <c r="AX141" s="13">
        <v>0.99916840275730001</v>
      </c>
      <c r="AY141" s="13">
        <v>0.99920569546296301</v>
      </c>
      <c r="AZ141" s="13">
        <v>0.99925715742650101</v>
      </c>
      <c r="BA141" s="13">
        <v>0.99930884084092897</v>
      </c>
      <c r="BB141" s="13">
        <v>0.99914549387919704</v>
      </c>
    </row>
    <row r="142" spans="1:54" x14ac:dyDescent="0.25">
      <c r="A142" s="13" t="s">
        <v>817</v>
      </c>
      <c r="B142" s="13" t="s">
        <v>1317</v>
      </c>
      <c r="C142" s="13" t="s">
        <v>1591</v>
      </c>
      <c r="D142" s="13" t="s">
        <v>1603</v>
      </c>
      <c r="E142" s="13" t="s">
        <v>63</v>
      </c>
      <c r="F142" s="13" t="s">
        <v>64</v>
      </c>
      <c r="G142" s="13" t="s">
        <v>65</v>
      </c>
      <c r="H142" s="13" t="s">
        <v>4309</v>
      </c>
      <c r="I142" s="13" t="s">
        <v>1320</v>
      </c>
      <c r="J142" s="13" t="str">
        <f>VLOOKUP($M142,[1]Hoja1!$K$5:$N$815,2,FALSE)</f>
        <v>C</v>
      </c>
      <c r="K142" s="13">
        <f>VLOOKUP($M142,[1]Hoja1!$K$5:$N$815,3,FALSE)</f>
        <v>25.2</v>
      </c>
      <c r="L142" s="13">
        <f>VLOOKUP($M142,[1]Hoja1!$K$5:$N$815,4,FALSE)</f>
        <v>554127</v>
      </c>
      <c r="M142" s="13" t="s">
        <v>1604</v>
      </c>
      <c r="N142" s="13"/>
      <c r="O142" s="13"/>
      <c r="P142" s="13"/>
      <c r="Q142" s="13"/>
      <c r="R142" s="13"/>
      <c r="S142" s="13"/>
      <c r="T142" s="13"/>
      <c r="U142" s="13"/>
      <c r="V142" s="13"/>
      <c r="W142" s="13"/>
      <c r="X142" s="13"/>
      <c r="Y142" s="13"/>
      <c r="Z142" s="13"/>
      <c r="AA142" s="13"/>
      <c r="AB142" s="13">
        <f>VLOOKUP(M142,'[2]Base Total GPR'!$P$5:$BH$652,11,FALSE)</f>
        <v>12</v>
      </c>
      <c r="AC142" s="13">
        <f>VLOOKUP(M142,'[2]Base Total GPR'!$P$5:$BH$652,18,FALSE)</f>
        <v>0.92689999999999995</v>
      </c>
      <c r="AD142" s="13">
        <f>VLOOKUP($M142,'[2]Base Total GPR'!$P$5:$BH$652,19,FALSE)</f>
        <v>2.5000000000000001E-3</v>
      </c>
      <c r="AE142" s="13">
        <f>VLOOKUP($M142,'[2]Base Total GPR'!$P$5:$BH$652,20,FALSE)</f>
        <v>2.5000000000000001E-3</v>
      </c>
      <c r="AF142" s="13">
        <f>VLOOKUP($M142,'[2]Base Total GPR'!$P$5:$BH$652,21,FALSE)</f>
        <v>2.3999999999999998E-3</v>
      </c>
      <c r="AG142" s="13">
        <f>VLOOKUP($M142,'[2]Base Total GPR'!$P$5:$BH$652,22,FALSE)</f>
        <v>2.5000000000000001E-3</v>
      </c>
      <c r="AH142" s="13">
        <f>VLOOKUP($M142,'[2]Base Total GPR'!$P$5:$BH$652,23,FALSE)</f>
        <v>2.5000000000000001E-3</v>
      </c>
      <c r="AI142" s="13">
        <f>VLOOKUP($M142,'[2]Base Total GPR'!$P$5:$BH$652,24,FALSE)</f>
        <v>2.5000000000000001E-3</v>
      </c>
      <c r="AJ142" s="13">
        <f>VLOOKUP($M142,'[2]Base Total GPR'!$P$5:$BH$652,25,FALSE)</f>
        <v>1.4E-3</v>
      </c>
      <c r="AK142" s="13">
        <f>VLOOKUP($M142,'[2]Base Total GPR'!$P$5:$BH$652,26,FALSE)</f>
        <v>1.5E-3</v>
      </c>
      <c r="AL142" s="13">
        <f>VLOOKUP($M142,'[2]Base Total GPR'!$P$5:$BH$652,27,FALSE)</f>
        <v>1.4E-3</v>
      </c>
      <c r="AM142" s="13">
        <f>VLOOKUP($M142,'[2]Base Total GPR'!$P$5:$BH$652,28,FALSE)</f>
        <v>1.5E-3</v>
      </c>
      <c r="AN142" s="13">
        <f>VLOOKUP($M142,'[2]Base Total GPR'!$P$5:$BH$652,29,FALSE)</f>
        <v>1.4E-3</v>
      </c>
      <c r="AO142" s="13">
        <v>0.94899999999999995</v>
      </c>
      <c r="AP142" s="13">
        <v>0.96681645856814602</v>
      </c>
      <c r="AQ142" s="13">
        <v>0.93405996195767005</v>
      </c>
      <c r="AR142" s="13">
        <v>0.98189311179433503</v>
      </c>
      <c r="AS142" s="13">
        <v>0.98653714319053698</v>
      </c>
      <c r="AT142" s="13">
        <v>0.98379164847955802</v>
      </c>
      <c r="AU142" s="13">
        <v>0.97002099186565205</v>
      </c>
      <c r="AV142" s="13">
        <v>0.94786218115017296</v>
      </c>
      <c r="AW142" s="13">
        <v>0.93181117305183203</v>
      </c>
      <c r="AX142" s="13">
        <v>0.95446051348716299</v>
      </c>
      <c r="AY142" s="13">
        <v>0.96650541281968105</v>
      </c>
      <c r="AZ142" s="13">
        <v>0.97680436047401797</v>
      </c>
      <c r="BA142" s="13">
        <v>0.91954711229655395</v>
      </c>
      <c r="BB142" s="13">
        <v>0.96017447098216702</v>
      </c>
    </row>
    <row r="143" spans="1:54" x14ac:dyDescent="0.25">
      <c r="A143" s="13" t="s">
        <v>817</v>
      </c>
      <c r="B143" s="13" t="s">
        <v>1317</v>
      </c>
      <c r="C143" s="13" t="s">
        <v>1591</v>
      </c>
      <c r="D143" s="13" t="s">
        <v>1599</v>
      </c>
      <c r="E143" s="13" t="s">
        <v>50</v>
      </c>
      <c r="F143" s="13" t="s">
        <v>51</v>
      </c>
      <c r="G143" s="13" t="s">
        <v>61</v>
      </c>
      <c r="H143" s="13" t="s">
        <v>4309</v>
      </c>
      <c r="I143" s="13" t="s">
        <v>1320</v>
      </c>
      <c r="J143" s="13" t="str">
        <f>VLOOKUP($M143,[1]Hoja1!$K$5:$N$815,2,FALSE)</f>
        <v>C</v>
      </c>
      <c r="K143" s="13">
        <f>VLOOKUP($M143,[1]Hoja1!$K$5:$N$815,3,FALSE)</f>
        <v>21.5</v>
      </c>
      <c r="L143" s="13">
        <f>VLOOKUP($M143,[1]Hoja1!$K$5:$N$815,4,FALSE)</f>
        <v>554090</v>
      </c>
      <c r="M143" s="13" t="s">
        <v>1602</v>
      </c>
      <c r="N143" s="13"/>
      <c r="O143" s="13"/>
      <c r="P143" s="13"/>
      <c r="Q143" s="13"/>
      <c r="R143" s="13"/>
      <c r="S143" s="13"/>
      <c r="T143" s="13"/>
      <c r="U143" s="13"/>
      <c r="V143" s="13"/>
      <c r="W143" s="13"/>
      <c r="X143" s="13"/>
      <c r="Y143" s="13"/>
      <c r="Z143" s="13"/>
      <c r="AA143" s="13"/>
      <c r="AB143" s="13">
        <f>VLOOKUP(M143,'[2]Base Total GPR'!$P$5:$BH$652,11,FALSE)</f>
        <v>12</v>
      </c>
      <c r="AC143" s="13">
        <f>VLOOKUP(M143,'[2]Base Total GPR'!$P$5:$BH$652,18,FALSE)</f>
        <v>0.94730000000000003</v>
      </c>
      <c r="AD143" s="13">
        <f>VLOOKUP($M143,'[2]Base Total GPR'!$P$5:$BH$652,19,FALSE)</f>
        <v>0</v>
      </c>
      <c r="AE143" s="13">
        <f>VLOOKUP($M143,'[2]Base Total GPR'!$P$5:$BH$652,20,FALSE)</f>
        <v>0</v>
      </c>
      <c r="AF143" s="13">
        <f>VLOOKUP($M143,'[2]Base Total GPR'!$P$5:$BH$652,21,FALSE)</f>
        <v>0</v>
      </c>
      <c r="AG143" s="13">
        <f>VLOOKUP($M143,'[2]Base Total GPR'!$P$5:$BH$652,22,FALSE)</f>
        <v>0</v>
      </c>
      <c r="AH143" s="13">
        <f>VLOOKUP($M143,'[2]Base Total GPR'!$P$5:$BH$652,23,FALSE)</f>
        <v>0</v>
      </c>
      <c r="AI143" s="13">
        <f>VLOOKUP($M143,'[2]Base Total GPR'!$P$5:$BH$652,24,FALSE)</f>
        <v>0</v>
      </c>
      <c r="AJ143" s="13">
        <f>VLOOKUP($M143,'[2]Base Total GPR'!$P$5:$BH$652,25,FALSE)</f>
        <v>0</v>
      </c>
      <c r="AK143" s="13">
        <f>VLOOKUP($M143,'[2]Base Total GPR'!$P$5:$BH$652,26,FALSE)</f>
        <v>0</v>
      </c>
      <c r="AL143" s="13">
        <f>VLOOKUP($M143,'[2]Base Total GPR'!$P$5:$BH$652,27,FALSE)</f>
        <v>0</v>
      </c>
      <c r="AM143" s="13">
        <f>VLOOKUP($M143,'[2]Base Total GPR'!$P$5:$BH$652,28,FALSE)</f>
        <v>0</v>
      </c>
      <c r="AN143" s="13">
        <f>VLOOKUP($M143,'[2]Base Total GPR'!$P$5:$BH$652,29,FALSE)</f>
        <v>0</v>
      </c>
      <c r="AO143" s="13">
        <v>0.94730000000000003</v>
      </c>
      <c r="AP143" s="13">
        <v>0.98187311178247705</v>
      </c>
      <c r="AQ143" s="13">
        <v>0.98390342052313895</v>
      </c>
      <c r="AR143" s="13">
        <v>0.95923566878980904</v>
      </c>
      <c r="AS143" s="13">
        <v>0.92456479690522198</v>
      </c>
      <c r="AT143" s="13">
        <v>0.92644757433489799</v>
      </c>
      <c r="AU143" s="13">
        <v>0.93680781758957699</v>
      </c>
      <c r="AV143" s="13">
        <v>0.94192477876106195</v>
      </c>
      <c r="AW143" s="13">
        <v>0.94438976377952799</v>
      </c>
      <c r="AX143" s="13">
        <v>0.94561243144424101</v>
      </c>
      <c r="AY143" s="13">
        <v>0.94671781756180695</v>
      </c>
      <c r="AZ143" s="13">
        <v>0.94933228593872698</v>
      </c>
      <c r="BA143" s="13">
        <v>0.95154677599701798</v>
      </c>
      <c r="BB143" s="13">
        <v>0.94565388448827603</v>
      </c>
    </row>
    <row r="144" spans="1:54" x14ac:dyDescent="0.25">
      <c r="A144" s="13" t="s">
        <v>817</v>
      </c>
      <c r="B144" s="13" t="s">
        <v>1317</v>
      </c>
      <c r="C144" s="13" t="s">
        <v>1591</v>
      </c>
      <c r="D144" s="13" t="s">
        <v>1597</v>
      </c>
      <c r="E144" s="13" t="s">
        <v>63</v>
      </c>
      <c r="F144" s="13" t="s">
        <v>64</v>
      </c>
      <c r="G144" s="13" t="s">
        <v>525</v>
      </c>
      <c r="H144" s="13" t="s">
        <v>4309</v>
      </c>
      <c r="I144" s="13" t="s">
        <v>1320</v>
      </c>
      <c r="J144" s="13" t="str">
        <f>VLOOKUP($M144,[1]Hoja1!$K$5:$N$815,2,FALSE)</f>
        <v>C</v>
      </c>
      <c r="K144" s="13">
        <f>VLOOKUP($M144,[1]Hoja1!$K$5:$N$815,3,FALSE)</f>
        <v>22.4</v>
      </c>
      <c r="L144" s="13">
        <f>VLOOKUP($M144,[1]Hoja1!$K$5:$N$815,4,FALSE)</f>
        <v>554141</v>
      </c>
      <c r="M144" s="13" t="s">
        <v>1601</v>
      </c>
      <c r="N144" s="13"/>
      <c r="O144" s="13"/>
      <c r="P144" s="13"/>
      <c r="Q144" s="13"/>
      <c r="R144" s="13"/>
      <c r="S144" s="13"/>
      <c r="T144" s="13"/>
      <c r="U144" s="13"/>
      <c r="V144" s="13"/>
      <c r="W144" s="13"/>
      <c r="X144" s="13"/>
      <c r="Y144" s="13"/>
      <c r="Z144" s="13"/>
      <c r="AA144" s="13"/>
      <c r="AB144" s="13">
        <f>VLOOKUP(M144,'[2]Base Total GPR'!$P$5:$BH$652,11,FALSE)</f>
        <v>12</v>
      </c>
      <c r="AC144" s="13">
        <f>VLOOKUP(M144,'[2]Base Total GPR'!$P$5:$BH$652,18,FALSE)</f>
        <v>0.88</v>
      </c>
      <c r="AD144" s="13">
        <f>VLOOKUP($M144,'[2]Base Total GPR'!$P$5:$BH$652,19,FALSE)</f>
        <v>4.0000000000000001E-3</v>
      </c>
      <c r="AE144" s="13">
        <f>VLOOKUP($M144,'[2]Base Total GPR'!$P$5:$BH$652,20,FALSE)</f>
        <v>7.0000000000000001E-3</v>
      </c>
      <c r="AF144" s="13">
        <f>VLOOKUP($M144,'[2]Base Total GPR'!$P$5:$BH$652,21,FALSE)</f>
        <v>4.0000000000000001E-3</v>
      </c>
      <c r="AG144" s="13">
        <f>VLOOKUP($M144,'[2]Base Total GPR'!$P$5:$BH$652,22,FALSE)</f>
        <v>4.0000000000000001E-3</v>
      </c>
      <c r="AH144" s="13">
        <f>VLOOKUP($M144,'[2]Base Total GPR'!$P$5:$BH$652,23,FALSE)</f>
        <v>5.0000000000000001E-3</v>
      </c>
      <c r="AI144" s="13">
        <f>VLOOKUP($M144,'[2]Base Total GPR'!$P$5:$BH$652,24,FALSE)</f>
        <v>4.0000000000000001E-3</v>
      </c>
      <c r="AJ144" s="13">
        <f>VLOOKUP($M144,'[2]Base Total GPR'!$P$5:$BH$652,25,FALSE)</f>
        <v>5.0000000000000001E-3</v>
      </c>
      <c r="AK144" s="13">
        <f>VLOOKUP($M144,'[2]Base Total GPR'!$P$5:$BH$652,26,FALSE)</f>
        <v>4.0000000000000001E-3</v>
      </c>
      <c r="AL144" s="13">
        <f>VLOOKUP($M144,'[2]Base Total GPR'!$P$5:$BH$652,27,FALSE)</f>
        <v>4.0000000000000001E-3</v>
      </c>
      <c r="AM144" s="13">
        <f>VLOOKUP($M144,'[2]Base Total GPR'!$P$5:$BH$652,28,FALSE)</f>
        <v>1E-3</v>
      </c>
      <c r="AN144" s="13">
        <f>VLOOKUP($M144,'[2]Base Total GPR'!$P$5:$BH$652,29,FALSE)</f>
        <v>8.0000000000000002E-3</v>
      </c>
      <c r="AO144" s="13">
        <v>0.93</v>
      </c>
      <c r="AP144" s="13">
        <v>0.90463128837442297</v>
      </c>
      <c r="AQ144" s="13">
        <v>0.90620998894887195</v>
      </c>
      <c r="AR144" s="13">
        <v>0.90933913858853999</v>
      </c>
      <c r="AS144" s="13">
        <v>0.91243333976546104</v>
      </c>
      <c r="AT144" s="13">
        <v>0.91521546797259201</v>
      </c>
      <c r="AU144" s="13">
        <v>0.91745570755158101</v>
      </c>
      <c r="AV144" s="13">
        <v>0.91924915193482204</v>
      </c>
      <c r="AW144" s="13">
        <v>0.92072969843083496</v>
      </c>
      <c r="AX144" s="13">
        <v>0.92186365605267995</v>
      </c>
      <c r="AY144" s="13">
        <v>0.922721256519212</v>
      </c>
      <c r="AZ144" s="13">
        <v>0.92343398624759798</v>
      </c>
      <c r="BA144" s="13">
        <v>0.92411312374974797</v>
      </c>
      <c r="BB144" s="13">
        <v>0.91982873148311195</v>
      </c>
    </row>
    <row r="145" spans="1:54" x14ac:dyDescent="0.25">
      <c r="A145" s="13" t="s">
        <v>817</v>
      </c>
      <c r="B145" s="13" t="s">
        <v>1317</v>
      </c>
      <c r="C145" s="13" t="s">
        <v>1591</v>
      </c>
      <c r="D145" s="13" t="s">
        <v>1595</v>
      </c>
      <c r="E145" s="13" t="s">
        <v>63</v>
      </c>
      <c r="F145" s="13" t="s">
        <v>64</v>
      </c>
      <c r="G145" s="13" t="s">
        <v>65</v>
      </c>
      <c r="H145" s="13" t="s">
        <v>4309</v>
      </c>
      <c r="I145" s="13" t="s">
        <v>1320</v>
      </c>
      <c r="J145" s="13" t="str">
        <f>VLOOKUP($M145,[1]Hoja1!$K$5:$N$815,2,FALSE)</f>
        <v>C</v>
      </c>
      <c r="K145" s="13">
        <f>VLOOKUP($M145,[1]Hoja1!$K$5:$N$815,3,FALSE)</f>
        <v>23.3</v>
      </c>
      <c r="L145" s="13">
        <f>VLOOKUP($M145,[1]Hoja1!$K$5:$N$815,4,FALSE)</f>
        <v>554136</v>
      </c>
      <c r="M145" s="13" t="s">
        <v>1596</v>
      </c>
      <c r="N145" s="13"/>
      <c r="O145" s="13"/>
      <c r="P145" s="13"/>
      <c r="Q145" s="13"/>
      <c r="R145" s="13"/>
      <c r="S145" s="13"/>
      <c r="T145" s="13"/>
      <c r="U145" s="13"/>
      <c r="V145" s="13"/>
      <c r="W145" s="13"/>
      <c r="X145" s="13"/>
      <c r="Y145" s="13"/>
      <c r="Z145" s="13"/>
      <c r="AA145" s="13"/>
      <c r="AB145" s="13">
        <f>VLOOKUP(M145,'[2]Base Total GPR'!$P$5:$BH$652,11,FALSE)</f>
        <v>12</v>
      </c>
      <c r="AC145" s="13">
        <f>VLOOKUP(M145,'[2]Base Total GPR'!$P$5:$BH$652,18,FALSE)</f>
        <v>0.93340000000000001</v>
      </c>
      <c r="AD145" s="13">
        <f>VLOOKUP($M145,'[2]Base Total GPR'!$P$5:$BH$652,19,FALSE)</f>
        <v>2.8E-3</v>
      </c>
      <c r="AE145" s="13">
        <f>VLOOKUP($M145,'[2]Base Total GPR'!$P$5:$BH$652,20,FALSE)</f>
        <v>2.7000000000000001E-3</v>
      </c>
      <c r="AF145" s="13">
        <f>VLOOKUP($M145,'[2]Base Total GPR'!$P$5:$BH$652,21,FALSE)</f>
        <v>2.8E-3</v>
      </c>
      <c r="AG145" s="13">
        <f>VLOOKUP($M145,'[2]Base Total GPR'!$P$5:$BH$652,22,FALSE)</f>
        <v>2.7000000000000001E-3</v>
      </c>
      <c r="AH145" s="13">
        <f>VLOOKUP($M145,'[2]Base Total GPR'!$P$5:$BH$652,23,FALSE)</f>
        <v>2.8E-3</v>
      </c>
      <c r="AI145" s="13">
        <f>VLOOKUP($M145,'[2]Base Total GPR'!$P$5:$BH$652,24,FALSE)</f>
        <v>2.8E-3</v>
      </c>
      <c r="AJ145" s="13">
        <f>VLOOKUP($M145,'[2]Base Total GPR'!$P$5:$BH$652,25,FALSE)</f>
        <v>2.7000000000000001E-3</v>
      </c>
      <c r="AK145" s="13">
        <f>VLOOKUP($M145,'[2]Base Total GPR'!$P$5:$BH$652,26,FALSE)</f>
        <v>2.8E-3</v>
      </c>
      <c r="AL145" s="13">
        <f>VLOOKUP($M145,'[2]Base Total GPR'!$P$5:$BH$652,27,FALSE)</f>
        <v>2.7000000000000001E-3</v>
      </c>
      <c r="AM145" s="13">
        <f>VLOOKUP($M145,'[2]Base Total GPR'!$P$5:$BH$652,28,FALSE)</f>
        <v>2.8E-3</v>
      </c>
      <c r="AN145" s="13">
        <f>VLOOKUP($M145,'[2]Base Total GPR'!$P$5:$BH$652,29,FALSE)</f>
        <v>1.3299999999999999E-2</v>
      </c>
      <c r="AO145" s="13">
        <v>0.97430000000000005</v>
      </c>
      <c r="AP145" s="13">
        <v>0.93257521215223305</v>
      </c>
      <c r="AQ145" s="13">
        <v>0.93356179285368401</v>
      </c>
      <c r="AR145" s="13">
        <v>0.93447359090287196</v>
      </c>
      <c r="AS145" s="13">
        <v>0.93529853008730701</v>
      </c>
      <c r="AT145" s="13">
        <v>0.93614824797364204</v>
      </c>
      <c r="AU145" s="13">
        <v>0.93672563082391203</v>
      </c>
      <c r="AV145" s="13">
        <v>0.93789842567640902</v>
      </c>
      <c r="AW145" s="13">
        <v>0.93923709159889202</v>
      </c>
      <c r="AX145" s="13">
        <v>0.940679754297853</v>
      </c>
      <c r="AY145" s="13">
        <v>0.94215978933082101</v>
      </c>
      <c r="AZ145" s="13">
        <v>0.94337178323253401</v>
      </c>
      <c r="BA145" s="13">
        <v>0.94489198075751202</v>
      </c>
      <c r="BB145" s="13">
        <v>0.94010389096015401</v>
      </c>
    </row>
    <row r="146" spans="1:54" x14ac:dyDescent="0.25">
      <c r="A146" s="13" t="s">
        <v>817</v>
      </c>
      <c r="B146" s="13" t="s">
        <v>1317</v>
      </c>
      <c r="C146" s="13" t="s">
        <v>1591</v>
      </c>
      <c r="D146" s="13" t="s">
        <v>1597</v>
      </c>
      <c r="E146" s="13" t="s">
        <v>63</v>
      </c>
      <c r="F146" s="13" t="s">
        <v>64</v>
      </c>
      <c r="G146" s="13" t="s">
        <v>525</v>
      </c>
      <c r="H146" s="13" t="s">
        <v>4309</v>
      </c>
      <c r="I146" s="13" t="s">
        <v>1320</v>
      </c>
      <c r="J146" s="13" t="str">
        <f>VLOOKUP($M146,[1]Hoja1!$K$5:$N$815,2,FALSE)</f>
        <v>C</v>
      </c>
      <c r="K146" s="13">
        <f>VLOOKUP($M146,[1]Hoja1!$K$5:$N$815,3,FALSE)</f>
        <v>22.1</v>
      </c>
      <c r="L146" s="13">
        <f>VLOOKUP($M146,[1]Hoja1!$K$5:$N$815,4,FALSE)</f>
        <v>553912</v>
      </c>
      <c r="M146" s="13" t="s">
        <v>1598</v>
      </c>
      <c r="N146" s="13"/>
      <c r="O146" s="13"/>
      <c r="P146" s="13"/>
      <c r="Q146" s="13"/>
      <c r="R146" s="13"/>
      <c r="S146" s="13"/>
      <c r="T146" s="13"/>
      <c r="U146" s="13"/>
      <c r="V146" s="13"/>
      <c r="W146" s="13"/>
      <c r="X146" s="13"/>
      <c r="Y146" s="13"/>
      <c r="Z146" s="13"/>
      <c r="AA146" s="13"/>
      <c r="AB146" s="13">
        <f>VLOOKUP(M146,'[2]Base Total GPR'!$P$5:$BH$652,11,FALSE)</f>
        <v>12</v>
      </c>
      <c r="AC146" s="13">
        <f>VLOOKUP(M146,'[2]Base Total GPR'!$P$5:$BH$652,18,FALSE)</f>
        <v>6.4100000000000004E-2</v>
      </c>
      <c r="AD146" s="13">
        <f>VLOOKUP($M146,'[2]Base Total GPR'!$P$5:$BH$652,19,FALSE)</f>
        <v>5.7700000000000001E-2</v>
      </c>
      <c r="AE146" s="13">
        <f>VLOOKUP($M146,'[2]Base Total GPR'!$P$5:$BH$652,20,FALSE)</f>
        <v>6.8099999999999994E-2</v>
      </c>
      <c r="AF146" s="13">
        <f>VLOOKUP($M146,'[2]Base Total GPR'!$P$5:$BH$652,21,FALSE)</f>
        <v>6.2899999999999998E-2</v>
      </c>
      <c r="AG146" s="13">
        <f>VLOOKUP($M146,'[2]Base Total GPR'!$P$5:$BH$652,22,FALSE)</f>
        <v>6.8400000000000002E-2</v>
      </c>
      <c r="AH146" s="13">
        <f>VLOOKUP($M146,'[2]Base Total GPR'!$P$5:$BH$652,23,FALSE)</f>
        <v>6.83E-2</v>
      </c>
      <c r="AI146" s="13">
        <f>VLOOKUP($M146,'[2]Base Total GPR'!$P$5:$BH$652,24,FALSE)</f>
        <v>7.0099999999999996E-2</v>
      </c>
      <c r="AJ146" s="13">
        <f>VLOOKUP($M146,'[2]Base Total GPR'!$P$5:$BH$652,25,FALSE)</f>
        <v>7.0800000000000002E-2</v>
      </c>
      <c r="AK146" s="13">
        <f>VLOOKUP($M146,'[2]Base Total GPR'!$P$5:$BH$652,26,FALSE)</f>
        <v>6.8599999999999994E-2</v>
      </c>
      <c r="AL146" s="13">
        <f>VLOOKUP($M146,'[2]Base Total GPR'!$P$5:$BH$652,27,FALSE)</f>
        <v>6.7199999999999996E-2</v>
      </c>
      <c r="AM146" s="13">
        <f>VLOOKUP($M146,'[2]Base Total GPR'!$P$5:$BH$652,28,FALSE)</f>
        <v>6.4199999999999993E-2</v>
      </c>
      <c r="AN146" s="13">
        <f>VLOOKUP($M146,'[2]Base Total GPR'!$P$5:$BH$652,29,FALSE)</f>
        <v>5.8299999999999998E-2</v>
      </c>
      <c r="AO146" s="13">
        <v>0.78869999999999996</v>
      </c>
      <c r="AP146" s="13">
        <v>5.9114524166553099E-2</v>
      </c>
      <c r="AQ146" s="13">
        <v>0.11707789945623399</v>
      </c>
      <c r="AR146" s="13">
        <v>0.190751427576074</v>
      </c>
      <c r="AS146" s="13">
        <v>0.25757561987852401</v>
      </c>
      <c r="AT146" s="13">
        <v>0.32444222292906799</v>
      </c>
      <c r="AU146" s="13">
        <v>0.38844912982232899</v>
      </c>
      <c r="AV146" s="13">
        <v>0.458832795625634</v>
      </c>
      <c r="AW146" s="13">
        <v>0.53634146710895003</v>
      </c>
      <c r="AX146" s="13">
        <v>0.61029975310885898</v>
      </c>
      <c r="AY146" s="13">
        <v>0.68082882719134796</v>
      </c>
      <c r="AZ146" s="13">
        <v>0.75051574499022999</v>
      </c>
      <c r="BA146" s="13">
        <v>0.81408036836764097</v>
      </c>
      <c r="BB146" s="13">
        <v>0.43235914835178701</v>
      </c>
    </row>
    <row r="147" spans="1:54" x14ac:dyDescent="0.25">
      <c r="A147" s="13" t="s">
        <v>817</v>
      </c>
      <c r="B147" s="13" t="s">
        <v>1317</v>
      </c>
      <c r="C147" s="13" t="s">
        <v>1591</v>
      </c>
      <c r="D147" s="13" t="s">
        <v>1592</v>
      </c>
      <c r="E147" s="13" t="s">
        <v>63</v>
      </c>
      <c r="F147" s="13" t="s">
        <v>64</v>
      </c>
      <c r="G147" s="13" t="s">
        <v>65</v>
      </c>
      <c r="H147" s="13" t="s">
        <v>4309</v>
      </c>
      <c r="I147" s="13" t="s">
        <v>1320</v>
      </c>
      <c r="J147" s="13" t="str">
        <f>VLOOKUP($M147,[1]Hoja1!$K$5:$N$815,2,FALSE)</f>
        <v>C</v>
      </c>
      <c r="K147" s="13">
        <f>VLOOKUP($M147,[1]Hoja1!$K$5:$N$815,3,FALSE)</f>
        <v>24.3</v>
      </c>
      <c r="L147" s="13">
        <f>VLOOKUP($M147,[1]Hoja1!$K$5:$N$815,4,FALSE)</f>
        <v>554128</v>
      </c>
      <c r="M147" s="13" t="s">
        <v>4152</v>
      </c>
      <c r="N147" s="13"/>
      <c r="O147" s="13"/>
      <c r="P147" s="13"/>
      <c r="Q147" s="13"/>
      <c r="R147" s="13"/>
      <c r="S147" s="13"/>
      <c r="T147" s="13"/>
      <c r="U147" s="13"/>
      <c r="V147" s="13"/>
      <c r="W147" s="13"/>
      <c r="X147" s="13"/>
      <c r="Y147" s="13"/>
      <c r="Z147" s="13"/>
      <c r="AA147" s="13"/>
      <c r="AB147" s="13">
        <f>VLOOKUP(M147,'[2]Base Total GPR'!$P$5:$BH$652,11,FALSE)</f>
        <v>4</v>
      </c>
      <c r="AC147" s="13"/>
      <c r="AD147" s="13"/>
      <c r="AE147" s="13">
        <v>2</v>
      </c>
      <c r="AF147" s="13"/>
      <c r="AG147" s="13"/>
      <c r="AH147" s="13">
        <v>5</v>
      </c>
      <c r="AI147" s="13"/>
      <c r="AJ147" s="13"/>
      <c r="AK147" s="13">
        <v>6</v>
      </c>
      <c r="AL147" s="13"/>
      <c r="AM147" s="13"/>
      <c r="AN147" s="13">
        <v>8</v>
      </c>
      <c r="AO147" s="13"/>
      <c r="AP147" s="13"/>
      <c r="AQ147" s="13"/>
      <c r="AR147" s="13">
        <v>0</v>
      </c>
      <c r="AS147" s="13"/>
      <c r="AT147" s="13"/>
      <c r="AU147" s="13">
        <v>1</v>
      </c>
      <c r="AV147" s="13"/>
      <c r="AW147" s="13"/>
      <c r="AX147" s="13">
        <v>2</v>
      </c>
      <c r="AY147" s="13"/>
      <c r="AZ147" s="13"/>
      <c r="BA147" s="13">
        <v>4</v>
      </c>
      <c r="BB147" s="13"/>
    </row>
    <row r="148" spans="1:54" x14ac:dyDescent="0.25">
      <c r="A148" s="13" t="s">
        <v>817</v>
      </c>
      <c r="B148" s="13" t="s">
        <v>1317</v>
      </c>
      <c r="C148" s="13" t="s">
        <v>1591</v>
      </c>
      <c r="D148" s="13" t="s">
        <v>1603</v>
      </c>
      <c r="E148" s="13" t="s">
        <v>63</v>
      </c>
      <c r="F148" s="13" t="s">
        <v>64</v>
      </c>
      <c r="G148" s="13" t="s">
        <v>65</v>
      </c>
      <c r="H148" s="13" t="s">
        <v>4309</v>
      </c>
      <c r="I148" s="13" t="s">
        <v>1320</v>
      </c>
      <c r="J148" s="13" t="str">
        <f>VLOOKUP($M148,[1]Hoja1!$K$5:$N$815,2,FALSE)</f>
        <v>C</v>
      </c>
      <c r="K148" s="13">
        <f>VLOOKUP($M148,[1]Hoja1!$K$5:$N$815,3,FALSE)</f>
        <v>25.1</v>
      </c>
      <c r="L148" s="13">
        <f>VLOOKUP($M148,[1]Hoja1!$K$5:$N$815,4,FALSE)</f>
        <v>554126</v>
      </c>
      <c r="M148" s="13" t="s">
        <v>4180</v>
      </c>
      <c r="N148" s="13"/>
      <c r="O148" s="13"/>
      <c r="P148" s="13"/>
      <c r="Q148" s="13"/>
      <c r="R148" s="13"/>
      <c r="S148" s="13"/>
      <c r="T148" s="13"/>
      <c r="U148" s="13"/>
      <c r="V148" s="13"/>
      <c r="W148" s="13"/>
      <c r="X148" s="13"/>
      <c r="Y148" s="13"/>
      <c r="Z148" s="13"/>
      <c r="AA148" s="13"/>
      <c r="AB148" s="13">
        <f>VLOOKUP(M148,'[2]Base Total GPR'!$P$5:$BH$652,11,FALSE)</f>
        <v>12</v>
      </c>
      <c r="AC148" s="13">
        <v>8.3299999999999999E-2</v>
      </c>
      <c r="AD148" s="13">
        <v>0.16669999999999999</v>
      </c>
      <c r="AE148" s="13">
        <v>0.25</v>
      </c>
      <c r="AF148" s="13">
        <v>0.33329999999999999</v>
      </c>
      <c r="AG148" s="13">
        <v>0.41670000000000001</v>
      </c>
      <c r="AH148" s="13">
        <v>0.5</v>
      </c>
      <c r="AI148" s="13">
        <v>0.58330000000000004</v>
      </c>
      <c r="AJ148" s="13">
        <v>0.66669999999999996</v>
      </c>
      <c r="AK148" s="13">
        <v>0.75</v>
      </c>
      <c r="AL148" s="13">
        <v>0.83330000000000004</v>
      </c>
      <c r="AM148" s="13">
        <v>0.91669999999999996</v>
      </c>
      <c r="AN148" s="13">
        <v>1</v>
      </c>
      <c r="AO148" s="13"/>
      <c r="AP148" s="13">
        <v>8.7204206836108702E-2</v>
      </c>
      <c r="AQ148" s="13">
        <v>0.17156003505696801</v>
      </c>
      <c r="AR148" s="13">
        <v>0.2556967572305</v>
      </c>
      <c r="AS148" s="13">
        <v>0.33961437335670502</v>
      </c>
      <c r="AT148" s="13">
        <v>0.42462751971954399</v>
      </c>
      <c r="AU148" s="13">
        <v>0.50832602979842201</v>
      </c>
      <c r="AV148" s="13">
        <v>0.59070990359333897</v>
      </c>
      <c r="AW148" s="13">
        <v>0.67747589833479405</v>
      </c>
      <c r="AX148" s="13">
        <v>0.76117440841367201</v>
      </c>
      <c r="AY148" s="13">
        <v>0.84596844872918497</v>
      </c>
      <c r="AZ148" s="13">
        <v>0.93032427695004405</v>
      </c>
      <c r="BA148" s="13">
        <v>1.01095530236635</v>
      </c>
      <c r="BB148" s="13"/>
    </row>
    <row r="149" spans="1:54" x14ac:dyDescent="0.25">
      <c r="A149" s="13" t="s">
        <v>817</v>
      </c>
      <c r="B149" s="13" t="s">
        <v>1317</v>
      </c>
      <c r="C149" s="13" t="s">
        <v>1591</v>
      </c>
      <c r="D149" s="13" t="s">
        <v>1595</v>
      </c>
      <c r="E149" s="13" t="s">
        <v>63</v>
      </c>
      <c r="F149" s="13" t="s">
        <v>64</v>
      </c>
      <c r="G149" s="13" t="s">
        <v>65</v>
      </c>
      <c r="H149" s="13" t="s">
        <v>4309</v>
      </c>
      <c r="I149" s="13" t="s">
        <v>1320</v>
      </c>
      <c r="J149" s="13" t="str">
        <f>VLOOKUP($M149,[1]Hoja1!$K$5:$N$815,2,FALSE)</f>
        <v>C</v>
      </c>
      <c r="K149" s="13">
        <f>VLOOKUP($M149,[1]Hoja1!$K$5:$N$815,3,FALSE)</f>
        <v>23.2</v>
      </c>
      <c r="L149" s="13">
        <f>VLOOKUP($M149,[1]Hoja1!$K$5:$N$815,4,FALSE)</f>
        <v>554133</v>
      </c>
      <c r="M149" s="13" t="s">
        <v>4193</v>
      </c>
      <c r="N149" s="13"/>
      <c r="O149" s="13"/>
      <c r="P149" s="13"/>
      <c r="Q149" s="13"/>
      <c r="R149" s="13"/>
      <c r="S149" s="13"/>
      <c r="T149" s="13"/>
      <c r="U149" s="13"/>
      <c r="V149" s="13"/>
      <c r="W149" s="13"/>
      <c r="X149" s="13"/>
      <c r="Y149" s="13"/>
      <c r="Z149" s="13"/>
      <c r="AA149" s="13"/>
      <c r="AB149" s="13">
        <f>VLOOKUP(M149,'[2]Base Total GPR'!$P$5:$BH$652,11,FALSE)</f>
        <v>12</v>
      </c>
      <c r="AC149" s="13">
        <v>7.7299999999999994E-2</v>
      </c>
      <c r="AD149" s="13">
        <v>0.15690000000000001</v>
      </c>
      <c r="AE149" s="13">
        <v>0.24030000000000001</v>
      </c>
      <c r="AF149" s="13">
        <v>0.31590000000000001</v>
      </c>
      <c r="AG149" s="13">
        <v>0.38840000000000002</v>
      </c>
      <c r="AH149" s="13">
        <v>0.47739999999999999</v>
      </c>
      <c r="AI149" s="13">
        <v>0.57540000000000002</v>
      </c>
      <c r="AJ149" s="13">
        <v>0.66969999999999996</v>
      </c>
      <c r="AK149" s="13">
        <v>0.75619999999999998</v>
      </c>
      <c r="AL149" s="13">
        <v>0.84219999999999995</v>
      </c>
      <c r="AM149" s="13">
        <v>0.92379999999999995</v>
      </c>
      <c r="AN149" s="13">
        <v>1</v>
      </c>
      <c r="AO149" s="13"/>
      <c r="AP149" s="13">
        <v>8.0618481066976694E-2</v>
      </c>
      <c r="AQ149" s="13">
        <v>0.17161880636476301</v>
      </c>
      <c r="AR149" s="13">
        <v>0.29414034298699299</v>
      </c>
      <c r="AS149" s="13">
        <v>0.39365154509840999</v>
      </c>
      <c r="AT149" s="13">
        <v>0.476534150758051</v>
      </c>
      <c r="AU149" s="13">
        <v>0.54581799675712805</v>
      </c>
      <c r="AV149" s="13">
        <v>0.67550211260104398</v>
      </c>
      <c r="AW149" s="13">
        <v>0.79025718106825404</v>
      </c>
      <c r="AX149" s="13">
        <v>0.91513853218609797</v>
      </c>
      <c r="AY149" s="13">
        <v>1.0753269501615501</v>
      </c>
      <c r="AZ149" s="13">
        <v>1.2331080681239901</v>
      </c>
      <c r="BA149" s="13">
        <v>1.3837217284272101</v>
      </c>
      <c r="BB149" s="13"/>
    </row>
    <row r="150" spans="1:54" x14ac:dyDescent="0.25">
      <c r="A150" s="13" t="s">
        <v>827</v>
      </c>
      <c r="B150" s="13" t="s">
        <v>1317</v>
      </c>
      <c r="C150" s="13" t="s">
        <v>828</v>
      </c>
      <c r="D150" s="13" t="s">
        <v>3984</v>
      </c>
      <c r="E150" s="13" t="s">
        <v>63</v>
      </c>
      <c r="F150" s="13" t="s">
        <v>64</v>
      </c>
      <c r="G150" s="13" t="s">
        <v>98</v>
      </c>
      <c r="H150" s="13" t="s">
        <v>1311</v>
      </c>
      <c r="I150" s="13" t="s">
        <v>1311</v>
      </c>
      <c r="J150" s="13" t="str">
        <f>VLOOKUP($M150,[1]Hoja1!$K$5:$N$815,2,FALSE)</f>
        <v>C</v>
      </c>
      <c r="K150" s="13">
        <f>VLOOKUP($M150,[1]Hoja1!$K$5:$N$815,3,FALSE)</f>
        <v>14.1</v>
      </c>
      <c r="L150" s="13">
        <f>VLOOKUP($M150,[1]Hoja1!$K$5:$N$815,4,FALSE)</f>
        <v>548043</v>
      </c>
      <c r="M150" s="13" t="s">
        <v>4059</v>
      </c>
      <c r="N150" s="13"/>
      <c r="O150" s="13"/>
      <c r="P150" s="13"/>
      <c r="Q150" s="13"/>
      <c r="R150" s="13"/>
      <c r="S150" s="13"/>
      <c r="T150" s="13"/>
      <c r="U150" s="13"/>
      <c r="V150" s="13"/>
      <c r="W150" s="13"/>
      <c r="X150" s="13"/>
      <c r="Y150" s="13"/>
      <c r="Z150" s="13"/>
      <c r="AA150" s="13"/>
      <c r="AB150" s="13">
        <f>VLOOKUP(M150,'[2]Base Total GPR'!$P$5:$BH$652,11,FALSE)</f>
        <v>12</v>
      </c>
      <c r="AC150" s="13">
        <v>0.97799999999999998</v>
      </c>
      <c r="AD150" s="13">
        <v>0.97799999999999998</v>
      </c>
      <c r="AE150" s="13">
        <v>0.97799999999999998</v>
      </c>
      <c r="AF150" s="13">
        <v>0.97799999999999998</v>
      </c>
      <c r="AG150" s="13">
        <v>0.97799999999999998</v>
      </c>
      <c r="AH150" s="13">
        <v>0.97799999999999998</v>
      </c>
      <c r="AI150" s="13">
        <v>0.97799999999999998</v>
      </c>
      <c r="AJ150" s="13">
        <v>0.97799999999999998</v>
      </c>
      <c r="AK150" s="13">
        <v>0.97799999999999998</v>
      </c>
      <c r="AL150" s="13">
        <v>0.97799999999999998</v>
      </c>
      <c r="AM150" s="13">
        <v>0.97799999999999998</v>
      </c>
      <c r="AN150" s="13">
        <v>0.97799999999999998</v>
      </c>
      <c r="AO150" s="13"/>
      <c r="AP150" s="13">
        <v>1</v>
      </c>
      <c r="AQ150" s="13">
        <v>1</v>
      </c>
      <c r="AR150" s="13">
        <v>1</v>
      </c>
      <c r="AS150" s="13">
        <v>1</v>
      </c>
      <c r="AT150" s="13">
        <v>1</v>
      </c>
      <c r="AU150" s="13">
        <v>1</v>
      </c>
      <c r="AV150" s="13">
        <v>1</v>
      </c>
      <c r="AW150" s="13">
        <v>1</v>
      </c>
      <c r="AX150" s="13">
        <v>1</v>
      </c>
      <c r="AY150" s="13">
        <v>1</v>
      </c>
      <c r="AZ150" s="13">
        <v>1</v>
      </c>
      <c r="BA150" s="13">
        <v>1</v>
      </c>
      <c r="BB150" s="13"/>
    </row>
    <row r="151" spans="1:54" x14ac:dyDescent="0.25">
      <c r="A151" s="13" t="s">
        <v>827</v>
      </c>
      <c r="B151" s="13" t="s">
        <v>1317</v>
      </c>
      <c r="C151" s="13" t="s">
        <v>828</v>
      </c>
      <c r="D151" s="13" t="s">
        <v>4000</v>
      </c>
      <c r="E151" s="13" t="s">
        <v>63</v>
      </c>
      <c r="F151" s="13" t="s">
        <v>64</v>
      </c>
      <c r="G151" s="13" t="s">
        <v>98</v>
      </c>
      <c r="H151" s="13" t="s">
        <v>1311</v>
      </c>
      <c r="I151" s="13" t="s">
        <v>1311</v>
      </c>
      <c r="J151" s="13" t="str">
        <f>VLOOKUP($M151,[1]Hoja1!$K$5:$N$815,2,FALSE)</f>
        <v>C</v>
      </c>
      <c r="K151" s="13">
        <f>VLOOKUP($M151,[1]Hoja1!$K$5:$N$815,3,FALSE)</f>
        <v>12.3</v>
      </c>
      <c r="L151" s="13">
        <f>VLOOKUP($M151,[1]Hoja1!$K$5:$N$815,4,FALSE)</f>
        <v>550137</v>
      </c>
      <c r="M151" s="13" t="s">
        <v>4121</v>
      </c>
      <c r="N151" s="13"/>
      <c r="O151" s="13"/>
      <c r="P151" s="13"/>
      <c r="Q151" s="13"/>
      <c r="R151" s="13"/>
      <c r="S151" s="13"/>
      <c r="T151" s="13"/>
      <c r="U151" s="13"/>
      <c r="V151" s="13"/>
      <c r="W151" s="13"/>
      <c r="X151" s="13"/>
      <c r="Y151" s="13"/>
      <c r="Z151" s="13"/>
      <c r="AA151" s="13"/>
      <c r="AB151" s="13">
        <f>VLOOKUP(M151,'[2]Base Total GPR'!$P$5:$BH$652,11,FALSE)</f>
        <v>4</v>
      </c>
      <c r="AC151" s="13"/>
      <c r="AD151" s="13"/>
      <c r="AE151" s="13">
        <v>0.32</v>
      </c>
      <c r="AF151" s="13"/>
      <c r="AG151" s="13"/>
      <c r="AH151" s="13">
        <v>0.35</v>
      </c>
      <c r="AI151" s="13"/>
      <c r="AJ151" s="13"/>
      <c r="AK151" s="13">
        <v>0.38</v>
      </c>
      <c r="AL151" s="13"/>
      <c r="AM151" s="13"/>
      <c r="AN151" s="13">
        <v>0.4</v>
      </c>
      <c r="AO151" s="13"/>
      <c r="AP151" s="13"/>
      <c r="AQ151" s="13"/>
      <c r="AR151" s="13">
        <v>0</v>
      </c>
      <c r="AS151" s="13"/>
      <c r="AT151" s="13"/>
      <c r="AU151" s="13">
        <v>0.99260000000000004</v>
      </c>
      <c r="AV151" s="13"/>
      <c r="AW151" s="13"/>
      <c r="AX151" s="13">
        <v>0.98109999999999997</v>
      </c>
      <c r="AY151" s="13"/>
      <c r="AZ151" s="13"/>
      <c r="BA151" s="13">
        <v>0.99039999999999995</v>
      </c>
      <c r="BB151" s="13"/>
    </row>
    <row r="152" spans="1:54" x14ac:dyDescent="0.25">
      <c r="A152" s="13" t="s">
        <v>827</v>
      </c>
      <c r="B152" s="13" t="s">
        <v>1317</v>
      </c>
      <c r="C152" s="13" t="s">
        <v>828</v>
      </c>
      <c r="D152" s="13" t="s">
        <v>4003</v>
      </c>
      <c r="E152" s="13" t="s">
        <v>63</v>
      </c>
      <c r="F152" s="13" t="s">
        <v>64</v>
      </c>
      <c r="G152" s="13" t="s">
        <v>98</v>
      </c>
      <c r="H152" s="13" t="s">
        <v>1311</v>
      </c>
      <c r="I152" s="13" t="s">
        <v>1311</v>
      </c>
      <c r="J152" s="13" t="str">
        <f>VLOOKUP($M152,[1]Hoja1!$K$5:$N$815,2,FALSE)</f>
        <v>C</v>
      </c>
      <c r="K152" s="13">
        <f>VLOOKUP($M152,[1]Hoja1!$K$5:$N$815,3,FALSE)</f>
        <v>11.2</v>
      </c>
      <c r="L152" s="13">
        <f>VLOOKUP($M152,[1]Hoja1!$K$5:$N$815,4,FALSE)</f>
        <v>548028</v>
      </c>
      <c r="M152" s="13" t="s">
        <v>4126</v>
      </c>
      <c r="N152" s="13"/>
      <c r="O152" s="13"/>
      <c r="P152" s="13"/>
      <c r="Q152" s="13"/>
      <c r="R152" s="13"/>
      <c r="S152" s="13"/>
      <c r="T152" s="13"/>
      <c r="U152" s="13"/>
      <c r="V152" s="13"/>
      <c r="W152" s="13"/>
      <c r="X152" s="13"/>
      <c r="Y152" s="13"/>
      <c r="Z152" s="13"/>
      <c r="AA152" s="13"/>
      <c r="AB152" s="13">
        <f>VLOOKUP(M152,'[2]Base Total GPR'!$P$5:$BH$652,11,FALSE)</f>
        <v>12</v>
      </c>
      <c r="AC152" s="13">
        <v>0.96</v>
      </c>
      <c r="AD152" s="13">
        <v>0.96</v>
      </c>
      <c r="AE152" s="13">
        <v>0.96</v>
      </c>
      <c r="AF152" s="13">
        <v>0.96</v>
      </c>
      <c r="AG152" s="13">
        <v>0.96</v>
      </c>
      <c r="AH152" s="13">
        <v>0.96</v>
      </c>
      <c r="AI152" s="13">
        <v>0.96</v>
      </c>
      <c r="AJ152" s="13">
        <v>0.96</v>
      </c>
      <c r="AK152" s="13">
        <v>0.96</v>
      </c>
      <c r="AL152" s="13">
        <v>0.96</v>
      </c>
      <c r="AM152" s="13">
        <v>0.96</v>
      </c>
      <c r="AN152" s="13">
        <v>0.96</v>
      </c>
      <c r="AO152" s="13"/>
      <c r="AP152" s="13">
        <v>1</v>
      </c>
      <c r="AQ152" s="13">
        <v>1</v>
      </c>
      <c r="AR152" s="13">
        <v>1</v>
      </c>
      <c r="AS152" s="13">
        <v>1</v>
      </c>
      <c r="AT152" s="13">
        <v>1</v>
      </c>
      <c r="AU152" s="13">
        <v>1</v>
      </c>
      <c r="AV152" s="13">
        <v>1</v>
      </c>
      <c r="AW152" s="13">
        <v>1</v>
      </c>
      <c r="AX152" s="13">
        <v>1</v>
      </c>
      <c r="AY152" s="13">
        <v>1</v>
      </c>
      <c r="AZ152" s="13">
        <v>1</v>
      </c>
      <c r="BA152" s="13">
        <v>1</v>
      </c>
      <c r="BB152" s="13"/>
    </row>
    <row r="153" spans="1:54" x14ac:dyDescent="0.25">
      <c r="A153" s="13" t="s">
        <v>827</v>
      </c>
      <c r="B153" s="13" t="s">
        <v>1317</v>
      </c>
      <c r="C153" s="13" t="s">
        <v>828</v>
      </c>
      <c r="D153" s="13" t="s">
        <v>3984</v>
      </c>
      <c r="E153" s="13" t="s">
        <v>63</v>
      </c>
      <c r="F153" s="13" t="s">
        <v>64</v>
      </c>
      <c r="G153" s="13" t="s">
        <v>98</v>
      </c>
      <c r="H153" s="13" t="s">
        <v>1311</v>
      </c>
      <c r="I153" s="13" t="s">
        <v>1311</v>
      </c>
      <c r="J153" s="13" t="str">
        <f>VLOOKUP($M153,[1]Hoja1!$K$5:$N$815,2,FALSE)</f>
        <v>C</v>
      </c>
      <c r="K153" s="13">
        <f>VLOOKUP($M153,[1]Hoja1!$K$5:$N$815,3,FALSE)</f>
        <v>14.2</v>
      </c>
      <c r="L153" s="13">
        <f>VLOOKUP($M153,[1]Hoja1!$K$5:$N$815,4,FALSE)</f>
        <v>548045</v>
      </c>
      <c r="M153" s="13" t="s">
        <v>4190</v>
      </c>
      <c r="N153" s="13"/>
      <c r="O153" s="13"/>
      <c r="P153" s="13"/>
      <c r="Q153" s="13"/>
      <c r="R153" s="13"/>
      <c r="S153" s="13"/>
      <c r="T153" s="13"/>
      <c r="U153" s="13"/>
      <c r="V153" s="13"/>
      <c r="W153" s="13"/>
      <c r="X153" s="13"/>
      <c r="Y153" s="13"/>
      <c r="Z153" s="13"/>
      <c r="AA153" s="13"/>
      <c r="AB153" s="13">
        <f>VLOOKUP(M153,'[2]Base Total GPR'!$P$5:$BH$652,11,FALSE)</f>
        <v>2</v>
      </c>
      <c r="AC153" s="13"/>
      <c r="AD153" s="13"/>
      <c r="AE153" s="13"/>
      <c r="AF153" s="13"/>
      <c r="AG153" s="13"/>
      <c r="AH153" s="13">
        <v>0.89</v>
      </c>
      <c r="AI153" s="13"/>
      <c r="AJ153" s="13"/>
      <c r="AK153" s="13"/>
      <c r="AL153" s="13"/>
      <c r="AM153" s="13"/>
      <c r="AN153" s="13">
        <v>0.89</v>
      </c>
      <c r="AO153" s="13"/>
      <c r="AP153" s="13"/>
      <c r="AQ153" s="13"/>
      <c r="AR153" s="13"/>
      <c r="AS153" s="13"/>
      <c r="AT153" s="13"/>
      <c r="AU153" s="13">
        <v>0.91110000000000002</v>
      </c>
      <c r="AV153" s="13"/>
      <c r="AW153" s="13"/>
      <c r="AX153" s="13"/>
      <c r="AY153" s="13"/>
      <c r="AZ153" s="13"/>
      <c r="BA153" s="13">
        <v>1.0713999999999999</v>
      </c>
      <c r="BB153" s="13"/>
    </row>
    <row r="154" spans="1:54" x14ac:dyDescent="0.25">
      <c r="A154" s="13" t="s">
        <v>827</v>
      </c>
      <c r="B154" s="13" t="s">
        <v>1317</v>
      </c>
      <c r="C154" s="13" t="s">
        <v>828</v>
      </c>
      <c r="D154" s="13" t="s">
        <v>4003</v>
      </c>
      <c r="E154" s="13" t="s">
        <v>63</v>
      </c>
      <c r="F154" s="13" t="s">
        <v>64</v>
      </c>
      <c r="G154" s="13" t="s">
        <v>98</v>
      </c>
      <c r="H154" s="13" t="s">
        <v>1311</v>
      </c>
      <c r="I154" s="13" t="s">
        <v>1311</v>
      </c>
      <c r="J154" s="13" t="str">
        <f>VLOOKUP($M154,[1]Hoja1!$K$5:$N$815,2,FALSE)</f>
        <v>C</v>
      </c>
      <c r="K154" s="13">
        <f>VLOOKUP($M154,[1]Hoja1!$K$5:$N$815,3,FALSE)</f>
        <v>11.1</v>
      </c>
      <c r="L154" s="13">
        <f>VLOOKUP($M154,[1]Hoja1!$K$5:$N$815,4,FALSE)</f>
        <v>548027</v>
      </c>
      <c r="M154" s="13" t="s">
        <v>4220</v>
      </c>
      <c r="N154" s="13"/>
      <c r="O154" s="13"/>
      <c r="P154" s="13"/>
      <c r="Q154" s="13"/>
      <c r="R154" s="13"/>
      <c r="S154" s="13"/>
      <c r="T154" s="13"/>
      <c r="U154" s="13"/>
      <c r="V154" s="13"/>
      <c r="W154" s="13"/>
      <c r="X154" s="13"/>
      <c r="Y154" s="13"/>
      <c r="Z154" s="13"/>
      <c r="AA154" s="13"/>
      <c r="AB154" s="13">
        <f>VLOOKUP(M154,'[2]Base Total GPR'!$P$5:$BH$652,11,FALSE)</f>
        <v>4</v>
      </c>
      <c r="AC154" s="13"/>
      <c r="AD154" s="13"/>
      <c r="AE154" s="13">
        <v>0.94</v>
      </c>
      <c r="AF154" s="13"/>
      <c r="AG154" s="13"/>
      <c r="AH154" s="13">
        <v>0.94</v>
      </c>
      <c r="AI154" s="13"/>
      <c r="AJ154" s="13"/>
      <c r="AK154" s="13">
        <v>0.94</v>
      </c>
      <c r="AL154" s="13"/>
      <c r="AM154" s="13"/>
      <c r="AN154" s="13">
        <v>0.94</v>
      </c>
      <c r="AO154" s="13"/>
      <c r="AP154" s="13"/>
      <c r="AQ154" s="13"/>
      <c r="AR154" s="13">
        <v>1</v>
      </c>
      <c r="AS154" s="13"/>
      <c r="AT154" s="13"/>
      <c r="AU154" s="13">
        <v>1</v>
      </c>
      <c r="AV154" s="13"/>
      <c r="AW154" s="13"/>
      <c r="AX154" s="13">
        <v>1</v>
      </c>
      <c r="AY154" s="13"/>
      <c r="AZ154" s="13"/>
      <c r="BA154" s="13">
        <v>1</v>
      </c>
      <c r="BB154" s="13"/>
    </row>
    <row r="155" spans="1:54" x14ac:dyDescent="0.25">
      <c r="A155" s="13" t="s">
        <v>827</v>
      </c>
      <c r="B155" s="13" t="s">
        <v>1317</v>
      </c>
      <c r="C155" s="13" t="s">
        <v>828</v>
      </c>
      <c r="D155" s="13" t="s">
        <v>4045</v>
      </c>
      <c r="E155" s="13" t="s">
        <v>63</v>
      </c>
      <c r="F155" s="13" t="s">
        <v>64</v>
      </c>
      <c r="G155" s="13" t="s">
        <v>98</v>
      </c>
      <c r="H155" s="13" t="s">
        <v>1311</v>
      </c>
      <c r="I155" s="13" t="s">
        <v>1311</v>
      </c>
      <c r="J155" s="13" t="str">
        <f>VLOOKUP($M155,[1]Hoja1!$K$5:$N$815,2,FALSE)</f>
        <v>C</v>
      </c>
      <c r="K155" s="13">
        <f>VLOOKUP($M155,[1]Hoja1!$K$5:$N$815,3,FALSE)</f>
        <v>13.1</v>
      </c>
      <c r="L155" s="13">
        <f>VLOOKUP($M155,[1]Hoja1!$K$5:$N$815,4,FALSE)</f>
        <v>548042</v>
      </c>
      <c r="M155" s="13" t="s">
        <v>4239</v>
      </c>
      <c r="N155" s="13"/>
      <c r="O155" s="13"/>
      <c r="P155" s="13"/>
      <c r="Q155" s="13"/>
      <c r="R155" s="13"/>
      <c r="S155" s="13"/>
      <c r="T155" s="13"/>
      <c r="U155" s="13"/>
      <c r="V155" s="13"/>
      <c r="W155" s="13"/>
      <c r="X155" s="13"/>
      <c r="Y155" s="13"/>
      <c r="Z155" s="13"/>
      <c r="AA155" s="13"/>
      <c r="AB155" s="13">
        <f>VLOOKUP(M155,'[2]Base Total GPR'!$P$5:$BH$652,11,FALSE)</f>
        <v>2</v>
      </c>
      <c r="AC155" s="13"/>
      <c r="AD155" s="13"/>
      <c r="AE155" s="13"/>
      <c r="AF155" s="13"/>
      <c r="AG155" s="13"/>
      <c r="AH155" s="13">
        <v>0.9</v>
      </c>
      <c r="AI155" s="13"/>
      <c r="AJ155" s="13"/>
      <c r="AK155" s="13"/>
      <c r="AL155" s="13"/>
      <c r="AM155" s="13"/>
      <c r="AN155" s="13">
        <v>0.9</v>
      </c>
      <c r="AO155" s="13"/>
      <c r="AP155" s="13"/>
      <c r="AQ155" s="13"/>
      <c r="AR155" s="13"/>
      <c r="AS155" s="13"/>
      <c r="AT155" s="13"/>
      <c r="AU155" s="13">
        <v>1</v>
      </c>
      <c r="AV155" s="13"/>
      <c r="AW155" s="13"/>
      <c r="AX155" s="13"/>
      <c r="AY155" s="13"/>
      <c r="AZ155" s="13"/>
      <c r="BA155" s="13">
        <v>1</v>
      </c>
      <c r="BB155" s="13"/>
    </row>
    <row r="156" spans="1:54" x14ac:dyDescent="0.25">
      <c r="A156" s="13" t="s">
        <v>827</v>
      </c>
      <c r="B156" s="13" t="s">
        <v>1317</v>
      </c>
      <c r="C156" s="13" t="s">
        <v>828</v>
      </c>
      <c r="D156" s="13" t="s">
        <v>4000</v>
      </c>
      <c r="E156" s="13" t="s">
        <v>63</v>
      </c>
      <c r="F156" s="13" t="s">
        <v>64</v>
      </c>
      <c r="G156" s="13" t="s">
        <v>98</v>
      </c>
      <c r="H156" s="13" t="s">
        <v>1311</v>
      </c>
      <c r="I156" s="13" t="s">
        <v>1311</v>
      </c>
      <c r="J156" s="13" t="str">
        <f>VLOOKUP($M156,[1]Hoja1!$K$5:$N$815,2,FALSE)</f>
        <v>C</v>
      </c>
      <c r="K156" s="13">
        <f>VLOOKUP($M156,[1]Hoja1!$K$5:$N$815,3,FALSE)</f>
        <v>12.1</v>
      </c>
      <c r="L156" s="13">
        <f>VLOOKUP($M156,[1]Hoja1!$K$5:$N$815,4,FALSE)</f>
        <v>548037</v>
      </c>
      <c r="M156" s="13" t="s">
        <v>4284</v>
      </c>
      <c r="N156" s="13"/>
      <c r="O156" s="13"/>
      <c r="P156" s="13"/>
      <c r="Q156" s="13"/>
      <c r="R156" s="13"/>
      <c r="S156" s="13"/>
      <c r="T156" s="13"/>
      <c r="U156" s="13"/>
      <c r="V156" s="13"/>
      <c r="W156" s="13"/>
      <c r="X156" s="13"/>
      <c r="Y156" s="13"/>
      <c r="Z156" s="13"/>
      <c r="AA156" s="13"/>
      <c r="AB156" s="13">
        <f>VLOOKUP(M156,'[2]Base Total GPR'!$P$5:$BH$652,11,FALSE)</f>
        <v>2</v>
      </c>
      <c r="AC156" s="13"/>
      <c r="AD156" s="13"/>
      <c r="AE156" s="13"/>
      <c r="AF156" s="13"/>
      <c r="AG156" s="13"/>
      <c r="AH156" s="13">
        <v>0.83</v>
      </c>
      <c r="AI156" s="13"/>
      <c r="AJ156" s="13"/>
      <c r="AK156" s="13"/>
      <c r="AL156" s="13"/>
      <c r="AM156" s="13"/>
      <c r="AN156" s="13">
        <v>0.83</v>
      </c>
      <c r="AO156" s="13"/>
      <c r="AP156" s="13"/>
      <c r="AQ156" s="13"/>
      <c r="AR156" s="13"/>
      <c r="AS156" s="13"/>
      <c r="AT156" s="13"/>
      <c r="AU156" s="13">
        <v>0.86899999999999999</v>
      </c>
      <c r="AV156" s="13"/>
      <c r="AW156" s="13"/>
      <c r="AX156" s="13"/>
      <c r="AY156" s="13"/>
      <c r="AZ156" s="13"/>
      <c r="BA156" s="13">
        <v>0.88419999999999999</v>
      </c>
      <c r="BB156" s="13"/>
    </row>
    <row r="157" spans="1:54" x14ac:dyDescent="0.25">
      <c r="A157" s="13" t="s">
        <v>837</v>
      </c>
      <c r="B157" s="13" t="s">
        <v>1308</v>
      </c>
      <c r="C157" s="13" t="s">
        <v>838</v>
      </c>
      <c r="D157" s="13" t="s">
        <v>1673</v>
      </c>
      <c r="E157" s="13" t="s">
        <v>426</v>
      </c>
      <c r="F157" s="13" t="s">
        <v>1674</v>
      </c>
      <c r="G157" s="13" t="s">
        <v>847</v>
      </c>
      <c r="H157" s="13" t="s">
        <v>4332</v>
      </c>
      <c r="I157" s="13" t="s">
        <v>1675</v>
      </c>
      <c r="J157" s="13" t="str">
        <f>VLOOKUP($M157,[1]Hoja1!$K$5:$N$815,2,FALSE)</f>
        <v>C</v>
      </c>
      <c r="K157" s="13">
        <f>VLOOKUP($M157,[1]Hoja1!$K$5:$N$815,3,FALSE)</f>
        <v>20.2</v>
      </c>
      <c r="L157" s="13">
        <f>VLOOKUP($M157,[1]Hoja1!$K$5:$N$815,4,FALSE)</f>
        <v>541588</v>
      </c>
      <c r="M157" s="13" t="s">
        <v>1685</v>
      </c>
      <c r="N157" s="13"/>
      <c r="O157" s="13"/>
      <c r="P157" s="13"/>
      <c r="Q157" s="13"/>
      <c r="R157" s="13"/>
      <c r="S157" s="13"/>
      <c r="T157" s="13"/>
      <c r="U157" s="13"/>
      <c r="V157" s="13"/>
      <c r="W157" s="13"/>
      <c r="X157" s="13"/>
      <c r="Y157" s="13"/>
      <c r="Z157" s="13"/>
      <c r="AA157" s="13"/>
      <c r="AB157" s="13">
        <f>VLOOKUP(M157,'[2]Base Total GPR'!$P$5:$BH$652,11,FALSE)</f>
        <v>2</v>
      </c>
      <c r="AC157" s="13"/>
      <c r="AD157" s="13"/>
      <c r="AE157" s="13"/>
      <c r="AF157" s="13"/>
      <c r="AG157" s="13"/>
      <c r="AH157" s="13">
        <f>VLOOKUP(M157,'[2]Base Total GPR'!$P$5:$BH$652,18,FALSE)</f>
        <v>0.35099999999999998</v>
      </c>
      <c r="AI157" s="13"/>
      <c r="AJ157" s="13"/>
      <c r="AK157" s="13"/>
      <c r="AL157" s="13"/>
      <c r="AM157" s="13"/>
      <c r="AN157" s="13">
        <f>VLOOKUP($M157,'[2]Base Total GPR'!$P$5:$BH$652,19,FALSE)</f>
        <v>6.6E-3</v>
      </c>
      <c r="AO157" s="13">
        <v>0.35759999999999997</v>
      </c>
      <c r="AP157" s="13"/>
      <c r="AQ157" s="13"/>
      <c r="AR157" s="13"/>
      <c r="AS157" s="13"/>
      <c r="AT157" s="13"/>
      <c r="AU157" s="13">
        <v>0.35099337748344372</v>
      </c>
      <c r="AV157" s="13"/>
      <c r="AW157" s="13"/>
      <c r="AX157" s="13"/>
      <c r="AY157" s="13"/>
      <c r="AZ157" s="13"/>
      <c r="BA157" s="13">
        <v>0.36423841059602646</v>
      </c>
      <c r="BB157" s="13">
        <v>0.35761589403973509</v>
      </c>
    </row>
    <row r="158" spans="1:54" x14ac:dyDescent="0.25">
      <c r="A158" s="13" t="s">
        <v>837</v>
      </c>
      <c r="B158" s="13" t="s">
        <v>1308</v>
      </c>
      <c r="C158" s="13" t="s">
        <v>838</v>
      </c>
      <c r="D158" s="13" t="s">
        <v>1673</v>
      </c>
      <c r="E158" s="13" t="s">
        <v>426</v>
      </c>
      <c r="F158" s="13" t="s">
        <v>1674</v>
      </c>
      <c r="G158" s="13" t="s">
        <v>847</v>
      </c>
      <c r="H158" s="13" t="s">
        <v>4332</v>
      </c>
      <c r="I158" s="13" t="s">
        <v>1675</v>
      </c>
      <c r="J158" s="13" t="str">
        <f>VLOOKUP($M158,[1]Hoja1!$K$5:$N$815,2,FALSE)</f>
        <v>C</v>
      </c>
      <c r="K158" s="13">
        <f>VLOOKUP($M158,[1]Hoja1!$K$5:$N$815,3,FALSE)</f>
        <v>20.3</v>
      </c>
      <c r="L158" s="13">
        <f>VLOOKUP($M158,[1]Hoja1!$K$5:$N$815,4,FALSE)</f>
        <v>541589</v>
      </c>
      <c r="M158" s="13" t="s">
        <v>1676</v>
      </c>
      <c r="N158" s="13"/>
      <c r="O158" s="13"/>
      <c r="P158" s="13"/>
      <c r="Q158" s="13"/>
      <c r="R158" s="13"/>
      <c r="S158" s="13"/>
      <c r="T158" s="13"/>
      <c r="U158" s="13"/>
      <c r="V158" s="13"/>
      <c r="W158" s="13"/>
      <c r="X158" s="13"/>
      <c r="Y158" s="13"/>
      <c r="Z158" s="13"/>
      <c r="AA158" s="13"/>
      <c r="AB158" s="13">
        <f>VLOOKUP(M158,'[2]Base Total GPR'!$P$5:$BH$652,11,FALSE)</f>
        <v>2</v>
      </c>
      <c r="AC158" s="13"/>
      <c r="AD158" s="13"/>
      <c r="AE158" s="13"/>
      <c r="AF158" s="13"/>
      <c r="AG158" s="13"/>
      <c r="AH158" s="13">
        <f>VLOOKUP(M158,'[2]Base Total GPR'!$P$5:$BH$652,18,FALSE)</f>
        <v>3</v>
      </c>
      <c r="AI158" s="13"/>
      <c r="AJ158" s="13"/>
      <c r="AK158" s="13"/>
      <c r="AL158" s="13"/>
      <c r="AM158" s="13"/>
      <c r="AN158" s="13">
        <f>VLOOKUP($M158,'[2]Base Total GPR'!$P$5:$BH$652,19,FALSE)</f>
        <v>1</v>
      </c>
      <c r="AO158" s="13">
        <v>4</v>
      </c>
      <c r="AP158" s="13"/>
      <c r="AQ158" s="13"/>
      <c r="AR158" s="13"/>
      <c r="AS158" s="13"/>
      <c r="AT158" s="13"/>
      <c r="AU158" s="13">
        <v>3</v>
      </c>
      <c r="AV158" s="13"/>
      <c r="AW158" s="13"/>
      <c r="AX158" s="13"/>
      <c r="AY158" s="13"/>
      <c r="AZ158" s="13"/>
      <c r="BA158" s="13">
        <v>1</v>
      </c>
      <c r="BB158" s="13">
        <v>4</v>
      </c>
    </row>
    <row r="159" spans="1:54" x14ac:dyDescent="0.25">
      <c r="A159" s="13" t="s">
        <v>837</v>
      </c>
      <c r="B159" s="13" t="s">
        <v>1308</v>
      </c>
      <c r="C159" s="13" t="s">
        <v>838</v>
      </c>
      <c r="D159" s="13" t="s">
        <v>1677</v>
      </c>
      <c r="E159" s="13" t="s">
        <v>69</v>
      </c>
      <c r="F159" s="13" t="s">
        <v>70</v>
      </c>
      <c r="G159" s="13" t="s">
        <v>150</v>
      </c>
      <c r="H159" s="13" t="s">
        <v>4313</v>
      </c>
      <c r="I159" s="13" t="s">
        <v>1607</v>
      </c>
      <c r="J159" s="13" t="str">
        <f>VLOOKUP($M159,[1]Hoja1!$K$5:$N$815,2,FALSE)</f>
        <v>C</v>
      </c>
      <c r="K159" s="13">
        <f>VLOOKUP($M159,[1]Hoja1!$K$5:$N$815,3,FALSE)</f>
        <v>19.3</v>
      </c>
      <c r="L159" s="13">
        <f>VLOOKUP($M159,[1]Hoja1!$K$5:$N$815,4,FALSE)</f>
        <v>541587</v>
      </c>
      <c r="M159" s="13" t="s">
        <v>1679</v>
      </c>
      <c r="N159" s="13"/>
      <c r="O159" s="13"/>
      <c r="P159" s="13"/>
      <c r="Q159" s="13"/>
      <c r="R159" s="13"/>
      <c r="S159" s="13"/>
      <c r="T159" s="13"/>
      <c r="U159" s="13"/>
      <c r="V159" s="13"/>
      <c r="W159" s="13"/>
      <c r="X159" s="13"/>
      <c r="Y159" s="13"/>
      <c r="Z159" s="13"/>
      <c r="AA159" s="13"/>
      <c r="AB159" s="13">
        <f>VLOOKUP(M159,'[2]Base Total GPR'!$P$5:$BH$652,11,FALSE)</f>
        <v>2</v>
      </c>
      <c r="AC159" s="13"/>
      <c r="AD159" s="13"/>
      <c r="AE159" s="13"/>
      <c r="AF159" s="13"/>
      <c r="AG159" s="13"/>
      <c r="AH159" s="13">
        <f>VLOOKUP(M159,'[2]Base Total GPR'!$P$5:$BH$652,18,FALSE)</f>
        <v>9</v>
      </c>
      <c r="AI159" s="13"/>
      <c r="AJ159" s="13"/>
      <c r="AK159" s="13"/>
      <c r="AL159" s="13"/>
      <c r="AM159" s="13"/>
      <c r="AN159" s="13">
        <f>VLOOKUP($M159,'[2]Base Total GPR'!$P$5:$BH$652,19,FALSE)</f>
        <v>1</v>
      </c>
      <c r="AO159" s="13">
        <v>10</v>
      </c>
      <c r="AP159" s="13"/>
      <c r="AQ159" s="13"/>
      <c r="AR159" s="13"/>
      <c r="AS159" s="13"/>
      <c r="AT159" s="13"/>
      <c r="AU159" s="13">
        <v>9</v>
      </c>
      <c r="AV159" s="13"/>
      <c r="AW159" s="13"/>
      <c r="AX159" s="13"/>
      <c r="AY159" s="13"/>
      <c r="AZ159" s="13"/>
      <c r="BA159" s="13">
        <v>1</v>
      </c>
      <c r="BB159" s="13">
        <v>10</v>
      </c>
    </row>
    <row r="160" spans="1:54" x14ac:dyDescent="0.25">
      <c r="A160" s="13" t="s">
        <v>837</v>
      </c>
      <c r="B160" s="13" t="s">
        <v>1308</v>
      </c>
      <c r="C160" s="13" t="s">
        <v>838</v>
      </c>
      <c r="D160" s="13" t="s">
        <v>1677</v>
      </c>
      <c r="E160" s="13" t="s">
        <v>69</v>
      </c>
      <c r="F160" s="13" t="s">
        <v>70</v>
      </c>
      <c r="G160" s="13" t="s">
        <v>150</v>
      </c>
      <c r="H160" s="13" t="s">
        <v>4313</v>
      </c>
      <c r="I160" s="13" t="s">
        <v>1607</v>
      </c>
      <c r="J160" s="13" t="str">
        <f>VLOOKUP($M160,[1]Hoja1!$K$5:$N$815,2,FALSE)</f>
        <v>C</v>
      </c>
      <c r="K160" s="13">
        <f>VLOOKUP($M160,[1]Hoja1!$K$5:$N$815,3,FALSE)</f>
        <v>19.2</v>
      </c>
      <c r="L160" s="13">
        <f>VLOOKUP($M160,[1]Hoja1!$K$5:$N$815,4,FALSE)</f>
        <v>541586</v>
      </c>
      <c r="M160" s="13" t="s">
        <v>1678</v>
      </c>
      <c r="N160" s="13"/>
      <c r="O160" s="13"/>
      <c r="P160" s="13"/>
      <c r="Q160" s="13"/>
      <c r="R160" s="13"/>
      <c r="S160" s="13"/>
      <c r="T160" s="13"/>
      <c r="U160" s="13"/>
      <c r="V160" s="13"/>
      <c r="W160" s="13"/>
      <c r="X160" s="13"/>
      <c r="Y160" s="13"/>
      <c r="Z160" s="13"/>
      <c r="AA160" s="13"/>
      <c r="AB160" s="13">
        <f>VLOOKUP(M160,'[2]Base Total GPR'!$P$5:$BH$652,11,FALSE)</f>
        <v>2</v>
      </c>
      <c r="AC160" s="13"/>
      <c r="AD160" s="13"/>
      <c r="AE160" s="13"/>
      <c r="AF160" s="13"/>
      <c r="AG160" s="13"/>
      <c r="AH160" s="13">
        <f>VLOOKUP(M160,'[2]Base Total GPR'!$P$5:$BH$652,18,FALSE)</f>
        <v>11</v>
      </c>
      <c r="AI160" s="13"/>
      <c r="AJ160" s="13"/>
      <c r="AK160" s="13"/>
      <c r="AL160" s="13"/>
      <c r="AM160" s="13"/>
      <c r="AN160" s="13">
        <f>VLOOKUP($M160,'[2]Base Total GPR'!$P$5:$BH$652,19,FALSE)</f>
        <v>3</v>
      </c>
      <c r="AO160" s="13">
        <v>14</v>
      </c>
      <c r="AP160" s="13"/>
      <c r="AQ160" s="13"/>
      <c r="AR160" s="13"/>
      <c r="AS160" s="13"/>
      <c r="AT160" s="13"/>
      <c r="AU160" s="13">
        <v>11</v>
      </c>
      <c r="AV160" s="13"/>
      <c r="AW160" s="13"/>
      <c r="AX160" s="13"/>
      <c r="AY160" s="13"/>
      <c r="AZ160" s="13"/>
      <c r="BA160" s="13">
        <v>3</v>
      </c>
      <c r="BB160" s="13">
        <v>14</v>
      </c>
    </row>
    <row r="161" spans="1:54" x14ac:dyDescent="0.25">
      <c r="A161" s="13" t="s">
        <v>837</v>
      </c>
      <c r="B161" s="13" t="s">
        <v>1308</v>
      </c>
      <c r="C161" s="13" t="s">
        <v>838</v>
      </c>
      <c r="D161" s="13" t="s">
        <v>1680</v>
      </c>
      <c r="E161" s="13" t="s">
        <v>653</v>
      </c>
      <c r="F161" s="13" t="s">
        <v>495</v>
      </c>
      <c r="G161" s="13" t="s">
        <v>1681</v>
      </c>
      <c r="H161" s="13" t="s">
        <v>1311</v>
      </c>
      <c r="I161" s="13" t="s">
        <v>1311</v>
      </c>
      <c r="J161" s="13" t="str">
        <f>VLOOKUP($M161,[1]Hoja1!$K$5:$N$815,2,FALSE)</f>
        <v>C</v>
      </c>
      <c r="K161" s="13">
        <f>VLOOKUP($M161,[1]Hoja1!$K$5:$N$815,3,FALSE)</f>
        <v>18.2</v>
      </c>
      <c r="L161" s="13">
        <f>VLOOKUP($M161,[1]Hoja1!$K$5:$N$815,4,FALSE)</f>
        <v>541582</v>
      </c>
      <c r="M161" s="13" t="s">
        <v>1683</v>
      </c>
      <c r="N161" s="13"/>
      <c r="O161" s="13"/>
      <c r="P161" s="13"/>
      <c r="Q161" s="13"/>
      <c r="R161" s="13"/>
      <c r="S161" s="13"/>
      <c r="T161" s="13"/>
      <c r="U161" s="13"/>
      <c r="V161" s="13"/>
      <c r="W161" s="13"/>
      <c r="X161" s="13"/>
      <c r="Y161" s="13"/>
      <c r="Z161" s="13"/>
      <c r="AA161" s="13"/>
      <c r="AB161" s="13">
        <f>VLOOKUP(M161,'[2]Base Total GPR'!$P$5:$BH$652,11,FALSE)</f>
        <v>2</v>
      </c>
      <c r="AC161" s="13"/>
      <c r="AD161" s="13"/>
      <c r="AE161" s="13"/>
      <c r="AF161" s="13"/>
      <c r="AG161" s="13"/>
      <c r="AH161" s="13">
        <f>VLOOKUP(M161,'[2]Base Total GPR'!$P$5:$BH$652,18,FALSE)</f>
        <v>13</v>
      </c>
      <c r="AI161" s="13"/>
      <c r="AJ161" s="13"/>
      <c r="AK161" s="13"/>
      <c r="AL161" s="13"/>
      <c r="AM161" s="13"/>
      <c r="AN161" s="13">
        <f>VLOOKUP($M161,'[2]Base Total GPR'!$P$5:$BH$652,19,FALSE)</f>
        <v>2</v>
      </c>
      <c r="AO161" s="13">
        <v>15</v>
      </c>
      <c r="AP161" s="13"/>
      <c r="AQ161" s="13"/>
      <c r="AR161" s="13"/>
      <c r="AS161" s="13"/>
      <c r="AT161" s="13"/>
      <c r="AU161" s="13">
        <v>13</v>
      </c>
      <c r="AV161" s="13"/>
      <c r="AW161" s="13"/>
      <c r="AX161" s="13"/>
      <c r="AY161" s="13"/>
      <c r="AZ161" s="13"/>
      <c r="BA161" s="13">
        <v>2</v>
      </c>
      <c r="BB161" s="13">
        <v>15</v>
      </c>
    </row>
    <row r="162" spans="1:54" x14ac:dyDescent="0.25">
      <c r="A162" s="13" t="s">
        <v>837</v>
      </c>
      <c r="B162" s="13" t="s">
        <v>1308</v>
      </c>
      <c r="C162" s="13" t="s">
        <v>838</v>
      </c>
      <c r="D162" s="13" t="s">
        <v>1680</v>
      </c>
      <c r="E162" s="13" t="s">
        <v>653</v>
      </c>
      <c r="F162" s="13" t="s">
        <v>495</v>
      </c>
      <c r="G162" s="13" t="s">
        <v>1681</v>
      </c>
      <c r="H162" s="13" t="s">
        <v>1311</v>
      </c>
      <c r="I162" s="13" t="s">
        <v>1311</v>
      </c>
      <c r="J162" s="13" t="str">
        <f>VLOOKUP($M162,[1]Hoja1!$K$5:$N$815,2,FALSE)</f>
        <v>C</v>
      </c>
      <c r="K162" s="13">
        <f>VLOOKUP($M162,[1]Hoja1!$K$5:$N$815,3,FALSE)</f>
        <v>18.399999999999999</v>
      </c>
      <c r="L162" s="13">
        <f>VLOOKUP($M162,[1]Hoja1!$K$5:$N$815,4,FALSE)</f>
        <v>541584</v>
      </c>
      <c r="M162" s="13" t="s">
        <v>1684</v>
      </c>
      <c r="N162" s="13"/>
      <c r="O162" s="13"/>
      <c r="P162" s="13"/>
      <c r="Q162" s="13"/>
      <c r="R162" s="13"/>
      <c r="S162" s="13"/>
      <c r="T162" s="13"/>
      <c r="U162" s="13"/>
      <c r="V162" s="13"/>
      <c r="W162" s="13"/>
      <c r="X162" s="13"/>
      <c r="Y162" s="13"/>
      <c r="Z162" s="13"/>
      <c r="AA162" s="13"/>
      <c r="AB162" s="13">
        <f>VLOOKUP(M162,'[2]Base Total GPR'!$P$5:$BH$652,11,FALSE)</f>
        <v>2</v>
      </c>
      <c r="AC162" s="13"/>
      <c r="AD162" s="13"/>
      <c r="AE162" s="13"/>
      <c r="AF162" s="13"/>
      <c r="AG162" s="13"/>
      <c r="AH162" s="13">
        <f>VLOOKUP(M162,'[2]Base Total GPR'!$P$5:$BH$652,18,FALSE)</f>
        <v>64</v>
      </c>
      <c r="AI162" s="13"/>
      <c r="AJ162" s="13"/>
      <c r="AK162" s="13"/>
      <c r="AL162" s="13"/>
      <c r="AM162" s="13"/>
      <c r="AN162" s="13">
        <f>VLOOKUP($M162,'[2]Base Total GPR'!$P$5:$BH$652,19,FALSE)</f>
        <v>8</v>
      </c>
      <c r="AO162" s="13">
        <v>72</v>
      </c>
      <c r="AP162" s="13"/>
      <c r="AQ162" s="13"/>
      <c r="AR162" s="13"/>
      <c r="AS162" s="13"/>
      <c r="AT162" s="13"/>
      <c r="AU162" s="13">
        <v>64</v>
      </c>
      <c r="AV162" s="13"/>
      <c r="AW162" s="13"/>
      <c r="AX162" s="13"/>
      <c r="AY162" s="13"/>
      <c r="AZ162" s="13"/>
      <c r="BA162" s="13">
        <v>8</v>
      </c>
      <c r="BB162" s="13">
        <v>72</v>
      </c>
    </row>
    <row r="163" spans="1:54" x14ac:dyDescent="0.25">
      <c r="A163" s="13" t="s">
        <v>837</v>
      </c>
      <c r="B163" s="13" t="s">
        <v>1308</v>
      </c>
      <c r="C163" s="13" t="s">
        <v>838</v>
      </c>
      <c r="D163" s="13" t="s">
        <v>1680</v>
      </c>
      <c r="E163" s="13" t="s">
        <v>653</v>
      </c>
      <c r="F163" s="13" t="s">
        <v>495</v>
      </c>
      <c r="G163" s="13" t="s">
        <v>1681</v>
      </c>
      <c r="H163" s="13" t="s">
        <v>1311</v>
      </c>
      <c r="I163" s="13" t="s">
        <v>1311</v>
      </c>
      <c r="J163" s="13" t="str">
        <f>VLOOKUP($M163,[1]Hoja1!$K$5:$N$815,2,FALSE)</f>
        <v>C</v>
      </c>
      <c r="K163" s="13">
        <f>VLOOKUP($M163,[1]Hoja1!$K$5:$N$815,3,FALSE)</f>
        <v>18.5</v>
      </c>
      <c r="L163" s="13">
        <f>VLOOKUP($M163,[1]Hoja1!$K$5:$N$815,4,FALSE)</f>
        <v>541585</v>
      </c>
      <c r="M163" s="13" t="s">
        <v>1682</v>
      </c>
      <c r="N163" s="13"/>
      <c r="O163" s="13"/>
      <c r="P163" s="13"/>
      <c r="Q163" s="13"/>
      <c r="R163" s="13"/>
      <c r="S163" s="13"/>
      <c r="T163" s="13"/>
      <c r="U163" s="13"/>
      <c r="V163" s="13"/>
      <c r="W163" s="13"/>
      <c r="X163" s="13"/>
      <c r="Y163" s="13"/>
      <c r="Z163" s="13"/>
      <c r="AA163" s="13"/>
      <c r="AB163" s="13">
        <f>VLOOKUP(M163,'[2]Base Total GPR'!$P$5:$BH$652,11,FALSE)</f>
        <v>2</v>
      </c>
      <c r="AC163" s="13"/>
      <c r="AD163" s="13"/>
      <c r="AE163" s="13"/>
      <c r="AF163" s="13"/>
      <c r="AG163" s="13"/>
      <c r="AH163" s="13">
        <f>VLOOKUP(M163,'[2]Base Total GPR'!$P$5:$BH$652,18,FALSE)</f>
        <v>81</v>
      </c>
      <c r="AI163" s="13"/>
      <c r="AJ163" s="13"/>
      <c r="AK163" s="13"/>
      <c r="AL163" s="13"/>
      <c r="AM163" s="13"/>
      <c r="AN163" s="13">
        <f>VLOOKUP($M163,'[2]Base Total GPR'!$P$5:$BH$652,19,FALSE)</f>
        <v>10</v>
      </c>
      <c r="AO163" s="13">
        <v>91</v>
      </c>
      <c r="AP163" s="13"/>
      <c r="AQ163" s="13"/>
      <c r="AR163" s="13"/>
      <c r="AS163" s="13"/>
      <c r="AT163" s="13"/>
      <c r="AU163" s="13">
        <v>81</v>
      </c>
      <c r="AV163" s="13"/>
      <c r="AW163" s="13"/>
      <c r="AX163" s="13"/>
      <c r="AY163" s="13"/>
      <c r="AZ163" s="13"/>
      <c r="BA163" s="13">
        <v>10</v>
      </c>
      <c r="BB163" s="13">
        <v>91</v>
      </c>
    </row>
    <row r="164" spans="1:54" x14ac:dyDescent="0.25">
      <c r="A164" s="13" t="s">
        <v>837</v>
      </c>
      <c r="B164" s="13" t="s">
        <v>1308</v>
      </c>
      <c r="C164" s="13" t="s">
        <v>838</v>
      </c>
      <c r="D164" s="13" t="s">
        <v>1673</v>
      </c>
      <c r="E164" s="13" t="s">
        <v>426</v>
      </c>
      <c r="F164" s="13" t="s">
        <v>1674</v>
      </c>
      <c r="G164" s="13" t="s">
        <v>847</v>
      </c>
      <c r="H164" s="13" t="s">
        <v>4332</v>
      </c>
      <c r="I164" s="13" t="s">
        <v>1675</v>
      </c>
      <c r="J164" s="13" t="str">
        <f>VLOOKUP($M164,[1]Hoja1!$K$5:$N$815,2,FALSE)</f>
        <v>C</v>
      </c>
      <c r="K164" s="13">
        <f>VLOOKUP($M164,[1]Hoja1!$K$5:$N$815,3,FALSE)</f>
        <v>20.399999999999999</v>
      </c>
      <c r="L164" s="13">
        <f>VLOOKUP($M164,[1]Hoja1!$K$5:$N$815,4,FALSE)</f>
        <v>541590</v>
      </c>
      <c r="M164" s="13" t="s">
        <v>1686</v>
      </c>
      <c r="N164" s="13"/>
      <c r="O164" s="13"/>
      <c r="P164" s="13"/>
      <c r="Q164" s="13"/>
      <c r="R164" s="13"/>
      <c r="S164" s="13"/>
      <c r="T164" s="13"/>
      <c r="U164" s="13"/>
      <c r="V164" s="13"/>
      <c r="W164" s="13"/>
      <c r="X164" s="13"/>
      <c r="Y164" s="13"/>
      <c r="Z164" s="13"/>
      <c r="AA164" s="13"/>
      <c r="AB164" s="13">
        <f>VLOOKUP(M164,'[2]Base Total GPR'!$P$5:$BH$652,11,FALSE)</f>
        <v>2</v>
      </c>
      <c r="AC164" s="13"/>
      <c r="AD164" s="13"/>
      <c r="AE164" s="13"/>
      <c r="AF164" s="13"/>
      <c r="AG164" s="13"/>
      <c r="AH164" s="13">
        <f>VLOOKUP(M164,'[2]Base Total GPR'!$P$5:$BH$652,18,FALSE)</f>
        <v>0.58120000000000005</v>
      </c>
      <c r="AI164" s="13"/>
      <c r="AJ164" s="13"/>
      <c r="AK164" s="13"/>
      <c r="AL164" s="13"/>
      <c r="AM164" s="13"/>
      <c r="AN164" s="13">
        <f>VLOOKUP($M164,'[2]Base Total GPR'!$P$5:$BH$652,19,FALSE)</f>
        <v>1.8800000000000001E-2</v>
      </c>
      <c r="AO164" s="13">
        <v>0.6</v>
      </c>
      <c r="AP164" s="13"/>
      <c r="AQ164" s="13"/>
      <c r="AR164" s="13"/>
      <c r="AS164" s="13"/>
      <c r="AT164" s="13"/>
      <c r="AU164" s="13">
        <v>0.58301767506545654</v>
      </c>
      <c r="AV164" s="13"/>
      <c r="AW164" s="13"/>
      <c r="AX164" s="13"/>
      <c r="AY164" s="13"/>
      <c r="AZ164" s="13"/>
      <c r="BA164" s="13">
        <v>0.60000141911404714</v>
      </c>
      <c r="BB164" s="13">
        <v>0.5915095470897519</v>
      </c>
    </row>
    <row r="165" spans="1:54" x14ac:dyDescent="0.25">
      <c r="A165" s="13" t="s">
        <v>837</v>
      </c>
      <c r="B165" s="13" t="s">
        <v>1308</v>
      </c>
      <c r="C165" s="13" t="s">
        <v>838</v>
      </c>
      <c r="D165" s="13" t="s">
        <v>1673</v>
      </c>
      <c r="E165" s="13" t="s">
        <v>426</v>
      </c>
      <c r="F165" s="13" t="s">
        <v>1674</v>
      </c>
      <c r="G165" s="13" t="s">
        <v>847</v>
      </c>
      <c r="H165" s="13" t="s">
        <v>4332</v>
      </c>
      <c r="I165" s="13" t="s">
        <v>1675</v>
      </c>
      <c r="J165" s="13" t="str">
        <f>VLOOKUP($M165,[1]Hoja1!$K$5:$N$815,2,FALSE)</f>
        <v>C</v>
      </c>
      <c r="K165" s="13">
        <f>VLOOKUP($M165,[1]Hoja1!$K$5:$N$815,3,FALSE)</f>
        <v>20.5</v>
      </c>
      <c r="L165" s="13">
        <f>VLOOKUP($M165,[1]Hoja1!$K$5:$N$815,4,FALSE)</f>
        <v>541591</v>
      </c>
      <c r="M165" s="13" t="s">
        <v>1687</v>
      </c>
      <c r="N165" s="13"/>
      <c r="O165" s="13"/>
      <c r="P165" s="13"/>
      <c r="Q165" s="13"/>
      <c r="R165" s="13"/>
      <c r="S165" s="13"/>
      <c r="T165" s="13"/>
      <c r="U165" s="13"/>
      <c r="V165" s="13"/>
      <c r="W165" s="13"/>
      <c r="X165" s="13"/>
      <c r="Y165" s="13"/>
      <c r="Z165" s="13"/>
      <c r="AA165" s="13"/>
      <c r="AB165" s="13">
        <f>VLOOKUP(M165,'[2]Base Total GPR'!$P$5:$BH$652,11,FALSE)</f>
        <v>2</v>
      </c>
      <c r="AC165" s="13"/>
      <c r="AD165" s="13"/>
      <c r="AE165" s="13"/>
      <c r="AF165" s="13"/>
      <c r="AG165" s="13"/>
      <c r="AH165" s="13">
        <f>VLOOKUP(M165,'[2]Base Total GPR'!$P$5:$BH$652,18,FALSE)</f>
        <v>0.38500000000000001</v>
      </c>
      <c r="AI165" s="13"/>
      <c r="AJ165" s="13"/>
      <c r="AK165" s="13"/>
      <c r="AL165" s="13"/>
      <c r="AM165" s="13"/>
      <c r="AN165" s="13">
        <f>VLOOKUP($M165,'[2]Base Total GPR'!$P$5:$BH$652,19,FALSE)</f>
        <v>3.5000000000000003E-2</v>
      </c>
      <c r="AO165" s="13">
        <v>0.42</v>
      </c>
      <c r="AP165" s="13"/>
      <c r="AQ165" s="13"/>
      <c r="AR165" s="13"/>
      <c r="AS165" s="13"/>
      <c r="AT165" s="13"/>
      <c r="AU165" s="13">
        <v>0.38538712837533057</v>
      </c>
      <c r="AV165" s="13"/>
      <c r="AW165" s="13"/>
      <c r="AX165" s="13"/>
      <c r="AY165" s="13"/>
      <c r="AZ165" s="13"/>
      <c r="BA165" s="13">
        <v>0.41999883876576999</v>
      </c>
      <c r="BB165" s="13">
        <v>0.40269298357055028</v>
      </c>
    </row>
    <row r="166" spans="1:54" x14ac:dyDescent="0.25">
      <c r="A166" s="13" t="s">
        <v>837</v>
      </c>
      <c r="B166" s="13" t="s">
        <v>1308</v>
      </c>
      <c r="C166" s="13" t="s">
        <v>838</v>
      </c>
      <c r="D166" s="13" t="s">
        <v>1680</v>
      </c>
      <c r="E166" s="13" t="s">
        <v>653</v>
      </c>
      <c r="F166" s="13" t="s">
        <v>495</v>
      </c>
      <c r="G166" s="13" t="s">
        <v>1681</v>
      </c>
      <c r="H166" s="13" t="s">
        <v>1311</v>
      </c>
      <c r="I166" s="13" t="s">
        <v>1311</v>
      </c>
      <c r="J166" s="13" t="str">
        <f>VLOOKUP($M166,[1]Hoja1!$K$5:$N$815,2,FALSE)</f>
        <v>C</v>
      </c>
      <c r="K166" s="13">
        <f>VLOOKUP($M166,[1]Hoja1!$K$5:$N$815,3,FALSE)</f>
        <v>18.3</v>
      </c>
      <c r="L166" s="13">
        <f>VLOOKUP($M166,[1]Hoja1!$K$5:$N$815,4,FALSE)</f>
        <v>541583</v>
      </c>
      <c r="M166" s="13" t="s">
        <v>4150</v>
      </c>
      <c r="N166" s="13"/>
      <c r="O166" s="13"/>
      <c r="P166" s="13"/>
      <c r="Q166" s="13"/>
      <c r="R166" s="13"/>
      <c r="S166" s="13"/>
      <c r="T166" s="13"/>
      <c r="U166" s="13"/>
      <c r="V166" s="13"/>
      <c r="W166" s="13"/>
      <c r="X166" s="13"/>
      <c r="Y166" s="13"/>
      <c r="Z166" s="13"/>
      <c r="AA166" s="13"/>
      <c r="AB166" s="13">
        <f>VLOOKUP(M166,'[2]Base Total GPR'!$P$5:$BH$652,11,FALSE)</f>
        <v>1</v>
      </c>
      <c r="AC166" s="13"/>
      <c r="AD166" s="13"/>
      <c r="AE166" s="13"/>
      <c r="AF166" s="13"/>
      <c r="AG166" s="13"/>
      <c r="AH166" s="13"/>
      <c r="AI166" s="13"/>
      <c r="AJ166" s="13"/>
      <c r="AK166" s="13"/>
      <c r="AL166" s="13"/>
      <c r="AM166" s="13"/>
      <c r="AN166" s="13">
        <v>5</v>
      </c>
      <c r="AO166" s="13"/>
      <c r="AP166" s="13"/>
      <c r="AQ166" s="13"/>
      <c r="AR166" s="13"/>
      <c r="AS166" s="13"/>
      <c r="AT166" s="13"/>
      <c r="AU166" s="13"/>
      <c r="AV166" s="13"/>
      <c r="AW166" s="13"/>
      <c r="AX166" s="13"/>
      <c r="AY166" s="13"/>
      <c r="AZ166" s="13"/>
      <c r="BA166" s="13">
        <v>5</v>
      </c>
      <c r="BB166" s="13"/>
    </row>
    <row r="167" spans="1:54" x14ac:dyDescent="0.25">
      <c r="A167" s="13" t="s">
        <v>849</v>
      </c>
      <c r="B167" s="13" t="s">
        <v>1413</v>
      </c>
      <c r="C167" s="13" t="s">
        <v>850</v>
      </c>
      <c r="D167" s="13" t="s">
        <v>1691</v>
      </c>
      <c r="E167" s="13" t="s">
        <v>676</v>
      </c>
      <c r="F167" s="13" t="s">
        <v>677</v>
      </c>
      <c r="G167" s="13" t="s">
        <v>98</v>
      </c>
      <c r="H167" s="13" t="s">
        <v>1311</v>
      </c>
      <c r="I167" s="13" t="s">
        <v>1311</v>
      </c>
      <c r="J167" s="13" t="str">
        <f>VLOOKUP($M167,[1]Hoja1!$K$5:$N$815,2,FALSE)</f>
        <v>C</v>
      </c>
      <c r="K167" s="13">
        <f>VLOOKUP($M167,[1]Hoja1!$K$5:$N$815,3,FALSE)</f>
        <v>16.3</v>
      </c>
      <c r="L167" s="13">
        <f>VLOOKUP($M167,[1]Hoja1!$K$5:$N$815,4,FALSE)</f>
        <v>548758</v>
      </c>
      <c r="M167" s="13" t="s">
        <v>1692</v>
      </c>
      <c r="N167" s="13"/>
      <c r="O167" s="13"/>
      <c r="P167" s="13"/>
      <c r="Q167" s="13"/>
      <c r="R167" s="13"/>
      <c r="S167" s="13"/>
      <c r="T167" s="13"/>
      <c r="U167" s="13"/>
      <c r="V167" s="13"/>
      <c r="W167" s="13"/>
      <c r="X167" s="13"/>
      <c r="Y167" s="13"/>
      <c r="Z167" s="13"/>
      <c r="AA167" s="13"/>
      <c r="AB167" s="13">
        <f>VLOOKUP(M167,'[2]Base Total GPR'!$P$5:$BH$652,11,FALSE)</f>
        <v>4</v>
      </c>
      <c r="AC167" s="13"/>
      <c r="AD167" s="13"/>
      <c r="AE167" s="13">
        <f>VLOOKUP(M167,'[2]Base Total GPR'!$P$5:$BH$652,18,FALSE)</f>
        <v>5000</v>
      </c>
      <c r="AF167" s="13"/>
      <c r="AG167" s="13"/>
      <c r="AH167" s="13">
        <f>VLOOKUP($M167,'[2]Base Total GPR'!$P$5:$BH$652,19,FALSE)</f>
        <v>7000</v>
      </c>
      <c r="AI167" s="13"/>
      <c r="AJ167" s="13"/>
      <c r="AK167" s="13">
        <f>VLOOKUP($M167,'[2]Base Total GPR'!$P$5:$BH$652,20,FALSE)</f>
        <v>7600</v>
      </c>
      <c r="AL167" s="13"/>
      <c r="AM167" s="13"/>
      <c r="AN167" s="13">
        <f>VLOOKUP($M167,'[2]Base Total GPR'!$P$5:$BH$652,21,FALSE)</f>
        <v>5000</v>
      </c>
      <c r="AO167" s="13">
        <v>24600</v>
      </c>
      <c r="AP167" s="13"/>
      <c r="AQ167" s="13"/>
      <c r="AR167" s="13">
        <v>7110</v>
      </c>
      <c r="AS167" s="13"/>
      <c r="AT167" s="13"/>
      <c r="AU167" s="13">
        <v>10220</v>
      </c>
      <c r="AV167" s="13"/>
      <c r="AW167" s="13"/>
      <c r="AX167" s="13">
        <v>17209</v>
      </c>
      <c r="AY167" s="13"/>
      <c r="AZ167" s="13"/>
      <c r="BA167" s="13">
        <v>7845</v>
      </c>
      <c r="BB167" s="13">
        <v>42384</v>
      </c>
    </row>
    <row r="168" spans="1:54" x14ac:dyDescent="0.25">
      <c r="A168" s="13" t="s">
        <v>849</v>
      </c>
      <c r="B168" s="13" t="s">
        <v>1413</v>
      </c>
      <c r="C168" s="13" t="s">
        <v>850</v>
      </c>
      <c r="D168" s="13" t="s">
        <v>1693</v>
      </c>
      <c r="E168" s="13" t="s">
        <v>676</v>
      </c>
      <c r="F168" s="13" t="s">
        <v>677</v>
      </c>
      <c r="G168" s="13" t="s">
        <v>98</v>
      </c>
      <c r="H168" s="13" t="s">
        <v>1311</v>
      </c>
      <c r="I168" s="13" t="s">
        <v>1311</v>
      </c>
      <c r="J168" s="13" t="str">
        <f>VLOOKUP($M168,[1]Hoja1!$K$5:$N$815,2,FALSE)</f>
        <v>C</v>
      </c>
      <c r="K168" s="13">
        <f>VLOOKUP($M168,[1]Hoja1!$K$5:$N$815,3,FALSE)</f>
        <v>17.100000000000001</v>
      </c>
      <c r="L168" s="13">
        <f>VLOOKUP($M168,[1]Hoja1!$K$5:$N$815,4,FALSE)</f>
        <v>549756</v>
      </c>
      <c r="M168" s="13" t="s">
        <v>1694</v>
      </c>
      <c r="N168" s="13"/>
      <c r="O168" s="13"/>
      <c r="P168" s="13"/>
      <c r="Q168" s="13"/>
      <c r="R168" s="13"/>
      <c r="S168" s="13"/>
      <c r="T168" s="13"/>
      <c r="U168" s="13"/>
      <c r="V168" s="13"/>
      <c r="W168" s="13"/>
      <c r="X168" s="13"/>
      <c r="Y168" s="13"/>
      <c r="Z168" s="13"/>
      <c r="AA168" s="13"/>
      <c r="AB168" s="13">
        <f>VLOOKUP(M168,'[2]Base Total GPR'!$P$5:$BH$652,11,FALSE)</f>
        <v>4</v>
      </c>
      <c r="AC168" s="13"/>
      <c r="AD168" s="13"/>
      <c r="AE168" s="13">
        <f>VLOOKUP(M168,'[2]Base Total GPR'!$P$5:$BH$652,18,FALSE)</f>
        <v>15</v>
      </c>
      <c r="AF168" s="13"/>
      <c r="AG168" s="13"/>
      <c r="AH168" s="13">
        <f>VLOOKUP($M168,'[2]Base Total GPR'!$P$5:$BH$652,19,FALSE)</f>
        <v>3</v>
      </c>
      <c r="AI168" s="13"/>
      <c r="AJ168" s="13"/>
      <c r="AK168" s="13">
        <f>VLOOKUP($M168,'[2]Base Total GPR'!$P$5:$BH$652,20,FALSE)</f>
        <v>3</v>
      </c>
      <c r="AL168" s="13"/>
      <c r="AM168" s="13"/>
      <c r="AN168" s="13">
        <f>VLOOKUP($M168,'[2]Base Total GPR'!$P$5:$BH$652,21,FALSE)</f>
        <v>3</v>
      </c>
      <c r="AO168" s="13">
        <v>24</v>
      </c>
      <c r="AP168" s="13"/>
      <c r="AQ168" s="13"/>
      <c r="AR168" s="13">
        <v>15</v>
      </c>
      <c r="AS168" s="13"/>
      <c r="AT168" s="13"/>
      <c r="AU168" s="13">
        <v>3</v>
      </c>
      <c r="AV168" s="13"/>
      <c r="AW168" s="13"/>
      <c r="AX168" s="13">
        <v>3</v>
      </c>
      <c r="AY168" s="13"/>
      <c r="AZ168" s="13"/>
      <c r="BA168" s="13">
        <v>3</v>
      </c>
      <c r="BB168" s="13">
        <v>24</v>
      </c>
    </row>
    <row r="169" spans="1:54" x14ac:dyDescent="0.25">
      <c r="A169" s="13" t="s">
        <v>849</v>
      </c>
      <c r="B169" s="13" t="s">
        <v>1413</v>
      </c>
      <c r="C169" s="13" t="s">
        <v>850</v>
      </c>
      <c r="D169" s="13" t="s">
        <v>1691</v>
      </c>
      <c r="E169" s="13" t="s">
        <v>676</v>
      </c>
      <c r="F169" s="13" t="s">
        <v>677</v>
      </c>
      <c r="G169" s="13" t="s">
        <v>98</v>
      </c>
      <c r="H169" s="13" t="s">
        <v>1311</v>
      </c>
      <c r="I169" s="13" t="s">
        <v>1311</v>
      </c>
      <c r="J169" s="13" t="str">
        <f>VLOOKUP($M169,[1]Hoja1!$K$5:$N$815,2,FALSE)</f>
        <v>C</v>
      </c>
      <c r="K169" s="13">
        <f>VLOOKUP($M169,[1]Hoja1!$K$5:$N$815,3,FALSE)</f>
        <v>16.5</v>
      </c>
      <c r="L169" s="13">
        <f>VLOOKUP($M169,[1]Hoja1!$K$5:$N$815,4,FALSE)</f>
        <v>554341</v>
      </c>
      <c r="M169" s="13" t="s">
        <v>1695</v>
      </c>
      <c r="N169" s="13"/>
      <c r="O169" s="13"/>
      <c r="P169" s="13"/>
      <c r="Q169" s="13"/>
      <c r="R169" s="13"/>
      <c r="S169" s="13"/>
      <c r="T169" s="13"/>
      <c r="U169" s="13"/>
      <c r="V169" s="13"/>
      <c r="W169" s="13"/>
      <c r="X169" s="13"/>
      <c r="Y169" s="13"/>
      <c r="Z169" s="13"/>
      <c r="AA169" s="13"/>
      <c r="AB169" s="13">
        <f>VLOOKUP(M169,'[2]Base Total GPR'!$P$5:$BH$652,11,FALSE)</f>
        <v>4</v>
      </c>
      <c r="AC169" s="13"/>
      <c r="AD169" s="13"/>
      <c r="AE169" s="13">
        <f>VLOOKUP(M169,'[2]Base Total GPR'!$P$5:$BH$652,18,FALSE)</f>
        <v>0.05</v>
      </c>
      <c r="AF169" s="13"/>
      <c r="AG169" s="13"/>
      <c r="AH169" s="13">
        <f>VLOOKUP($M169,'[2]Base Total GPR'!$P$5:$BH$652,19,FALSE)</f>
        <v>0.05</v>
      </c>
      <c r="AI169" s="13"/>
      <c r="AJ169" s="13"/>
      <c r="AK169" s="13">
        <f>VLOOKUP($M169,'[2]Base Total GPR'!$P$5:$BH$652,20,FALSE)</f>
        <v>0.05</v>
      </c>
      <c r="AL169" s="13"/>
      <c r="AM169" s="13"/>
      <c r="AN169" s="13">
        <f>VLOOKUP($M169,'[2]Base Total GPR'!$P$5:$BH$652,21,FALSE)</f>
        <v>0.1</v>
      </c>
      <c r="AO169" s="13">
        <v>0.25</v>
      </c>
      <c r="AP169" s="13"/>
      <c r="AQ169" s="13"/>
      <c r="AR169" s="13">
        <v>0.05</v>
      </c>
      <c r="AS169" s="13"/>
      <c r="AT169" s="13"/>
      <c r="AU169" s="13">
        <v>0.1</v>
      </c>
      <c r="AV169" s="13"/>
      <c r="AW169" s="13"/>
      <c r="AX169" s="13">
        <v>0.15</v>
      </c>
      <c r="AY169" s="13"/>
      <c r="AZ169" s="13"/>
      <c r="BA169" s="13">
        <v>0.25</v>
      </c>
      <c r="BB169" s="13">
        <v>0.13750000000000001</v>
      </c>
    </row>
    <row r="170" spans="1:54" x14ac:dyDescent="0.25">
      <c r="A170" s="13" t="s">
        <v>849</v>
      </c>
      <c r="B170" s="13" t="s">
        <v>1413</v>
      </c>
      <c r="C170" s="13" t="s">
        <v>850</v>
      </c>
      <c r="D170" s="13" t="s">
        <v>1691</v>
      </c>
      <c r="E170" s="13" t="s">
        <v>676</v>
      </c>
      <c r="F170" s="13" t="s">
        <v>677</v>
      </c>
      <c r="G170" s="13" t="s">
        <v>98</v>
      </c>
      <c r="H170" s="13" t="s">
        <v>1311</v>
      </c>
      <c r="I170" s="13" t="s">
        <v>1311</v>
      </c>
      <c r="J170" s="13" t="str">
        <f>VLOOKUP($M170,[1]Hoja1!$K$5:$N$815,2,FALSE)</f>
        <v>C</v>
      </c>
      <c r="K170" s="13">
        <f>VLOOKUP($M170,[1]Hoja1!$K$5:$N$815,3,FALSE)</f>
        <v>16.399999999999999</v>
      </c>
      <c r="L170" s="13">
        <f>VLOOKUP($M170,[1]Hoja1!$K$5:$N$815,4,FALSE)</f>
        <v>549753</v>
      </c>
      <c r="M170" s="13" t="s">
        <v>1696</v>
      </c>
      <c r="N170" s="13"/>
      <c r="O170" s="13"/>
      <c r="P170" s="13"/>
      <c r="Q170" s="13"/>
      <c r="R170" s="13"/>
      <c r="S170" s="13"/>
      <c r="T170" s="13"/>
      <c r="U170" s="13"/>
      <c r="V170" s="13"/>
      <c r="W170" s="13"/>
      <c r="X170" s="13"/>
      <c r="Y170" s="13"/>
      <c r="Z170" s="13"/>
      <c r="AA170" s="13"/>
      <c r="AB170" s="13">
        <f>VLOOKUP(M170,'[2]Base Total GPR'!$P$5:$BH$652,11,FALSE)</f>
        <v>4</v>
      </c>
      <c r="AC170" s="13"/>
      <c r="AD170" s="13"/>
      <c r="AE170" s="13">
        <f>VLOOKUP(M170,'[2]Base Total GPR'!$P$5:$BH$652,18,FALSE)</f>
        <v>0.89500000000000002</v>
      </c>
      <c r="AF170" s="13"/>
      <c r="AG170" s="13"/>
      <c r="AH170" s="13">
        <f>VLOOKUP($M170,'[2]Base Total GPR'!$P$5:$BH$652,19,FALSE)</f>
        <v>1.05</v>
      </c>
      <c r="AI170" s="13"/>
      <c r="AJ170" s="13"/>
      <c r="AK170" s="13">
        <f>VLOOKUP($M170,'[2]Base Total GPR'!$P$5:$BH$652,20,FALSE)</f>
        <v>0.89500000000000002</v>
      </c>
      <c r="AL170" s="13"/>
      <c r="AM170" s="13"/>
      <c r="AN170" s="13">
        <f>VLOOKUP($M170,'[2]Base Total GPR'!$P$5:$BH$652,21,FALSE)</f>
        <v>1.05</v>
      </c>
      <c r="AO170" s="13">
        <v>3.89</v>
      </c>
      <c r="AP170" s="13"/>
      <c r="AQ170" s="13"/>
      <c r="AR170" s="13">
        <v>0.94356101638199985</v>
      </c>
      <c r="AS170" s="13"/>
      <c r="AT170" s="13"/>
      <c r="AU170" s="13">
        <v>2.1279999807166763</v>
      </c>
      <c r="AV170" s="13"/>
      <c r="AW170" s="13"/>
      <c r="AX170" s="13">
        <v>3.2719999881811885</v>
      </c>
      <c r="AY170" s="13"/>
      <c r="AZ170" s="13"/>
      <c r="BA170" s="13">
        <v>4.0530000205662864</v>
      </c>
      <c r="BB170" s="13">
        <v>2.5991402514615376</v>
      </c>
    </row>
    <row r="171" spans="1:54" x14ac:dyDescent="0.25">
      <c r="A171" s="13" t="s">
        <v>855</v>
      </c>
      <c r="B171" s="13" t="s">
        <v>1353</v>
      </c>
      <c r="C171" s="13" t="s">
        <v>1725</v>
      </c>
      <c r="D171" s="13" t="s">
        <v>1726</v>
      </c>
      <c r="E171" s="13" t="s">
        <v>356</v>
      </c>
      <c r="F171" s="13" t="s">
        <v>1727</v>
      </c>
      <c r="G171" s="13" t="s">
        <v>98</v>
      </c>
      <c r="H171" s="13"/>
      <c r="I171" s="13"/>
      <c r="J171" s="13" t="str">
        <f>VLOOKUP($M171,[1]Hoja1!$K$5:$N$815,2,FALSE)</f>
        <v>C</v>
      </c>
      <c r="K171" s="13">
        <f>VLOOKUP($M171,[1]Hoja1!$K$5:$N$815,3,FALSE)</f>
        <v>20.3</v>
      </c>
      <c r="L171" s="13">
        <f>VLOOKUP($M171,[1]Hoja1!$K$5:$N$815,4,FALSE)</f>
        <v>537491</v>
      </c>
      <c r="M171" s="13" t="s">
        <v>1728</v>
      </c>
      <c r="N171" s="13"/>
      <c r="O171" s="13"/>
      <c r="P171" s="13"/>
      <c r="Q171" s="13"/>
      <c r="R171" s="13"/>
      <c r="S171" s="13"/>
      <c r="T171" s="13"/>
      <c r="U171" s="13"/>
      <c r="V171" s="13"/>
      <c r="W171" s="13"/>
      <c r="X171" s="13"/>
      <c r="Y171" s="13"/>
      <c r="Z171" s="13"/>
      <c r="AA171" s="13"/>
      <c r="AB171" s="13">
        <f>VLOOKUP(M171,'[2]Base Total GPR'!$P$5:$BH$652,11,FALSE)</f>
        <v>4</v>
      </c>
      <c r="AC171" s="13"/>
      <c r="AD171" s="13"/>
      <c r="AE171" s="13">
        <f>VLOOKUP(M171,'[2]Base Total GPR'!$P$5:$BH$652,18,FALSE)</f>
        <v>45</v>
      </c>
      <c r="AF171" s="13"/>
      <c r="AG171" s="13"/>
      <c r="AH171" s="13">
        <f>VLOOKUP($M171,'[2]Base Total GPR'!$P$5:$BH$652,19,FALSE)</f>
        <v>55</v>
      </c>
      <c r="AI171" s="13"/>
      <c r="AJ171" s="13"/>
      <c r="AK171" s="13">
        <f>VLOOKUP($M171,'[2]Base Total GPR'!$P$5:$BH$652,20,FALSE)</f>
        <v>55</v>
      </c>
      <c r="AL171" s="13"/>
      <c r="AM171" s="13"/>
      <c r="AN171" s="13">
        <f>VLOOKUP($M171,'[2]Base Total GPR'!$P$5:$BH$652,21,FALSE)</f>
        <v>55</v>
      </c>
      <c r="AO171" s="13">
        <v>210</v>
      </c>
      <c r="AP171" s="13"/>
      <c r="AQ171" s="13"/>
      <c r="AR171" s="13">
        <v>75</v>
      </c>
      <c r="AS171" s="13"/>
      <c r="AT171" s="13"/>
      <c r="AU171" s="13">
        <v>77</v>
      </c>
      <c r="AV171" s="13"/>
      <c r="AW171" s="13"/>
      <c r="AX171" s="13">
        <v>101</v>
      </c>
      <c r="AY171" s="13"/>
      <c r="AZ171" s="13"/>
      <c r="BA171" s="13">
        <v>85</v>
      </c>
      <c r="BB171" s="13">
        <v>338</v>
      </c>
    </row>
    <row r="172" spans="1:54" x14ac:dyDescent="0.25">
      <c r="A172" s="13" t="s">
        <v>855</v>
      </c>
      <c r="B172" s="13" t="s">
        <v>1353</v>
      </c>
      <c r="C172" s="13" t="s">
        <v>1725</v>
      </c>
      <c r="D172" s="13" t="s">
        <v>4019</v>
      </c>
      <c r="E172" s="13" t="s">
        <v>356</v>
      </c>
      <c r="F172" s="13" t="s">
        <v>1727</v>
      </c>
      <c r="G172" s="13" t="s">
        <v>98</v>
      </c>
      <c r="H172" s="13"/>
      <c r="I172" s="13"/>
      <c r="J172" s="13" t="str">
        <f>VLOOKUP($M172,[1]Hoja1!$K$5:$N$815,2,FALSE)</f>
        <v>C</v>
      </c>
      <c r="K172" s="13">
        <f>VLOOKUP($M172,[1]Hoja1!$K$5:$N$815,3,FALSE)</f>
        <v>19.3</v>
      </c>
      <c r="L172" s="13">
        <f>VLOOKUP($M172,[1]Hoja1!$K$5:$N$815,4,FALSE)</f>
        <v>537380</v>
      </c>
      <c r="M172" s="13" t="s">
        <v>4170</v>
      </c>
      <c r="N172" s="13"/>
      <c r="O172" s="13"/>
      <c r="P172" s="13"/>
      <c r="Q172" s="13"/>
      <c r="R172" s="13"/>
      <c r="S172" s="13"/>
      <c r="T172" s="13"/>
      <c r="U172" s="13"/>
      <c r="V172" s="13"/>
      <c r="W172" s="13"/>
      <c r="X172" s="13"/>
      <c r="Y172" s="13"/>
      <c r="Z172" s="13"/>
      <c r="AA172" s="13"/>
      <c r="AB172" s="13">
        <f>VLOOKUP(M172,'[2]Base Total GPR'!$P$5:$BH$652,11,FALSE)</f>
        <v>12</v>
      </c>
      <c r="AC172" s="13">
        <v>1</v>
      </c>
      <c r="AD172" s="13">
        <v>1</v>
      </c>
      <c r="AE172" s="13">
        <v>1</v>
      </c>
      <c r="AF172" s="13">
        <v>1</v>
      </c>
      <c r="AG172" s="13">
        <v>1</v>
      </c>
      <c r="AH172" s="13">
        <v>1</v>
      </c>
      <c r="AI172" s="13">
        <v>1</v>
      </c>
      <c r="AJ172" s="13">
        <v>1</v>
      </c>
      <c r="AK172" s="13">
        <v>1</v>
      </c>
      <c r="AL172" s="13">
        <v>1</v>
      </c>
      <c r="AM172" s="13">
        <v>1</v>
      </c>
      <c r="AN172" s="13">
        <v>1</v>
      </c>
      <c r="AO172" s="13"/>
      <c r="AP172" s="13">
        <v>1</v>
      </c>
      <c r="AQ172" s="13">
        <v>1</v>
      </c>
      <c r="AR172" s="13">
        <v>1</v>
      </c>
      <c r="AS172" s="13">
        <v>1</v>
      </c>
      <c r="AT172" s="13">
        <v>1</v>
      </c>
      <c r="AU172" s="13">
        <v>1</v>
      </c>
      <c r="AV172" s="13">
        <v>1</v>
      </c>
      <c r="AW172" s="13">
        <v>1</v>
      </c>
      <c r="AX172" s="13">
        <v>1</v>
      </c>
      <c r="AY172" s="13">
        <v>1</v>
      </c>
      <c r="AZ172" s="13">
        <v>1</v>
      </c>
      <c r="BA172" s="13">
        <v>1</v>
      </c>
      <c r="BB172" s="13"/>
    </row>
    <row r="173" spans="1:54" x14ac:dyDescent="0.25">
      <c r="A173" s="13" t="s">
        <v>855</v>
      </c>
      <c r="B173" s="13" t="s">
        <v>1353</v>
      </c>
      <c r="C173" s="13" t="s">
        <v>1725</v>
      </c>
      <c r="D173" s="13" t="s">
        <v>4026</v>
      </c>
      <c r="E173" s="13" t="s">
        <v>356</v>
      </c>
      <c r="F173" s="13" t="s">
        <v>362</v>
      </c>
      <c r="G173" s="13" t="s">
        <v>98</v>
      </c>
      <c r="H173" s="13"/>
      <c r="I173" s="13"/>
      <c r="J173" s="13" t="str">
        <f>VLOOKUP($M173,[1]Hoja1!$K$5:$N$815,2,FALSE)</f>
        <v>C</v>
      </c>
      <c r="K173" s="13">
        <f>VLOOKUP($M173,[1]Hoja1!$K$5:$N$815,3,FALSE)</f>
        <v>18.2</v>
      </c>
      <c r="L173" s="13">
        <f>VLOOKUP($M173,[1]Hoja1!$K$5:$N$815,4,FALSE)</f>
        <v>537261</v>
      </c>
      <c r="M173" s="13" t="s">
        <v>4187</v>
      </c>
      <c r="N173" s="13"/>
      <c r="O173" s="13"/>
      <c r="P173" s="13"/>
      <c r="Q173" s="13"/>
      <c r="R173" s="13"/>
      <c r="S173" s="13"/>
      <c r="T173" s="13"/>
      <c r="U173" s="13"/>
      <c r="V173" s="13"/>
      <c r="W173" s="13"/>
      <c r="X173" s="13"/>
      <c r="Y173" s="13"/>
      <c r="Z173" s="13"/>
      <c r="AA173" s="13"/>
      <c r="AB173" s="13">
        <f>VLOOKUP(M173,'[2]Base Total GPR'!$P$5:$BH$652,11,FALSE)</f>
        <v>2</v>
      </c>
      <c r="AC173" s="13"/>
      <c r="AD173" s="13"/>
      <c r="AE173" s="13"/>
      <c r="AF173" s="13"/>
      <c r="AG173" s="13"/>
      <c r="AH173" s="13">
        <v>1</v>
      </c>
      <c r="AI173" s="13"/>
      <c r="AJ173" s="13"/>
      <c r="AK173" s="13"/>
      <c r="AL173" s="13"/>
      <c r="AM173" s="13"/>
      <c r="AN173" s="13">
        <v>1</v>
      </c>
      <c r="AO173" s="13"/>
      <c r="AP173" s="13"/>
      <c r="AQ173" s="13"/>
      <c r="AR173" s="13"/>
      <c r="AS173" s="13"/>
      <c r="AT173" s="13"/>
      <c r="AU173" s="13">
        <v>1</v>
      </c>
      <c r="AV173" s="13"/>
      <c r="AW173" s="13"/>
      <c r="AX173" s="13"/>
      <c r="AY173" s="13"/>
      <c r="AZ173" s="13"/>
      <c r="BA173" s="13">
        <v>1</v>
      </c>
      <c r="BB173" s="13"/>
    </row>
    <row r="174" spans="1:54" x14ac:dyDescent="0.25">
      <c r="A174" s="13" t="s">
        <v>855</v>
      </c>
      <c r="B174" s="13" t="s">
        <v>1353</v>
      </c>
      <c r="C174" s="13" t="s">
        <v>1725</v>
      </c>
      <c r="D174" s="13" t="s">
        <v>4026</v>
      </c>
      <c r="E174" s="13" t="s">
        <v>356</v>
      </c>
      <c r="F174" s="13" t="s">
        <v>362</v>
      </c>
      <c r="G174" s="13" t="s">
        <v>98</v>
      </c>
      <c r="H174" s="13"/>
      <c r="I174" s="13"/>
      <c r="J174" s="13" t="str">
        <f>VLOOKUP($M174,[1]Hoja1!$K$5:$N$815,2,FALSE)</f>
        <v>C</v>
      </c>
      <c r="K174" s="13">
        <f>VLOOKUP($M174,[1]Hoja1!$K$5:$N$815,3,FALSE)</f>
        <v>18.100000000000001</v>
      </c>
      <c r="L174" s="13">
        <f>VLOOKUP($M174,[1]Hoja1!$K$5:$N$815,4,FALSE)</f>
        <v>537260</v>
      </c>
      <c r="M174" s="13" t="s">
        <v>4188</v>
      </c>
      <c r="N174" s="13"/>
      <c r="O174" s="13"/>
      <c r="P174" s="13"/>
      <c r="Q174" s="13"/>
      <c r="R174" s="13"/>
      <c r="S174" s="13"/>
      <c r="T174" s="13"/>
      <c r="U174" s="13"/>
      <c r="V174" s="13"/>
      <c r="W174" s="13"/>
      <c r="X174" s="13"/>
      <c r="Y174" s="13"/>
      <c r="Z174" s="13"/>
      <c r="AA174" s="13"/>
      <c r="AB174" s="13">
        <f>VLOOKUP(M174,'[2]Base Total GPR'!$P$5:$BH$652,11,FALSE)</f>
        <v>4</v>
      </c>
      <c r="AC174" s="13"/>
      <c r="AD174" s="13"/>
      <c r="AE174" s="13">
        <v>1</v>
      </c>
      <c r="AF174" s="13"/>
      <c r="AG174" s="13"/>
      <c r="AH174" s="13">
        <v>1</v>
      </c>
      <c r="AI174" s="13"/>
      <c r="AJ174" s="13"/>
      <c r="AK174" s="13">
        <v>1</v>
      </c>
      <c r="AL174" s="13"/>
      <c r="AM174" s="13"/>
      <c r="AN174" s="13">
        <v>1</v>
      </c>
      <c r="AO174" s="13"/>
      <c r="AP174" s="13"/>
      <c r="AQ174" s="13"/>
      <c r="AR174" s="13">
        <v>1</v>
      </c>
      <c r="AS174" s="13"/>
      <c r="AT174" s="13"/>
      <c r="AU174" s="13">
        <v>1</v>
      </c>
      <c r="AV174" s="13"/>
      <c r="AW174" s="13"/>
      <c r="AX174" s="13">
        <v>1</v>
      </c>
      <c r="AY174" s="13"/>
      <c r="AZ174" s="13"/>
      <c r="BA174" s="13">
        <v>1</v>
      </c>
      <c r="BB174" s="13"/>
    </row>
    <row r="175" spans="1:54" x14ac:dyDescent="0.25">
      <c r="A175" s="13" t="s">
        <v>855</v>
      </c>
      <c r="B175" s="13" t="s">
        <v>1353</v>
      </c>
      <c r="C175" s="13" t="s">
        <v>1725</v>
      </c>
      <c r="D175" s="13" t="s">
        <v>4019</v>
      </c>
      <c r="E175" s="13" t="s">
        <v>356</v>
      </c>
      <c r="F175" s="13" t="s">
        <v>1727</v>
      </c>
      <c r="G175" s="13" t="s">
        <v>98</v>
      </c>
      <c r="H175" s="13"/>
      <c r="I175" s="13"/>
      <c r="J175" s="13" t="str">
        <f>VLOOKUP($M175,[1]Hoja1!$K$5:$N$815,2,FALSE)</f>
        <v>C</v>
      </c>
      <c r="K175" s="13">
        <f>VLOOKUP($M175,[1]Hoja1!$K$5:$N$815,3,FALSE)</f>
        <v>19.2</v>
      </c>
      <c r="L175" s="13">
        <f>VLOOKUP($M175,[1]Hoja1!$K$5:$N$815,4,FALSE)</f>
        <v>537310</v>
      </c>
      <c r="M175" s="13" t="s">
        <v>4203</v>
      </c>
      <c r="N175" s="13"/>
      <c r="O175" s="13"/>
      <c r="P175" s="13"/>
      <c r="Q175" s="13"/>
      <c r="R175" s="13"/>
      <c r="S175" s="13"/>
      <c r="T175" s="13"/>
      <c r="U175" s="13"/>
      <c r="V175" s="13"/>
      <c r="W175" s="13"/>
      <c r="X175" s="13"/>
      <c r="Y175" s="13"/>
      <c r="Z175" s="13"/>
      <c r="AA175" s="13"/>
      <c r="AB175" s="13">
        <f>VLOOKUP(M175,'[2]Base Total GPR'!$P$5:$BH$652,11,FALSE)</f>
        <v>4</v>
      </c>
      <c r="AC175" s="13"/>
      <c r="AD175" s="13"/>
      <c r="AE175" s="13">
        <v>0.8</v>
      </c>
      <c r="AF175" s="13"/>
      <c r="AG175" s="13"/>
      <c r="AH175" s="13">
        <v>0.8</v>
      </c>
      <c r="AI175" s="13"/>
      <c r="AJ175" s="13"/>
      <c r="AK175" s="13">
        <v>0.8</v>
      </c>
      <c r="AL175" s="13"/>
      <c r="AM175" s="13"/>
      <c r="AN175" s="13">
        <v>0.8</v>
      </c>
      <c r="AO175" s="13"/>
      <c r="AP175" s="13"/>
      <c r="AQ175" s="13"/>
      <c r="AR175" s="13">
        <v>1</v>
      </c>
      <c r="AS175" s="13"/>
      <c r="AT175" s="13"/>
      <c r="AU175" s="13">
        <v>1</v>
      </c>
      <c r="AV175" s="13"/>
      <c r="AW175" s="13"/>
      <c r="AX175" s="13">
        <v>1</v>
      </c>
      <c r="AY175" s="13"/>
      <c r="AZ175" s="13"/>
      <c r="BA175" s="13">
        <v>1</v>
      </c>
      <c r="BB175" s="13"/>
    </row>
    <row r="176" spans="1:54" x14ac:dyDescent="0.25">
      <c r="A176" s="13" t="s">
        <v>855</v>
      </c>
      <c r="B176" s="13" t="s">
        <v>1353</v>
      </c>
      <c r="C176" s="13" t="s">
        <v>1725</v>
      </c>
      <c r="D176" s="13" t="s">
        <v>4019</v>
      </c>
      <c r="E176" s="13" t="s">
        <v>356</v>
      </c>
      <c r="F176" s="13" t="s">
        <v>1727</v>
      </c>
      <c r="G176" s="13" t="s">
        <v>98</v>
      </c>
      <c r="H176" s="13"/>
      <c r="I176" s="13"/>
      <c r="J176" s="13" t="str">
        <f>VLOOKUP($M176,[1]Hoja1!$K$5:$N$815,2,FALSE)</f>
        <v>C</v>
      </c>
      <c r="K176" s="13">
        <f>VLOOKUP($M176,[1]Hoja1!$K$5:$N$815,3,FALSE)</f>
        <v>19.100000000000001</v>
      </c>
      <c r="L176" s="13">
        <f>VLOOKUP($M176,[1]Hoja1!$K$5:$N$815,4,FALSE)</f>
        <v>537306</v>
      </c>
      <c r="M176" s="13" t="s">
        <v>4261</v>
      </c>
      <c r="N176" s="13"/>
      <c r="O176" s="13"/>
      <c r="P176" s="13"/>
      <c r="Q176" s="13"/>
      <c r="R176" s="13"/>
      <c r="S176" s="13"/>
      <c r="T176" s="13"/>
      <c r="U176" s="13"/>
      <c r="V176" s="13"/>
      <c r="W176" s="13"/>
      <c r="X176" s="13"/>
      <c r="Y176" s="13"/>
      <c r="Z176" s="13"/>
      <c r="AA176" s="13"/>
      <c r="AB176" s="13">
        <f>VLOOKUP(M176,'[2]Base Total GPR'!$P$5:$BH$652,11,FALSE)</f>
        <v>12</v>
      </c>
      <c r="AC176" s="13">
        <v>1</v>
      </c>
      <c r="AD176" s="13">
        <v>1</v>
      </c>
      <c r="AE176" s="13">
        <v>1</v>
      </c>
      <c r="AF176" s="13">
        <v>1</v>
      </c>
      <c r="AG176" s="13">
        <v>1</v>
      </c>
      <c r="AH176" s="13">
        <v>1</v>
      </c>
      <c r="AI176" s="13">
        <v>1</v>
      </c>
      <c r="AJ176" s="13">
        <v>1</v>
      </c>
      <c r="AK176" s="13">
        <v>1</v>
      </c>
      <c r="AL176" s="13">
        <v>1</v>
      </c>
      <c r="AM176" s="13">
        <v>1</v>
      </c>
      <c r="AN176" s="13">
        <v>1</v>
      </c>
      <c r="AO176" s="13"/>
      <c r="AP176" s="13">
        <v>1.0364583333333333</v>
      </c>
      <c r="AQ176" s="13">
        <v>1.0416666666666667</v>
      </c>
      <c r="AR176" s="13">
        <v>1.0375000000000001</v>
      </c>
      <c r="AS176" s="13">
        <v>1.0416666666666667</v>
      </c>
      <c r="AT176" s="13">
        <v>1.0375000000000001</v>
      </c>
      <c r="AU176" s="13">
        <v>1.0416666666666667</v>
      </c>
      <c r="AV176" s="13">
        <v>1.0416666666666667</v>
      </c>
      <c r="AW176" s="13">
        <v>1.0395833333333335</v>
      </c>
      <c r="AX176" s="13">
        <v>1.0354166666666667</v>
      </c>
      <c r="AY176" s="13">
        <v>1.0395833333333335</v>
      </c>
      <c r="AZ176" s="13">
        <v>1.0395833333333335</v>
      </c>
      <c r="BA176" s="13">
        <v>1.0395833333333335</v>
      </c>
      <c r="BB176" s="13"/>
    </row>
    <row r="177" spans="1:54" x14ac:dyDescent="0.25">
      <c r="A177" s="13" t="s">
        <v>855</v>
      </c>
      <c r="B177" s="13" t="s">
        <v>1353</v>
      </c>
      <c r="C177" s="13" t="s">
        <v>1725</v>
      </c>
      <c r="D177" s="13" t="s">
        <v>4019</v>
      </c>
      <c r="E177" s="13" t="s">
        <v>356</v>
      </c>
      <c r="F177" s="13" t="s">
        <v>1727</v>
      </c>
      <c r="G177" s="13" t="s">
        <v>98</v>
      </c>
      <c r="H177" s="13"/>
      <c r="I177" s="13"/>
      <c r="J177" s="13" t="str">
        <f>VLOOKUP($M177,[1]Hoja1!$K$5:$N$815,2,FALSE)</f>
        <v>C</v>
      </c>
      <c r="K177" s="13">
        <f>VLOOKUP($M177,[1]Hoja1!$K$5:$N$815,3,FALSE)</f>
        <v>19.5</v>
      </c>
      <c r="L177" s="13">
        <f>VLOOKUP($M177,[1]Hoja1!$K$5:$N$815,4,FALSE)</f>
        <v>537432</v>
      </c>
      <c r="M177" s="13" t="s">
        <v>4275</v>
      </c>
      <c r="N177" s="13"/>
      <c r="O177" s="13"/>
      <c r="P177" s="13"/>
      <c r="Q177" s="13"/>
      <c r="R177" s="13"/>
      <c r="S177" s="13"/>
      <c r="T177" s="13"/>
      <c r="U177" s="13"/>
      <c r="V177" s="13"/>
      <c r="W177" s="13"/>
      <c r="X177" s="13"/>
      <c r="Y177" s="13"/>
      <c r="Z177" s="13"/>
      <c r="AA177" s="13"/>
      <c r="AB177" s="13">
        <f>VLOOKUP(M177,'[2]Base Total GPR'!$P$5:$BH$652,11,FALSE)</f>
        <v>4</v>
      </c>
      <c r="AC177" s="13"/>
      <c r="AD177" s="13"/>
      <c r="AE177" s="13">
        <v>1</v>
      </c>
      <c r="AF177" s="13"/>
      <c r="AG177" s="13"/>
      <c r="AH177" s="13">
        <v>1</v>
      </c>
      <c r="AI177" s="13"/>
      <c r="AJ177" s="13"/>
      <c r="AK177" s="13">
        <v>1</v>
      </c>
      <c r="AL177" s="13"/>
      <c r="AM177" s="13"/>
      <c r="AN177" s="13">
        <v>1</v>
      </c>
      <c r="AO177" s="13"/>
      <c r="AP177" s="13"/>
      <c r="AQ177" s="13"/>
      <c r="AR177" s="13">
        <v>1</v>
      </c>
      <c r="AS177" s="13"/>
      <c r="AT177" s="13"/>
      <c r="AU177" s="13">
        <v>1</v>
      </c>
      <c r="AV177" s="13"/>
      <c r="AW177" s="13"/>
      <c r="AX177" s="13">
        <v>1</v>
      </c>
      <c r="AY177" s="13"/>
      <c r="AZ177" s="13"/>
      <c r="BA177" s="13">
        <v>1</v>
      </c>
      <c r="BB177" s="13"/>
    </row>
    <row r="178" spans="1:54" x14ac:dyDescent="0.25">
      <c r="A178" s="13" t="s">
        <v>855</v>
      </c>
      <c r="B178" s="13" t="s">
        <v>1353</v>
      </c>
      <c r="C178" s="13" t="s">
        <v>1725</v>
      </c>
      <c r="D178" s="13" t="s">
        <v>4019</v>
      </c>
      <c r="E178" s="13" t="s">
        <v>356</v>
      </c>
      <c r="F178" s="13" t="s">
        <v>1727</v>
      </c>
      <c r="G178" s="13" t="s">
        <v>98</v>
      </c>
      <c r="H178" s="13"/>
      <c r="I178" s="13"/>
      <c r="J178" s="13" t="str">
        <f>VLOOKUP($M178,[1]Hoja1!$K$5:$N$815,2,FALSE)</f>
        <v>C</v>
      </c>
      <c r="K178" s="13">
        <f>VLOOKUP($M178,[1]Hoja1!$K$5:$N$815,3,FALSE)</f>
        <v>19.399999999999999</v>
      </c>
      <c r="L178" s="13">
        <f>VLOOKUP($M178,[1]Hoja1!$K$5:$N$815,4,FALSE)</f>
        <v>537382</v>
      </c>
      <c r="M178" s="13" t="s">
        <v>4276</v>
      </c>
      <c r="N178" s="13"/>
      <c r="O178" s="13"/>
      <c r="P178" s="13"/>
      <c r="Q178" s="13"/>
      <c r="R178" s="13"/>
      <c r="S178" s="13"/>
      <c r="T178" s="13"/>
      <c r="U178" s="13"/>
      <c r="V178" s="13"/>
      <c r="W178" s="13"/>
      <c r="X178" s="13"/>
      <c r="Y178" s="13"/>
      <c r="Z178" s="13"/>
      <c r="AA178" s="13"/>
      <c r="AB178" s="13">
        <f>VLOOKUP(M178,'[2]Base Total GPR'!$P$5:$BH$652,11,FALSE)</f>
        <v>3</v>
      </c>
      <c r="AC178" s="13"/>
      <c r="AD178" s="13"/>
      <c r="AE178" s="13"/>
      <c r="AF178" s="13">
        <v>1</v>
      </c>
      <c r="AG178" s="13"/>
      <c r="AH178" s="13"/>
      <c r="AI178" s="13"/>
      <c r="AJ178" s="13">
        <v>1</v>
      </c>
      <c r="AK178" s="13"/>
      <c r="AL178" s="13"/>
      <c r="AM178" s="13"/>
      <c r="AN178" s="13">
        <v>1</v>
      </c>
      <c r="AO178" s="13"/>
      <c r="AP178" s="13"/>
      <c r="AQ178" s="13"/>
      <c r="AR178" s="13"/>
      <c r="AS178" s="13">
        <v>0</v>
      </c>
      <c r="AT178" s="13"/>
      <c r="AU178" s="13"/>
      <c r="AV178" s="13"/>
      <c r="AW178" s="13">
        <v>0</v>
      </c>
      <c r="AX178" s="13"/>
      <c r="AY178" s="13"/>
      <c r="AZ178" s="13"/>
      <c r="BA178" s="13">
        <v>1</v>
      </c>
      <c r="BB178" s="13"/>
    </row>
    <row r="179" spans="1:54" x14ac:dyDescent="0.25">
      <c r="A179" s="13" t="s">
        <v>855</v>
      </c>
      <c r="B179" s="13" t="s">
        <v>1353</v>
      </c>
      <c r="C179" s="13" t="s">
        <v>1725</v>
      </c>
      <c r="D179" s="13" t="s">
        <v>1726</v>
      </c>
      <c r="E179" s="13" t="s">
        <v>356</v>
      </c>
      <c r="F179" s="13" t="s">
        <v>1727</v>
      </c>
      <c r="G179" s="13" t="s">
        <v>98</v>
      </c>
      <c r="H179" s="13"/>
      <c r="I179" s="13"/>
      <c r="J179" s="13" t="str">
        <f>VLOOKUP($M179,[1]Hoja1!$K$5:$N$815,2,FALSE)</f>
        <v>C</v>
      </c>
      <c r="K179" s="13">
        <f>VLOOKUP($M179,[1]Hoja1!$K$5:$N$815,3,FALSE)</f>
        <v>20.100000000000001</v>
      </c>
      <c r="L179" s="13">
        <f>VLOOKUP($M179,[1]Hoja1!$K$5:$N$815,4,FALSE)</f>
        <v>537471</v>
      </c>
      <c r="M179" s="13" t="s">
        <v>4289</v>
      </c>
      <c r="N179" s="13"/>
      <c r="O179" s="13"/>
      <c r="P179" s="13"/>
      <c r="Q179" s="13"/>
      <c r="R179" s="13"/>
      <c r="S179" s="13"/>
      <c r="T179" s="13"/>
      <c r="U179" s="13"/>
      <c r="V179" s="13"/>
      <c r="W179" s="13"/>
      <c r="X179" s="13"/>
      <c r="Y179" s="13"/>
      <c r="Z179" s="13"/>
      <c r="AA179" s="13"/>
      <c r="AB179" s="13">
        <f>VLOOKUP(M179,'[2]Base Total GPR'!$P$5:$BH$652,11,FALSE)</f>
        <v>1</v>
      </c>
      <c r="AC179" s="13"/>
      <c r="AD179" s="13"/>
      <c r="AE179" s="13"/>
      <c r="AF179" s="13"/>
      <c r="AG179" s="13"/>
      <c r="AH179" s="13"/>
      <c r="AI179" s="13"/>
      <c r="AJ179" s="13"/>
      <c r="AK179" s="13"/>
      <c r="AL179" s="13"/>
      <c r="AM179" s="13"/>
      <c r="AN179" s="13">
        <v>2.0499999999999998</v>
      </c>
      <c r="AO179" s="13"/>
      <c r="AP179" s="13"/>
      <c r="AQ179" s="13"/>
      <c r="AR179" s="13"/>
      <c r="AS179" s="13"/>
      <c r="AT179" s="13"/>
      <c r="AU179" s="13"/>
      <c r="AV179" s="13"/>
      <c r="AW179" s="13"/>
      <c r="AX179" s="13"/>
      <c r="AY179" s="13"/>
      <c r="AZ179" s="13"/>
      <c r="BA179" s="13">
        <v>5.3</v>
      </c>
      <c r="BB179" s="13"/>
    </row>
    <row r="180" spans="1:54" x14ac:dyDescent="0.25">
      <c r="A180" s="13" t="s">
        <v>855</v>
      </c>
      <c r="B180" s="13" t="s">
        <v>1353</v>
      </c>
      <c r="C180" s="13" t="s">
        <v>1725</v>
      </c>
      <c r="D180" s="13" t="s">
        <v>1726</v>
      </c>
      <c r="E180" s="13" t="s">
        <v>356</v>
      </c>
      <c r="F180" s="13" t="s">
        <v>1727</v>
      </c>
      <c r="G180" s="13" t="s">
        <v>98</v>
      </c>
      <c r="H180" s="13"/>
      <c r="I180" s="13"/>
      <c r="J180" s="13" t="str">
        <f>VLOOKUP($M180,[1]Hoja1!$K$5:$N$815,2,FALSE)</f>
        <v>C</v>
      </c>
      <c r="K180" s="13">
        <f>VLOOKUP($M180,[1]Hoja1!$K$5:$N$815,3,FALSE)</f>
        <v>20.2</v>
      </c>
      <c r="L180" s="13">
        <f>VLOOKUP($M180,[1]Hoja1!$K$5:$N$815,4,FALSE)</f>
        <v>537488</v>
      </c>
      <c r="M180" s="13" t="s">
        <v>4294</v>
      </c>
      <c r="N180" s="13"/>
      <c r="O180" s="13"/>
      <c r="P180" s="13"/>
      <c r="Q180" s="13"/>
      <c r="R180" s="13"/>
      <c r="S180" s="13"/>
      <c r="T180" s="13"/>
      <c r="U180" s="13"/>
      <c r="V180" s="13"/>
      <c r="W180" s="13"/>
      <c r="X180" s="13"/>
      <c r="Y180" s="13"/>
      <c r="Z180" s="13"/>
      <c r="AA180" s="13"/>
      <c r="AB180" s="13">
        <f>VLOOKUP(M180,'[2]Base Total GPR'!$P$5:$BH$652,11,FALSE)</f>
        <v>1</v>
      </c>
      <c r="AC180" s="13"/>
      <c r="AD180" s="13"/>
      <c r="AE180" s="13"/>
      <c r="AF180" s="13"/>
      <c r="AG180" s="13"/>
      <c r="AH180" s="13"/>
      <c r="AI180" s="13"/>
      <c r="AJ180" s="13"/>
      <c r="AK180" s="13"/>
      <c r="AL180" s="13"/>
      <c r="AM180" s="13"/>
      <c r="AN180" s="13">
        <v>3.75</v>
      </c>
      <c r="AO180" s="13"/>
      <c r="AP180" s="13"/>
      <c r="AQ180" s="13"/>
      <c r="AR180" s="13"/>
      <c r="AS180" s="13"/>
      <c r="AT180" s="13"/>
      <c r="AU180" s="13"/>
      <c r="AV180" s="13"/>
      <c r="AW180" s="13"/>
      <c r="AX180" s="13"/>
      <c r="AY180" s="13"/>
      <c r="AZ180" s="13"/>
      <c r="BA180" s="13">
        <v>10.6</v>
      </c>
      <c r="BB180" s="13"/>
    </row>
    <row r="181" spans="1:54" x14ac:dyDescent="0.25">
      <c r="A181" s="13" t="s">
        <v>863</v>
      </c>
      <c r="B181" s="13" t="s">
        <v>1729</v>
      </c>
      <c r="C181" s="13" t="s">
        <v>864</v>
      </c>
      <c r="D181" s="13" t="s">
        <v>1734</v>
      </c>
      <c r="E181" s="13" t="s">
        <v>236</v>
      </c>
      <c r="F181" s="13" t="s">
        <v>234</v>
      </c>
      <c r="G181" s="13" t="s">
        <v>98</v>
      </c>
      <c r="H181" s="13" t="s">
        <v>1311</v>
      </c>
      <c r="I181" s="13" t="s">
        <v>1311</v>
      </c>
      <c r="J181" s="13" t="str">
        <f>VLOOKUP($M181,[1]Hoja1!$K$5:$N$815,2,FALSE)</f>
        <v>C</v>
      </c>
      <c r="K181" s="13">
        <f>VLOOKUP($M181,[1]Hoja1!$K$5:$N$815,3,FALSE)</f>
        <v>33.200000000000003</v>
      </c>
      <c r="L181" s="13">
        <f>VLOOKUP($M181,[1]Hoja1!$K$5:$N$815,4,FALSE)</f>
        <v>549104</v>
      </c>
      <c r="M181" s="13" t="s">
        <v>1736</v>
      </c>
      <c r="N181" s="13"/>
      <c r="O181" s="13"/>
      <c r="P181" s="13"/>
      <c r="Q181" s="13"/>
      <c r="R181" s="13"/>
      <c r="S181" s="13"/>
      <c r="T181" s="13"/>
      <c r="U181" s="13"/>
      <c r="V181" s="13"/>
      <c r="W181" s="13"/>
      <c r="X181" s="13"/>
      <c r="Y181" s="13"/>
      <c r="Z181" s="13"/>
      <c r="AA181" s="13"/>
      <c r="AB181" s="13">
        <f>VLOOKUP(M181,'[2]Base Total GPR'!$P$5:$BH$652,11,FALSE)</f>
        <v>2</v>
      </c>
      <c r="AC181" s="13"/>
      <c r="AD181" s="13"/>
      <c r="AE181" s="13"/>
      <c r="AF181" s="13"/>
      <c r="AG181" s="13"/>
      <c r="AH181" s="13">
        <f>VLOOKUP(M181,'[2]Base Total GPR'!$P$5:$BH$652,18,FALSE)</f>
        <v>1</v>
      </c>
      <c r="AI181" s="13"/>
      <c r="AJ181" s="13"/>
      <c r="AK181" s="13"/>
      <c r="AL181" s="13"/>
      <c r="AM181" s="13"/>
      <c r="AN181" s="13">
        <f>VLOOKUP($M181,'[2]Base Total GPR'!$P$5:$BH$652,19,FALSE)</f>
        <v>8</v>
      </c>
      <c r="AO181" s="13">
        <v>9</v>
      </c>
      <c r="AP181" s="13"/>
      <c r="AQ181" s="13"/>
      <c r="AR181" s="13"/>
      <c r="AS181" s="13"/>
      <c r="AT181" s="13"/>
      <c r="AU181" s="13">
        <v>2</v>
      </c>
      <c r="AV181" s="13"/>
      <c r="AW181" s="13"/>
      <c r="AX181" s="13"/>
      <c r="AY181" s="13"/>
      <c r="AZ181" s="13"/>
      <c r="BA181" s="13">
        <v>7</v>
      </c>
      <c r="BB181" s="13">
        <v>9</v>
      </c>
    </row>
    <row r="182" spans="1:54" x14ac:dyDescent="0.25">
      <c r="A182" s="13" t="s">
        <v>863</v>
      </c>
      <c r="B182" s="13" t="s">
        <v>1729</v>
      </c>
      <c r="C182" s="13" t="s">
        <v>864</v>
      </c>
      <c r="D182" s="13" t="s">
        <v>1734</v>
      </c>
      <c r="E182" s="13" t="s">
        <v>236</v>
      </c>
      <c r="F182" s="13" t="s">
        <v>234</v>
      </c>
      <c r="G182" s="13" t="s">
        <v>98</v>
      </c>
      <c r="H182" s="13" t="s">
        <v>1311</v>
      </c>
      <c r="I182" s="13" t="s">
        <v>1311</v>
      </c>
      <c r="J182" s="13" t="str">
        <f>VLOOKUP($M182,[1]Hoja1!$K$5:$N$815,2,FALSE)</f>
        <v>C</v>
      </c>
      <c r="K182" s="13">
        <f>VLOOKUP($M182,[1]Hoja1!$K$5:$N$815,3,FALSE)</f>
        <v>33.1</v>
      </c>
      <c r="L182" s="13">
        <f>VLOOKUP($M182,[1]Hoja1!$K$5:$N$815,4,FALSE)</f>
        <v>549101</v>
      </c>
      <c r="M182" s="13" t="s">
        <v>1735</v>
      </c>
      <c r="N182" s="13"/>
      <c r="O182" s="13"/>
      <c r="P182" s="13"/>
      <c r="Q182" s="13"/>
      <c r="R182" s="13"/>
      <c r="S182" s="13"/>
      <c r="T182" s="13"/>
      <c r="U182" s="13"/>
      <c r="V182" s="13"/>
      <c r="W182" s="13"/>
      <c r="X182" s="13"/>
      <c r="Y182" s="13"/>
      <c r="Z182" s="13"/>
      <c r="AA182" s="13"/>
      <c r="AB182" s="13">
        <f>VLOOKUP(M182,'[2]Base Total GPR'!$P$5:$BH$652,11,FALSE)</f>
        <v>2</v>
      </c>
      <c r="AC182" s="13"/>
      <c r="AD182" s="13"/>
      <c r="AE182" s="13"/>
      <c r="AF182" s="13"/>
      <c r="AG182" s="13"/>
      <c r="AH182" s="13">
        <f>VLOOKUP(M182,'[2]Base Total GPR'!$P$5:$BH$652,18,FALSE)</f>
        <v>2</v>
      </c>
      <c r="AI182" s="13"/>
      <c r="AJ182" s="13"/>
      <c r="AK182" s="13"/>
      <c r="AL182" s="13"/>
      <c r="AM182" s="13"/>
      <c r="AN182" s="13">
        <f>VLOOKUP($M182,'[2]Base Total GPR'!$P$5:$BH$652,19,FALSE)</f>
        <v>2</v>
      </c>
      <c r="AO182" s="13">
        <v>4</v>
      </c>
      <c r="AP182" s="13"/>
      <c r="AQ182" s="13"/>
      <c r="AR182" s="13"/>
      <c r="AS182" s="13"/>
      <c r="AT182" s="13"/>
      <c r="AU182" s="13">
        <v>2</v>
      </c>
      <c r="AV182" s="13"/>
      <c r="AW182" s="13"/>
      <c r="AX182" s="13"/>
      <c r="AY182" s="13"/>
      <c r="AZ182" s="13"/>
      <c r="BA182" s="13">
        <v>0.5</v>
      </c>
      <c r="BB182" s="13">
        <v>2.5</v>
      </c>
    </row>
    <row r="183" spans="1:54" x14ac:dyDescent="0.25">
      <c r="A183" s="13" t="s">
        <v>863</v>
      </c>
      <c r="B183" s="13" t="s">
        <v>1729</v>
      </c>
      <c r="C183" s="13" t="s">
        <v>864</v>
      </c>
      <c r="D183" s="13" t="s">
        <v>1738</v>
      </c>
      <c r="E183" s="13" t="s">
        <v>236</v>
      </c>
      <c r="F183" s="13" t="s">
        <v>234</v>
      </c>
      <c r="G183" s="13" t="s">
        <v>98</v>
      </c>
      <c r="H183" s="13" t="s">
        <v>1311</v>
      </c>
      <c r="I183" s="13" t="s">
        <v>1311</v>
      </c>
      <c r="J183" s="13" t="str">
        <f>VLOOKUP($M183,[1]Hoja1!$K$5:$N$815,2,FALSE)</f>
        <v>C</v>
      </c>
      <c r="K183" s="13">
        <f>VLOOKUP($M183,[1]Hoja1!$K$5:$N$815,3,FALSE)</f>
        <v>32.1</v>
      </c>
      <c r="L183" s="13">
        <f>VLOOKUP($M183,[1]Hoja1!$K$5:$N$815,4,FALSE)</f>
        <v>549092</v>
      </c>
      <c r="M183" s="13" t="s">
        <v>1739</v>
      </c>
      <c r="N183" s="13"/>
      <c r="O183" s="13"/>
      <c r="P183" s="13"/>
      <c r="Q183" s="13"/>
      <c r="R183" s="13"/>
      <c r="S183" s="13"/>
      <c r="T183" s="13"/>
      <c r="U183" s="13"/>
      <c r="V183" s="13"/>
      <c r="W183" s="13"/>
      <c r="X183" s="13"/>
      <c r="Y183" s="13"/>
      <c r="Z183" s="13"/>
      <c r="AA183" s="13"/>
      <c r="AB183" s="13">
        <f>VLOOKUP(M183,'[2]Base Total GPR'!$P$5:$BH$652,11,FALSE)</f>
        <v>4</v>
      </c>
      <c r="AC183" s="13"/>
      <c r="AD183" s="13"/>
      <c r="AE183" s="13">
        <f>VLOOKUP(M183,'[2]Base Total GPR'!$P$5:$BH$652,18,FALSE)</f>
        <v>25</v>
      </c>
      <c r="AF183" s="13"/>
      <c r="AG183" s="13"/>
      <c r="AH183" s="13">
        <f>VLOOKUP($M183,'[2]Base Total GPR'!$P$5:$BH$652,19,FALSE)</f>
        <v>41</v>
      </c>
      <c r="AI183" s="13"/>
      <c r="AJ183" s="13"/>
      <c r="AK183" s="13">
        <f>VLOOKUP($M183,'[2]Base Total GPR'!$P$5:$BH$652,20,FALSE)</f>
        <v>46</v>
      </c>
      <c r="AL183" s="13"/>
      <c r="AM183" s="13"/>
      <c r="AN183" s="13">
        <f>VLOOKUP($M183,'[2]Base Total GPR'!$P$5:$BH$652,21,FALSE)</f>
        <v>38</v>
      </c>
      <c r="AO183" s="13">
        <v>150</v>
      </c>
      <c r="AP183" s="13"/>
      <c r="AQ183" s="13"/>
      <c r="AR183" s="13">
        <v>23</v>
      </c>
      <c r="AS183" s="13"/>
      <c r="AT183" s="13"/>
      <c r="AU183" s="13">
        <v>38</v>
      </c>
      <c r="AV183" s="13"/>
      <c r="AW183" s="13"/>
      <c r="AX183" s="13">
        <v>49</v>
      </c>
      <c r="AY183" s="13"/>
      <c r="AZ183" s="13"/>
      <c r="BA183" s="13">
        <v>37</v>
      </c>
      <c r="BB183" s="13">
        <v>147</v>
      </c>
    </row>
    <row r="184" spans="1:54" x14ac:dyDescent="0.25">
      <c r="A184" s="13" t="s">
        <v>863</v>
      </c>
      <c r="B184" s="13" t="s">
        <v>1729</v>
      </c>
      <c r="C184" s="13" t="s">
        <v>864</v>
      </c>
      <c r="D184" s="13" t="s">
        <v>1730</v>
      </c>
      <c r="E184" s="13" t="s">
        <v>236</v>
      </c>
      <c r="F184" s="13" t="s">
        <v>234</v>
      </c>
      <c r="G184" s="13" t="s">
        <v>98</v>
      </c>
      <c r="H184" s="13" t="s">
        <v>1311</v>
      </c>
      <c r="I184" s="13" t="s">
        <v>1311</v>
      </c>
      <c r="J184" s="13" t="str">
        <f>VLOOKUP($M184,[1]Hoja1!$K$5:$N$815,2,FALSE)</f>
        <v>C</v>
      </c>
      <c r="K184" s="13">
        <f>VLOOKUP($M184,[1]Hoja1!$K$5:$N$815,3,FALSE)</f>
        <v>31.1</v>
      </c>
      <c r="L184" s="13">
        <f>VLOOKUP($M184,[1]Hoja1!$K$5:$N$815,4,FALSE)</f>
        <v>549090</v>
      </c>
      <c r="M184" s="13" t="s">
        <v>1737</v>
      </c>
      <c r="N184" s="13"/>
      <c r="O184" s="13"/>
      <c r="P184" s="13"/>
      <c r="Q184" s="13"/>
      <c r="R184" s="13"/>
      <c r="S184" s="13"/>
      <c r="T184" s="13"/>
      <c r="U184" s="13"/>
      <c r="V184" s="13"/>
      <c r="W184" s="13"/>
      <c r="X184" s="13"/>
      <c r="Y184" s="13"/>
      <c r="Z184" s="13"/>
      <c r="AA184" s="13"/>
      <c r="AB184" s="13">
        <f>VLOOKUP(M184,'[2]Base Total GPR'!$P$5:$BH$652,11,FALSE)</f>
        <v>4</v>
      </c>
      <c r="AC184" s="13"/>
      <c r="AD184" s="13"/>
      <c r="AE184" s="13">
        <f>VLOOKUP(M184,'[2]Base Total GPR'!$P$5:$BH$652,18,FALSE)</f>
        <v>32</v>
      </c>
      <c r="AF184" s="13"/>
      <c r="AG184" s="13"/>
      <c r="AH184" s="13">
        <f>VLOOKUP($M184,'[2]Base Total GPR'!$P$5:$BH$652,19,FALSE)</f>
        <v>57</v>
      </c>
      <c r="AI184" s="13"/>
      <c r="AJ184" s="13"/>
      <c r="AK184" s="13">
        <f>VLOOKUP($M184,'[2]Base Total GPR'!$P$5:$BH$652,20,FALSE)</f>
        <v>60</v>
      </c>
      <c r="AL184" s="13"/>
      <c r="AM184" s="13"/>
      <c r="AN184" s="13">
        <f>VLOOKUP($M184,'[2]Base Total GPR'!$P$5:$BH$652,21,FALSE)</f>
        <v>51</v>
      </c>
      <c r="AO184" s="13">
        <v>200</v>
      </c>
      <c r="AP184" s="13"/>
      <c r="AQ184" s="13"/>
      <c r="AR184" s="13">
        <v>24</v>
      </c>
      <c r="AS184" s="13"/>
      <c r="AT184" s="13"/>
      <c r="AU184" s="13">
        <v>62</v>
      </c>
      <c r="AV184" s="13"/>
      <c r="AW184" s="13"/>
      <c r="AX184" s="13">
        <v>65</v>
      </c>
      <c r="AY184" s="13"/>
      <c r="AZ184" s="13"/>
      <c r="BA184" s="13">
        <v>39</v>
      </c>
      <c r="BB184" s="13">
        <v>190</v>
      </c>
    </row>
    <row r="185" spans="1:54" x14ac:dyDescent="0.25">
      <c r="A185" s="13" t="s">
        <v>863</v>
      </c>
      <c r="B185" s="13" t="s">
        <v>1729</v>
      </c>
      <c r="C185" s="13" t="s">
        <v>864</v>
      </c>
      <c r="D185" s="13" t="s">
        <v>1730</v>
      </c>
      <c r="E185" s="13" t="s">
        <v>236</v>
      </c>
      <c r="F185" s="13" t="s">
        <v>234</v>
      </c>
      <c r="G185" s="13" t="s">
        <v>98</v>
      </c>
      <c r="H185" s="13" t="s">
        <v>1311</v>
      </c>
      <c r="I185" s="13" t="s">
        <v>1311</v>
      </c>
      <c r="J185" s="13" t="str">
        <f>VLOOKUP($M185,[1]Hoja1!$K$5:$N$815,2,FALSE)</f>
        <v>C</v>
      </c>
      <c r="K185" s="13">
        <f>VLOOKUP($M185,[1]Hoja1!$K$5:$N$815,3,FALSE)</f>
        <v>31.2</v>
      </c>
      <c r="L185" s="13">
        <f>VLOOKUP($M185,[1]Hoja1!$K$5:$N$815,4,FALSE)</f>
        <v>549472</v>
      </c>
      <c r="M185" s="13" t="s">
        <v>1731</v>
      </c>
      <c r="N185" s="13"/>
      <c r="O185" s="13"/>
      <c r="P185" s="13"/>
      <c r="Q185" s="13"/>
      <c r="R185" s="13"/>
      <c r="S185" s="13"/>
      <c r="T185" s="13"/>
      <c r="U185" s="13"/>
      <c r="V185" s="13"/>
      <c r="W185" s="13"/>
      <c r="X185" s="13"/>
      <c r="Y185" s="13"/>
      <c r="Z185" s="13"/>
      <c r="AA185" s="13"/>
      <c r="AB185" s="13">
        <f>VLOOKUP(M185,'[2]Base Total GPR'!$P$5:$BH$652,11,FALSE)</f>
        <v>12</v>
      </c>
      <c r="AC185" s="13">
        <f>VLOOKUP(M185,'[2]Base Total GPR'!$P$5:$BH$652,18,FALSE)</f>
        <v>1916266.66</v>
      </c>
      <c r="AD185" s="13">
        <f>VLOOKUP($M185,'[2]Base Total GPR'!$P$5:$BH$652,19,FALSE)</f>
        <v>3775266.67</v>
      </c>
      <c r="AE185" s="13">
        <f>VLOOKUP($M185,'[2]Base Total GPR'!$P$5:$BH$652,20,FALSE)</f>
        <v>6356666.6699999999</v>
      </c>
      <c r="AF185" s="13">
        <f>VLOOKUP($M185,'[2]Base Total GPR'!$P$5:$BH$652,21,FALSE)</f>
        <v>5463466.6699999999</v>
      </c>
      <c r="AG185" s="13">
        <f>VLOOKUP($M185,'[2]Base Total GPR'!$P$5:$BH$652,22,FALSE)</f>
        <v>6032666.6699999999</v>
      </c>
      <c r="AH185" s="13">
        <f>VLOOKUP($M185,'[2]Base Total GPR'!$P$5:$BH$652,23,FALSE)</f>
        <v>7127166.6699999999</v>
      </c>
      <c r="AI185" s="13">
        <f>VLOOKUP($M185,'[2]Base Total GPR'!$P$5:$BH$652,24,FALSE)</f>
        <v>9296566.6699999999</v>
      </c>
      <c r="AJ185" s="13">
        <f>VLOOKUP($M185,'[2]Base Total GPR'!$P$5:$BH$652,25,FALSE)</f>
        <v>8946066.6699999999</v>
      </c>
      <c r="AK185" s="13">
        <f>VLOOKUP($M185,'[2]Base Total GPR'!$P$5:$BH$652,26,FALSE)</f>
        <v>9502566.6699999999</v>
      </c>
      <c r="AL185" s="13">
        <f>VLOOKUP($M185,'[2]Base Total GPR'!$P$5:$BH$652,27,FALSE)</f>
        <v>9979366.6600000001</v>
      </c>
      <c r="AM185" s="13">
        <f>VLOOKUP($M185,'[2]Base Total GPR'!$P$5:$BH$652,28,FALSE)</f>
        <v>6486066.6600000001</v>
      </c>
      <c r="AN185" s="13">
        <f>VLOOKUP($M185,'[2]Base Total GPR'!$P$5:$BH$652,29,FALSE)</f>
        <v>5640866.6600000001</v>
      </c>
      <c r="AO185" s="13">
        <v>80523000</v>
      </c>
      <c r="AP185" s="13">
        <v>6603046.8600000003</v>
      </c>
      <c r="AQ185" s="13">
        <v>3761187.67</v>
      </c>
      <c r="AR185" s="13">
        <v>9054961.5999999996</v>
      </c>
      <c r="AS185" s="13">
        <v>8692853.5800000001</v>
      </c>
      <c r="AT185" s="13">
        <v>8981546.6199999992</v>
      </c>
      <c r="AU185" s="13">
        <v>14413343.34</v>
      </c>
      <c r="AV185" s="13">
        <v>8438478.9700000007</v>
      </c>
      <c r="AW185" s="13">
        <v>8992631.3800000008</v>
      </c>
      <c r="AX185" s="13">
        <v>9156922.3699999992</v>
      </c>
      <c r="AY185" s="13">
        <v>8581153.75</v>
      </c>
      <c r="AZ185" s="13">
        <v>6601449.3099999996</v>
      </c>
      <c r="BA185" s="13">
        <v>4797433.24</v>
      </c>
      <c r="BB185" s="13">
        <v>98075008.689999998</v>
      </c>
    </row>
    <row r="186" spans="1:54" x14ac:dyDescent="0.25">
      <c r="A186" s="13" t="s">
        <v>863</v>
      </c>
      <c r="B186" s="13" t="s">
        <v>1729</v>
      </c>
      <c r="C186" s="13" t="s">
        <v>864</v>
      </c>
      <c r="D186" s="13" t="s">
        <v>1732</v>
      </c>
      <c r="E186" s="13" t="s">
        <v>236</v>
      </c>
      <c r="F186" s="13" t="s">
        <v>234</v>
      </c>
      <c r="G186" s="13" t="s">
        <v>98</v>
      </c>
      <c r="H186" s="13" t="s">
        <v>1311</v>
      </c>
      <c r="I186" s="13" t="s">
        <v>1311</v>
      </c>
      <c r="J186" s="13" t="str">
        <f>VLOOKUP($M186,[1]Hoja1!$K$5:$N$815,2,FALSE)</f>
        <v>C</v>
      </c>
      <c r="K186" s="13">
        <f>VLOOKUP($M186,[1]Hoja1!$K$5:$N$815,3,FALSE)</f>
        <v>30.1</v>
      </c>
      <c r="L186" s="13">
        <f>VLOOKUP($M186,[1]Hoja1!$K$5:$N$815,4,FALSE)</f>
        <v>549085</v>
      </c>
      <c r="M186" s="13" t="s">
        <v>1733</v>
      </c>
      <c r="N186" s="13"/>
      <c r="O186" s="13"/>
      <c r="P186" s="13"/>
      <c r="Q186" s="13"/>
      <c r="R186" s="13"/>
      <c r="S186" s="13"/>
      <c r="T186" s="13"/>
      <c r="U186" s="13"/>
      <c r="V186" s="13"/>
      <c r="W186" s="13"/>
      <c r="X186" s="13"/>
      <c r="Y186" s="13"/>
      <c r="Z186" s="13"/>
      <c r="AA186" s="13"/>
      <c r="AB186" s="13">
        <f>VLOOKUP(M186,'[2]Base Total GPR'!$P$5:$BH$652,11,FALSE)</f>
        <v>12</v>
      </c>
      <c r="AC186" s="13">
        <f>VLOOKUP(M186,'[2]Base Total GPR'!$P$5:$BH$652,18,FALSE)</f>
        <v>845</v>
      </c>
      <c r="AD186" s="13">
        <f>VLOOKUP($M186,'[2]Base Total GPR'!$P$5:$BH$652,19,FALSE)</f>
        <v>1105</v>
      </c>
      <c r="AE186" s="13">
        <f>VLOOKUP($M186,'[2]Base Total GPR'!$P$5:$BH$652,20,FALSE)</f>
        <v>1105</v>
      </c>
      <c r="AF186" s="13">
        <f>VLOOKUP($M186,'[2]Base Total GPR'!$P$5:$BH$652,21,FALSE)</f>
        <v>1105</v>
      </c>
      <c r="AG186" s="13">
        <f>VLOOKUP($M186,'[2]Base Total GPR'!$P$5:$BH$652,22,FALSE)</f>
        <v>1105</v>
      </c>
      <c r="AH186" s="13">
        <f>VLOOKUP($M186,'[2]Base Total GPR'!$P$5:$BH$652,23,FALSE)</f>
        <v>1105</v>
      </c>
      <c r="AI186" s="13">
        <f>VLOOKUP($M186,'[2]Base Total GPR'!$P$5:$BH$652,24,FALSE)</f>
        <v>1105</v>
      </c>
      <c r="AJ186" s="13">
        <f>VLOOKUP($M186,'[2]Base Total GPR'!$P$5:$BH$652,25,FALSE)</f>
        <v>1105</v>
      </c>
      <c r="AK186" s="13">
        <f>VLOOKUP($M186,'[2]Base Total GPR'!$P$5:$BH$652,26,FALSE)</f>
        <v>1105</v>
      </c>
      <c r="AL186" s="13">
        <f>VLOOKUP($M186,'[2]Base Total GPR'!$P$5:$BH$652,27,FALSE)</f>
        <v>1105</v>
      </c>
      <c r="AM186" s="13">
        <f>VLOOKUP($M186,'[2]Base Total GPR'!$P$5:$BH$652,28,FALSE)</f>
        <v>1105</v>
      </c>
      <c r="AN186" s="13">
        <f>VLOOKUP($M186,'[2]Base Total GPR'!$P$5:$BH$652,29,FALSE)</f>
        <v>1105</v>
      </c>
      <c r="AO186" s="13">
        <v>13000</v>
      </c>
      <c r="AP186" s="13">
        <v>688</v>
      </c>
      <c r="AQ186" s="13">
        <v>1318</v>
      </c>
      <c r="AR186" s="13">
        <v>1708</v>
      </c>
      <c r="AS186" s="13">
        <v>1559</v>
      </c>
      <c r="AT186" s="13">
        <v>1026</v>
      </c>
      <c r="AU186" s="13">
        <v>877</v>
      </c>
      <c r="AV186" s="13">
        <v>1126</v>
      </c>
      <c r="AW186" s="13">
        <v>1141</v>
      </c>
      <c r="AX186" s="13">
        <v>901</v>
      </c>
      <c r="AY186" s="13">
        <v>846</v>
      </c>
      <c r="AZ186" s="13">
        <v>983</v>
      </c>
      <c r="BA186" s="13">
        <v>904</v>
      </c>
      <c r="BB186" s="13">
        <v>13077</v>
      </c>
    </row>
    <row r="187" spans="1:54" x14ac:dyDescent="0.25">
      <c r="A187" s="13" t="s">
        <v>871</v>
      </c>
      <c r="B187" s="13" t="s">
        <v>58</v>
      </c>
      <c r="C187" s="13" t="s">
        <v>1740</v>
      </c>
      <c r="D187" s="13" t="s">
        <v>1741</v>
      </c>
      <c r="E187" s="13" t="s">
        <v>50</v>
      </c>
      <c r="F187" s="13" t="s">
        <v>199</v>
      </c>
      <c r="G187" s="13" t="s">
        <v>98</v>
      </c>
      <c r="H187" s="13" t="s">
        <v>1311</v>
      </c>
      <c r="I187" s="13" t="s">
        <v>1311</v>
      </c>
      <c r="J187" s="13" t="str">
        <f>VLOOKUP($M187,[1]Hoja1!$K$5:$N$815,2,FALSE)</f>
        <v>C</v>
      </c>
      <c r="K187" s="13">
        <f>VLOOKUP($M187,[1]Hoja1!$K$5:$N$815,3,FALSE)</f>
        <v>37.1</v>
      </c>
      <c r="L187" s="13">
        <f>VLOOKUP($M187,[1]Hoja1!$K$5:$N$815,4,FALSE)</f>
        <v>550102</v>
      </c>
      <c r="M187" s="13" t="s">
        <v>1742</v>
      </c>
      <c r="N187" s="13"/>
      <c r="O187" s="13"/>
      <c r="P187" s="13"/>
      <c r="Q187" s="13"/>
      <c r="R187" s="13"/>
      <c r="S187" s="13"/>
      <c r="T187" s="13"/>
      <c r="U187" s="13"/>
      <c r="V187" s="13"/>
      <c r="W187" s="13"/>
      <c r="X187" s="13"/>
      <c r="Y187" s="13"/>
      <c r="Z187" s="13"/>
      <c r="AA187" s="13"/>
      <c r="AB187" s="13">
        <f>VLOOKUP(M187,'[2]Base Total GPR'!$P$5:$BH$652,11,FALSE)</f>
        <v>2</v>
      </c>
      <c r="AC187" s="13"/>
      <c r="AD187" s="13"/>
      <c r="AE187" s="13"/>
      <c r="AF187" s="13"/>
      <c r="AG187" s="13"/>
      <c r="AH187" s="13">
        <f>VLOOKUP(M187,'[2]Base Total GPR'!$P$5:$BH$652,18,FALSE)</f>
        <v>4</v>
      </c>
      <c r="AI187" s="13"/>
      <c r="AJ187" s="13"/>
      <c r="AK187" s="13"/>
      <c r="AL187" s="13"/>
      <c r="AM187" s="13"/>
      <c r="AN187" s="13">
        <f>VLOOKUP($M187,'[2]Base Total GPR'!$P$5:$BH$652,19,FALSE)</f>
        <v>7</v>
      </c>
      <c r="AO187" s="13">
        <v>11</v>
      </c>
      <c r="AP187" s="13"/>
      <c r="AQ187" s="13"/>
      <c r="AR187" s="13"/>
      <c r="AS187" s="13"/>
      <c r="AT187" s="13"/>
      <c r="AU187" s="13">
        <v>4</v>
      </c>
      <c r="AV187" s="13"/>
      <c r="AW187" s="13"/>
      <c r="AX187" s="13"/>
      <c r="AY187" s="13"/>
      <c r="AZ187" s="13"/>
      <c r="BA187" s="13">
        <v>7</v>
      </c>
      <c r="BB187" s="13">
        <v>11</v>
      </c>
    </row>
    <row r="188" spans="1:54" x14ac:dyDescent="0.25">
      <c r="A188" s="13" t="s">
        <v>871</v>
      </c>
      <c r="B188" s="13" t="s">
        <v>58</v>
      </c>
      <c r="C188" s="13" t="s">
        <v>1740</v>
      </c>
      <c r="D188" s="13" t="s">
        <v>1743</v>
      </c>
      <c r="E188" s="13" t="s">
        <v>50</v>
      </c>
      <c r="F188" s="13" t="s">
        <v>199</v>
      </c>
      <c r="G188" s="13" t="s">
        <v>98</v>
      </c>
      <c r="H188" s="13" t="s">
        <v>1311</v>
      </c>
      <c r="I188" s="13" t="s">
        <v>1311</v>
      </c>
      <c r="J188" s="13" t="str">
        <f>VLOOKUP($M188,[1]Hoja1!$K$5:$N$815,2,FALSE)</f>
        <v>C</v>
      </c>
      <c r="K188" s="13">
        <f>VLOOKUP($M188,[1]Hoja1!$K$5:$N$815,3,FALSE)</f>
        <v>39.1</v>
      </c>
      <c r="L188" s="13">
        <f>VLOOKUP($M188,[1]Hoja1!$K$5:$N$815,4,FALSE)</f>
        <v>550269</v>
      </c>
      <c r="M188" s="13" t="s">
        <v>1744</v>
      </c>
      <c r="N188" s="13"/>
      <c r="O188" s="13"/>
      <c r="P188" s="13"/>
      <c r="Q188" s="13"/>
      <c r="R188" s="13"/>
      <c r="S188" s="13"/>
      <c r="T188" s="13"/>
      <c r="U188" s="13"/>
      <c r="V188" s="13"/>
      <c r="W188" s="13"/>
      <c r="X188" s="13"/>
      <c r="Y188" s="13"/>
      <c r="Z188" s="13"/>
      <c r="AA188" s="13"/>
      <c r="AB188" s="13">
        <f>VLOOKUP(M188,'[2]Base Total GPR'!$P$5:$BH$652,11,FALSE)</f>
        <v>2</v>
      </c>
      <c r="AC188" s="13"/>
      <c r="AD188" s="13"/>
      <c r="AE188" s="13"/>
      <c r="AF188" s="13"/>
      <c r="AG188" s="13"/>
      <c r="AH188" s="13">
        <f>VLOOKUP(M188,'[2]Base Total GPR'!$P$5:$BH$652,18,FALSE)</f>
        <v>5</v>
      </c>
      <c r="AI188" s="13"/>
      <c r="AJ188" s="13"/>
      <c r="AK188" s="13"/>
      <c r="AL188" s="13"/>
      <c r="AM188" s="13"/>
      <c r="AN188" s="13">
        <f>VLOOKUP($M188,'[2]Base Total GPR'!$P$5:$BH$652,19,FALSE)</f>
        <v>7</v>
      </c>
      <c r="AO188" s="13">
        <v>12</v>
      </c>
      <c r="AP188" s="13"/>
      <c r="AQ188" s="13"/>
      <c r="AR188" s="13"/>
      <c r="AS188" s="13"/>
      <c r="AT188" s="13"/>
      <c r="AU188" s="13">
        <v>4</v>
      </c>
      <c r="AV188" s="13"/>
      <c r="AW188" s="13"/>
      <c r="AX188" s="13"/>
      <c r="AY188" s="13"/>
      <c r="AZ188" s="13"/>
      <c r="BA188" s="13">
        <v>8</v>
      </c>
      <c r="BB188" s="13">
        <v>12</v>
      </c>
    </row>
    <row r="189" spans="1:54" x14ac:dyDescent="0.25">
      <c r="A189" s="13" t="s">
        <v>871</v>
      </c>
      <c r="B189" s="13" t="s">
        <v>58</v>
      </c>
      <c r="C189" s="13" t="s">
        <v>1740</v>
      </c>
      <c r="D189" s="13" t="s">
        <v>1748</v>
      </c>
      <c r="E189" s="13" t="s">
        <v>50</v>
      </c>
      <c r="F189" s="13" t="s">
        <v>199</v>
      </c>
      <c r="G189" s="13" t="s">
        <v>98</v>
      </c>
      <c r="H189" s="13" t="s">
        <v>1311</v>
      </c>
      <c r="I189" s="13" t="s">
        <v>1311</v>
      </c>
      <c r="J189" s="13" t="str">
        <f>VLOOKUP($M189,[1]Hoja1!$K$5:$N$815,2,FALSE)</f>
        <v>C</v>
      </c>
      <c r="K189" s="13">
        <f>VLOOKUP($M189,[1]Hoja1!$K$5:$N$815,3,FALSE)</f>
        <v>38.1</v>
      </c>
      <c r="L189" s="13">
        <f>VLOOKUP($M189,[1]Hoja1!$K$5:$N$815,4,FALSE)</f>
        <v>550104</v>
      </c>
      <c r="M189" s="13" t="s">
        <v>1749</v>
      </c>
      <c r="N189" s="13"/>
      <c r="O189" s="13"/>
      <c r="P189" s="13"/>
      <c r="Q189" s="13"/>
      <c r="R189" s="13"/>
      <c r="S189" s="13"/>
      <c r="T189" s="13"/>
      <c r="U189" s="13"/>
      <c r="V189" s="13"/>
      <c r="W189" s="13"/>
      <c r="X189" s="13"/>
      <c r="Y189" s="13"/>
      <c r="Z189" s="13"/>
      <c r="AA189" s="13"/>
      <c r="AB189" s="13">
        <f>VLOOKUP(M189,'[2]Base Total GPR'!$P$5:$BH$652,11,FALSE)</f>
        <v>4</v>
      </c>
      <c r="AC189" s="13"/>
      <c r="AD189" s="13"/>
      <c r="AE189" s="13">
        <f>VLOOKUP(M189,'[2]Base Total GPR'!$P$5:$BH$652,18,FALSE)</f>
        <v>5.6099999999999997E-2</v>
      </c>
      <c r="AF189" s="13"/>
      <c r="AG189" s="13"/>
      <c r="AH189" s="13">
        <f>VLOOKUP($M189,'[2]Base Total GPR'!$P$5:$BH$652,19,FALSE)</f>
        <v>5.62E-2</v>
      </c>
      <c r="AI189" s="13"/>
      <c r="AJ189" s="13"/>
      <c r="AK189" s="13">
        <f>VLOOKUP($M189,'[2]Base Total GPR'!$P$5:$BH$652,20,FALSE)</f>
        <v>5.6099999999999997E-2</v>
      </c>
      <c r="AL189" s="13"/>
      <c r="AM189" s="13"/>
      <c r="AN189" s="13">
        <f>VLOOKUP($M189,'[2]Base Total GPR'!$P$5:$BH$652,21,FALSE)</f>
        <v>6.54E-2</v>
      </c>
      <c r="AO189" s="13">
        <v>0.23380000000000001</v>
      </c>
      <c r="AP189" s="13"/>
      <c r="AQ189" s="13"/>
      <c r="AR189" s="13">
        <v>5.6099999999999997E-2</v>
      </c>
      <c r="AS189" s="13"/>
      <c r="AT189" s="13"/>
      <c r="AU189" s="13">
        <v>5.62E-2</v>
      </c>
      <c r="AV189" s="13"/>
      <c r="AW189" s="13"/>
      <c r="AX189" s="13">
        <v>5.6099999999999997E-2</v>
      </c>
      <c r="AY189" s="13"/>
      <c r="AZ189" s="13"/>
      <c r="BA189" s="13">
        <v>6.54E-2</v>
      </c>
      <c r="BB189" s="13">
        <v>0.23380000000000001</v>
      </c>
    </row>
    <row r="190" spans="1:54" x14ac:dyDescent="0.25">
      <c r="A190" s="13" t="s">
        <v>871</v>
      </c>
      <c r="B190" s="13" t="s">
        <v>58</v>
      </c>
      <c r="C190" s="13" t="s">
        <v>1740</v>
      </c>
      <c r="D190" s="13" t="s">
        <v>1746</v>
      </c>
      <c r="E190" s="13" t="s">
        <v>50</v>
      </c>
      <c r="F190" s="13" t="s">
        <v>199</v>
      </c>
      <c r="G190" s="13" t="s">
        <v>98</v>
      </c>
      <c r="H190" s="13" t="s">
        <v>1311</v>
      </c>
      <c r="I190" s="13" t="s">
        <v>1311</v>
      </c>
      <c r="J190" s="13" t="str">
        <f>VLOOKUP($M190,[1]Hoja1!$K$5:$N$815,2,FALSE)</f>
        <v>C</v>
      </c>
      <c r="K190" s="13">
        <f>VLOOKUP($M190,[1]Hoja1!$K$5:$N$815,3,FALSE)</f>
        <v>36.1</v>
      </c>
      <c r="L190" s="13">
        <f>VLOOKUP($M190,[1]Hoja1!$K$5:$N$815,4,FALSE)</f>
        <v>550100</v>
      </c>
      <c r="M190" s="13" t="s">
        <v>1747</v>
      </c>
      <c r="N190" s="13"/>
      <c r="O190" s="13"/>
      <c r="P190" s="13"/>
      <c r="Q190" s="13"/>
      <c r="R190" s="13"/>
      <c r="S190" s="13"/>
      <c r="T190" s="13"/>
      <c r="U190" s="13"/>
      <c r="V190" s="13"/>
      <c r="W190" s="13"/>
      <c r="X190" s="13"/>
      <c r="Y190" s="13"/>
      <c r="Z190" s="13"/>
      <c r="AA190" s="13"/>
      <c r="AB190" s="13">
        <f>VLOOKUP(M190,'[2]Base Total GPR'!$P$5:$BH$652,11,FALSE)</f>
        <v>4</v>
      </c>
      <c r="AC190" s="13"/>
      <c r="AD190" s="13"/>
      <c r="AE190" s="13">
        <f>VLOOKUP(M190,'[2]Base Total GPR'!$P$5:$BH$652,18,FALSE)</f>
        <v>0.1</v>
      </c>
      <c r="AF190" s="13"/>
      <c r="AG190" s="13"/>
      <c r="AH190" s="13">
        <f>VLOOKUP($M190,'[2]Base Total GPR'!$P$5:$BH$652,19,FALSE)</f>
        <v>0.05</v>
      </c>
      <c r="AI190" s="13"/>
      <c r="AJ190" s="13"/>
      <c r="AK190" s="13">
        <f>VLOOKUP($M190,'[2]Base Total GPR'!$P$5:$BH$652,20,FALSE)</f>
        <v>0.05</v>
      </c>
      <c r="AL190" s="13"/>
      <c r="AM190" s="13"/>
      <c r="AN190" s="13">
        <f>VLOOKUP($M190,'[2]Base Total GPR'!$P$5:$BH$652,21,FALSE)</f>
        <v>0.05</v>
      </c>
      <c r="AO190" s="13">
        <v>0.25</v>
      </c>
      <c r="AP190" s="13"/>
      <c r="AQ190" s="13"/>
      <c r="AR190" s="13">
        <v>0.1</v>
      </c>
      <c r="AS190" s="13"/>
      <c r="AT190" s="13"/>
      <c r="AU190" s="13">
        <v>0.05</v>
      </c>
      <c r="AV190" s="13"/>
      <c r="AW190" s="13"/>
      <c r="AX190" s="13">
        <v>0.05</v>
      </c>
      <c r="AY190" s="13"/>
      <c r="AZ190" s="13"/>
      <c r="BA190" s="13">
        <v>0.05</v>
      </c>
      <c r="BB190" s="13">
        <v>0.25</v>
      </c>
    </row>
    <row r="191" spans="1:54" x14ac:dyDescent="0.25">
      <c r="A191" s="13" t="s">
        <v>871</v>
      </c>
      <c r="B191" s="13" t="s">
        <v>58</v>
      </c>
      <c r="C191" s="13" t="s">
        <v>1740</v>
      </c>
      <c r="D191" s="13" t="s">
        <v>1750</v>
      </c>
      <c r="E191" s="13" t="s">
        <v>50</v>
      </c>
      <c r="F191" s="13" t="s">
        <v>51</v>
      </c>
      <c r="G191" s="13" t="s">
        <v>98</v>
      </c>
      <c r="H191" s="13" t="s">
        <v>1311</v>
      </c>
      <c r="I191" s="13" t="s">
        <v>1311</v>
      </c>
      <c r="J191" s="13" t="str">
        <f>VLOOKUP($M191,[1]Hoja1!$K$5:$N$815,2,FALSE)</f>
        <v>C</v>
      </c>
      <c r="K191" s="13">
        <f>VLOOKUP($M191,[1]Hoja1!$K$5:$N$815,3,FALSE)</f>
        <v>35.1</v>
      </c>
      <c r="L191" s="13">
        <f>VLOOKUP($M191,[1]Hoja1!$K$5:$N$815,4,FALSE)</f>
        <v>550094</v>
      </c>
      <c r="M191" s="13" t="s">
        <v>1751</v>
      </c>
      <c r="N191" s="13"/>
      <c r="O191" s="13"/>
      <c r="P191" s="13"/>
      <c r="Q191" s="13"/>
      <c r="R191" s="13"/>
      <c r="S191" s="13"/>
      <c r="T191" s="13"/>
      <c r="U191" s="13"/>
      <c r="V191" s="13"/>
      <c r="W191" s="13"/>
      <c r="X191" s="13"/>
      <c r="Y191" s="13"/>
      <c r="Z191" s="13"/>
      <c r="AA191" s="13"/>
      <c r="AB191" s="13">
        <f>VLOOKUP(M191,'[2]Base Total GPR'!$P$5:$BH$652,11,FALSE)</f>
        <v>4</v>
      </c>
      <c r="AC191" s="13"/>
      <c r="AD191" s="13"/>
      <c r="AE191" s="13">
        <f>VLOOKUP(M191,'[2]Base Total GPR'!$P$5:$BH$652,18,FALSE)</f>
        <v>6.25E-2</v>
      </c>
      <c r="AF191" s="13"/>
      <c r="AG191" s="13"/>
      <c r="AH191" s="13">
        <f>VLOOKUP($M191,'[2]Base Total GPR'!$P$5:$BH$652,19,FALSE)</f>
        <v>6.25E-2</v>
      </c>
      <c r="AI191" s="13"/>
      <c r="AJ191" s="13"/>
      <c r="AK191" s="13">
        <f>VLOOKUP($M191,'[2]Base Total GPR'!$P$5:$BH$652,20,FALSE)</f>
        <v>6.25E-2</v>
      </c>
      <c r="AL191" s="13"/>
      <c r="AM191" s="13"/>
      <c r="AN191" s="13">
        <f>VLOOKUP($M191,'[2]Base Total GPR'!$P$5:$BH$652,21,FALSE)</f>
        <v>6.25E-2</v>
      </c>
      <c r="AO191" s="13">
        <v>0.25</v>
      </c>
      <c r="AP191" s="13"/>
      <c r="AQ191" s="13"/>
      <c r="AR191" s="13">
        <v>6.25E-2</v>
      </c>
      <c r="AS191" s="13"/>
      <c r="AT191" s="13"/>
      <c r="AU191" s="13">
        <v>6.25E-2</v>
      </c>
      <c r="AV191" s="13"/>
      <c r="AW191" s="13"/>
      <c r="AX191" s="13">
        <v>6.25E-2</v>
      </c>
      <c r="AY191" s="13"/>
      <c r="AZ191" s="13"/>
      <c r="BA191" s="13">
        <v>6.25E-2</v>
      </c>
      <c r="BB191" s="13">
        <v>0.25</v>
      </c>
    </row>
    <row r="192" spans="1:54" x14ac:dyDescent="0.25">
      <c r="A192" s="13" t="s">
        <v>871</v>
      </c>
      <c r="B192" s="13" t="s">
        <v>58</v>
      </c>
      <c r="C192" s="13" t="s">
        <v>1740</v>
      </c>
      <c r="D192" s="13" t="s">
        <v>1743</v>
      </c>
      <c r="E192" s="13" t="s">
        <v>50</v>
      </c>
      <c r="F192" s="13" t="s">
        <v>199</v>
      </c>
      <c r="G192" s="13" t="s">
        <v>98</v>
      </c>
      <c r="H192" s="13" t="s">
        <v>1311</v>
      </c>
      <c r="I192" s="13" t="s">
        <v>1311</v>
      </c>
      <c r="J192" s="13" t="str">
        <f>VLOOKUP($M192,[1]Hoja1!$K$5:$N$815,2,FALSE)</f>
        <v>C</v>
      </c>
      <c r="K192" s="13">
        <f>VLOOKUP($M192,[1]Hoja1!$K$5:$N$815,3,FALSE)</f>
        <v>39.200000000000003</v>
      </c>
      <c r="L192" s="13">
        <f>VLOOKUP($M192,[1]Hoja1!$K$5:$N$815,4,FALSE)</f>
        <v>550270</v>
      </c>
      <c r="M192" s="13" t="s">
        <v>1745</v>
      </c>
      <c r="N192" s="13"/>
      <c r="O192" s="13"/>
      <c r="P192" s="13"/>
      <c r="Q192" s="13"/>
      <c r="R192" s="13"/>
      <c r="S192" s="13"/>
      <c r="T192" s="13"/>
      <c r="U192" s="13"/>
      <c r="V192" s="13"/>
      <c r="W192" s="13"/>
      <c r="X192" s="13"/>
      <c r="Y192" s="13"/>
      <c r="Z192" s="13"/>
      <c r="AA192" s="13"/>
      <c r="AB192" s="13">
        <f>VLOOKUP(M192,'[2]Base Total GPR'!$P$5:$BH$652,11,FALSE)</f>
        <v>4</v>
      </c>
      <c r="AC192" s="13"/>
      <c r="AD192" s="13"/>
      <c r="AE192" s="13">
        <f>VLOOKUP(M192,'[2]Base Total GPR'!$P$5:$BH$652,18,FALSE)</f>
        <v>2</v>
      </c>
      <c r="AF192" s="13"/>
      <c r="AG192" s="13"/>
      <c r="AH192" s="13">
        <f>VLOOKUP($M192,'[2]Base Total GPR'!$P$5:$BH$652,19,FALSE)</f>
        <v>2</v>
      </c>
      <c r="AI192" s="13"/>
      <c r="AJ192" s="13"/>
      <c r="AK192" s="13">
        <f>VLOOKUP($M192,'[2]Base Total GPR'!$P$5:$BH$652,20,FALSE)</f>
        <v>2</v>
      </c>
      <c r="AL192" s="13"/>
      <c r="AM192" s="13"/>
      <c r="AN192" s="13">
        <f>VLOOKUP($M192,'[2]Base Total GPR'!$P$5:$BH$652,21,FALSE)</f>
        <v>2</v>
      </c>
      <c r="AO192" s="13">
        <v>8</v>
      </c>
      <c r="AP192" s="13"/>
      <c r="AQ192" s="13"/>
      <c r="AR192" s="13">
        <v>2</v>
      </c>
      <c r="AS192" s="13"/>
      <c r="AT192" s="13"/>
      <c r="AU192" s="13">
        <v>2</v>
      </c>
      <c r="AV192" s="13"/>
      <c r="AW192" s="13"/>
      <c r="AX192" s="13">
        <v>2</v>
      </c>
      <c r="AY192" s="13"/>
      <c r="AZ192" s="13"/>
      <c r="BA192" s="13">
        <v>2</v>
      </c>
      <c r="BB192" s="13">
        <v>8</v>
      </c>
    </row>
    <row r="193" spans="1:54" x14ac:dyDescent="0.25">
      <c r="A193" s="13" t="s">
        <v>871</v>
      </c>
      <c r="B193" s="13" t="s">
        <v>58</v>
      </c>
      <c r="C193" s="13" t="s">
        <v>1740</v>
      </c>
      <c r="D193" s="13" t="s">
        <v>1748</v>
      </c>
      <c r="E193" s="13" t="s">
        <v>50</v>
      </c>
      <c r="F193" s="13" t="s">
        <v>199</v>
      </c>
      <c r="G193" s="13" t="s">
        <v>98</v>
      </c>
      <c r="H193" s="13" t="s">
        <v>1311</v>
      </c>
      <c r="I193" s="13" t="s">
        <v>1311</v>
      </c>
      <c r="J193" s="13" t="str">
        <f>VLOOKUP($M193,[1]Hoja1!$K$5:$N$815,2,FALSE)</f>
        <v>C</v>
      </c>
      <c r="K193" s="13">
        <f>VLOOKUP($M193,[1]Hoja1!$K$5:$N$815,3,FALSE)</f>
        <v>38.200000000000003</v>
      </c>
      <c r="L193" s="13">
        <f>VLOOKUP($M193,[1]Hoja1!$K$5:$N$815,4,FALSE)</f>
        <v>550106</v>
      </c>
      <c r="M193" s="13" t="s">
        <v>4134</v>
      </c>
      <c r="N193" s="13"/>
      <c r="O193" s="13"/>
      <c r="P193" s="13"/>
      <c r="Q193" s="13"/>
      <c r="R193" s="13"/>
      <c r="S193" s="13"/>
      <c r="T193" s="13"/>
      <c r="U193" s="13"/>
      <c r="V193" s="13"/>
      <c r="W193" s="13"/>
      <c r="X193" s="13"/>
      <c r="Y193" s="13"/>
      <c r="Z193" s="13"/>
      <c r="AA193" s="13"/>
      <c r="AB193" s="13">
        <f>VLOOKUP(M193,'[2]Base Total GPR'!$P$5:$BH$652,11,FALSE)</f>
        <v>2</v>
      </c>
      <c r="AC193" s="13"/>
      <c r="AD193" s="13"/>
      <c r="AE193" s="13"/>
      <c r="AF193" s="13"/>
      <c r="AG193" s="13"/>
      <c r="AH193" s="13">
        <v>2</v>
      </c>
      <c r="AI193" s="13"/>
      <c r="AJ193" s="13"/>
      <c r="AK193" s="13"/>
      <c r="AL193" s="13"/>
      <c r="AM193" s="13"/>
      <c r="AN193" s="13">
        <v>2</v>
      </c>
      <c r="AO193" s="13"/>
      <c r="AP193" s="13"/>
      <c r="AQ193" s="13"/>
      <c r="AR193" s="13"/>
      <c r="AS193" s="13"/>
      <c r="AT193" s="13"/>
      <c r="AU193" s="13">
        <v>2</v>
      </c>
      <c r="AV193" s="13"/>
      <c r="AW193" s="13"/>
      <c r="AX193" s="13"/>
      <c r="AY193" s="13"/>
      <c r="AZ193" s="13"/>
      <c r="BA193" s="13">
        <v>2</v>
      </c>
      <c r="BB193" s="13"/>
    </row>
    <row r="194" spans="1:54" x14ac:dyDescent="0.25">
      <c r="A194" s="13" t="s">
        <v>871</v>
      </c>
      <c r="B194" s="13" t="s">
        <v>58</v>
      </c>
      <c r="C194" s="13" t="s">
        <v>1740</v>
      </c>
      <c r="D194" s="13" t="s">
        <v>1750</v>
      </c>
      <c r="E194" s="13" t="s">
        <v>50</v>
      </c>
      <c r="F194" s="13" t="s">
        <v>51</v>
      </c>
      <c r="G194" s="13" t="s">
        <v>98</v>
      </c>
      <c r="H194" s="13" t="s">
        <v>1311</v>
      </c>
      <c r="I194" s="13" t="s">
        <v>1311</v>
      </c>
      <c r="J194" s="13" t="str">
        <f>VLOOKUP($M194,[1]Hoja1!$K$5:$N$815,2,FALSE)</f>
        <v>C</v>
      </c>
      <c r="K194" s="13">
        <f>VLOOKUP($M194,[1]Hoja1!$K$5:$N$815,3,FALSE)</f>
        <v>35.200000000000003</v>
      </c>
      <c r="L194" s="13">
        <f>VLOOKUP($M194,[1]Hoja1!$K$5:$N$815,4,FALSE)</f>
        <v>550098</v>
      </c>
      <c r="M194" s="13" t="s">
        <v>4165</v>
      </c>
      <c r="N194" s="13"/>
      <c r="O194" s="13"/>
      <c r="P194" s="13"/>
      <c r="Q194" s="13"/>
      <c r="R194" s="13"/>
      <c r="S194" s="13"/>
      <c r="T194" s="13"/>
      <c r="U194" s="13"/>
      <c r="V194" s="13"/>
      <c r="W194" s="13"/>
      <c r="X194" s="13"/>
      <c r="Y194" s="13"/>
      <c r="Z194" s="13"/>
      <c r="AA194" s="13"/>
      <c r="AB194" s="13">
        <f>VLOOKUP(M194,'[2]Base Total GPR'!$P$5:$BH$652,11,FALSE)</f>
        <v>2</v>
      </c>
      <c r="AC194" s="13"/>
      <c r="AD194" s="13"/>
      <c r="AE194" s="13"/>
      <c r="AF194" s="13"/>
      <c r="AG194" s="13"/>
      <c r="AH194" s="13">
        <v>1</v>
      </c>
      <c r="AI194" s="13"/>
      <c r="AJ194" s="13"/>
      <c r="AK194" s="13"/>
      <c r="AL194" s="13"/>
      <c r="AM194" s="13"/>
      <c r="AN194" s="13">
        <v>1</v>
      </c>
      <c r="AO194" s="13"/>
      <c r="AP194" s="13"/>
      <c r="AQ194" s="13"/>
      <c r="AR194" s="13"/>
      <c r="AS194" s="13"/>
      <c r="AT194" s="13"/>
      <c r="AU194" s="13">
        <v>1</v>
      </c>
      <c r="AV194" s="13"/>
      <c r="AW194" s="13"/>
      <c r="AX194" s="13"/>
      <c r="AY194" s="13"/>
      <c r="AZ194" s="13"/>
      <c r="BA194" s="13">
        <v>1</v>
      </c>
      <c r="BB194" s="13"/>
    </row>
    <row r="195" spans="1:54" x14ac:dyDescent="0.25">
      <c r="A195" s="13" t="s">
        <v>576</v>
      </c>
      <c r="B195" s="13" t="s">
        <v>1379</v>
      </c>
      <c r="C195" s="13" t="s">
        <v>577</v>
      </c>
      <c r="D195" s="13" t="s">
        <v>3985</v>
      </c>
      <c r="E195" s="13" t="s">
        <v>69</v>
      </c>
      <c r="F195" s="13" t="s">
        <v>579</v>
      </c>
      <c r="G195" s="13" t="s">
        <v>98</v>
      </c>
      <c r="H195" s="13" t="s">
        <v>1311</v>
      </c>
      <c r="I195" s="13" t="s">
        <v>1311</v>
      </c>
      <c r="J195" s="13" t="str">
        <f>VLOOKUP($M195,[1]Hoja1!$K$5:$N$815,2,FALSE)</f>
        <v>C</v>
      </c>
      <c r="K195" s="13">
        <f>VLOOKUP($M195,[1]Hoja1!$K$5:$N$815,3,FALSE)</f>
        <v>15.1</v>
      </c>
      <c r="L195" s="13">
        <f>VLOOKUP($M195,[1]Hoja1!$K$5:$N$815,4,FALSE)</f>
        <v>561658</v>
      </c>
      <c r="M195" s="13" t="s">
        <v>4060</v>
      </c>
      <c r="N195" s="13"/>
      <c r="O195" s="13"/>
      <c r="P195" s="13"/>
      <c r="Q195" s="13"/>
      <c r="R195" s="13"/>
      <c r="S195" s="13"/>
      <c r="T195" s="13"/>
      <c r="U195" s="13"/>
      <c r="V195" s="13"/>
      <c r="W195" s="13"/>
      <c r="X195" s="13"/>
      <c r="Y195" s="13"/>
      <c r="Z195" s="13"/>
      <c r="AA195" s="13"/>
      <c r="AB195" s="13">
        <f>VLOOKUP(M195,'[2]Base Total GPR'!$P$5:$BH$652,11,FALSE)</f>
        <v>1</v>
      </c>
      <c r="AC195" s="13"/>
      <c r="AD195" s="13"/>
      <c r="AE195" s="13"/>
      <c r="AF195" s="13"/>
      <c r="AG195" s="13"/>
      <c r="AH195" s="13"/>
      <c r="AI195" s="13"/>
      <c r="AJ195" s="13"/>
      <c r="AK195" s="13"/>
      <c r="AL195" s="13"/>
      <c r="AM195" s="13"/>
      <c r="AN195" s="13">
        <v>25</v>
      </c>
      <c r="AO195" s="13"/>
      <c r="AP195" s="13"/>
      <c r="AQ195" s="13"/>
      <c r="AR195" s="13"/>
      <c r="AS195" s="13"/>
      <c r="AT195" s="13"/>
      <c r="AU195" s="13"/>
      <c r="AV195" s="13"/>
      <c r="AW195" s="13"/>
      <c r="AX195" s="13"/>
      <c r="AY195" s="13"/>
      <c r="AZ195" s="13"/>
      <c r="BA195" s="13">
        <v>25</v>
      </c>
      <c r="BB195" s="13"/>
    </row>
    <row r="196" spans="1:54" x14ac:dyDescent="0.25">
      <c r="A196" s="13" t="s">
        <v>576</v>
      </c>
      <c r="B196" s="13" t="s">
        <v>1379</v>
      </c>
      <c r="C196" s="13" t="s">
        <v>577</v>
      </c>
      <c r="D196" s="13" t="s">
        <v>3985</v>
      </c>
      <c r="E196" s="13" t="s">
        <v>69</v>
      </c>
      <c r="F196" s="13" t="s">
        <v>579</v>
      </c>
      <c r="G196" s="13" t="s">
        <v>98</v>
      </c>
      <c r="H196" s="13" t="s">
        <v>1311</v>
      </c>
      <c r="I196" s="13" t="s">
        <v>1311</v>
      </c>
      <c r="J196" s="13" t="str">
        <f>VLOOKUP($M196,[1]Hoja1!$K$5:$N$815,2,FALSE)</f>
        <v>C</v>
      </c>
      <c r="K196" s="13">
        <f>VLOOKUP($M196,[1]Hoja1!$K$5:$N$815,3,FALSE)</f>
        <v>15.2</v>
      </c>
      <c r="L196" s="13">
        <f>VLOOKUP($M196,[1]Hoja1!$K$5:$N$815,4,FALSE)</f>
        <v>561659</v>
      </c>
      <c r="M196" s="13" t="s">
        <v>4061</v>
      </c>
      <c r="N196" s="13"/>
      <c r="O196" s="13"/>
      <c r="P196" s="13"/>
      <c r="Q196" s="13"/>
      <c r="R196" s="13"/>
      <c r="S196" s="13"/>
      <c r="T196" s="13"/>
      <c r="U196" s="13"/>
      <c r="V196" s="13"/>
      <c r="W196" s="13"/>
      <c r="X196" s="13"/>
      <c r="Y196" s="13"/>
      <c r="Z196" s="13"/>
      <c r="AA196" s="13"/>
      <c r="AB196" s="13">
        <f>VLOOKUP(M196,'[2]Base Total GPR'!$P$5:$BH$652,11,FALSE)</f>
        <v>1</v>
      </c>
      <c r="AC196" s="13"/>
      <c r="AD196" s="13"/>
      <c r="AE196" s="13"/>
      <c r="AF196" s="13"/>
      <c r="AG196" s="13"/>
      <c r="AH196" s="13"/>
      <c r="AI196" s="13"/>
      <c r="AJ196" s="13"/>
      <c r="AK196" s="13"/>
      <c r="AL196" s="13"/>
      <c r="AM196" s="13"/>
      <c r="AN196" s="13">
        <v>25</v>
      </c>
      <c r="AO196" s="13"/>
      <c r="AP196" s="13"/>
      <c r="AQ196" s="13"/>
      <c r="AR196" s="13"/>
      <c r="AS196" s="13"/>
      <c r="AT196" s="13"/>
      <c r="AU196" s="13"/>
      <c r="AV196" s="13"/>
      <c r="AW196" s="13"/>
      <c r="AX196" s="13"/>
      <c r="AY196" s="13"/>
      <c r="AZ196" s="13"/>
      <c r="BA196" s="13">
        <v>25</v>
      </c>
      <c r="BB196" s="13"/>
    </row>
    <row r="197" spans="1:54" x14ac:dyDescent="0.25">
      <c r="A197" s="13" t="s">
        <v>576</v>
      </c>
      <c r="B197" s="13" t="s">
        <v>1379</v>
      </c>
      <c r="C197" s="13" t="s">
        <v>577</v>
      </c>
      <c r="D197" s="13" t="s">
        <v>3985</v>
      </c>
      <c r="E197" s="13" t="s">
        <v>69</v>
      </c>
      <c r="F197" s="13" t="s">
        <v>579</v>
      </c>
      <c r="G197" s="13" t="s">
        <v>98</v>
      </c>
      <c r="H197" s="13" t="s">
        <v>1311</v>
      </c>
      <c r="I197" s="13" t="s">
        <v>1311</v>
      </c>
      <c r="J197" s="13" t="str">
        <f>VLOOKUP($M197,[1]Hoja1!$K$5:$N$815,2,FALSE)</f>
        <v>C</v>
      </c>
      <c r="K197" s="13">
        <f>VLOOKUP($M197,[1]Hoja1!$K$5:$N$815,3,FALSE)</f>
        <v>15.3</v>
      </c>
      <c r="L197" s="13">
        <f>VLOOKUP($M197,[1]Hoja1!$K$5:$N$815,4,FALSE)</f>
        <v>561660</v>
      </c>
      <c r="M197" s="13" t="s">
        <v>4062</v>
      </c>
      <c r="N197" s="13"/>
      <c r="O197" s="13"/>
      <c r="P197" s="13"/>
      <c r="Q197" s="13"/>
      <c r="R197" s="13"/>
      <c r="S197" s="13"/>
      <c r="T197" s="13"/>
      <c r="U197" s="13"/>
      <c r="V197" s="13"/>
      <c r="W197" s="13"/>
      <c r="X197" s="13"/>
      <c r="Y197" s="13"/>
      <c r="Z197" s="13"/>
      <c r="AA197" s="13"/>
      <c r="AB197" s="13">
        <f>VLOOKUP(M197,'[2]Base Total GPR'!$P$5:$BH$652,11,FALSE)</f>
        <v>1</v>
      </c>
      <c r="AC197" s="13"/>
      <c r="AD197" s="13"/>
      <c r="AE197" s="13"/>
      <c r="AF197" s="13"/>
      <c r="AG197" s="13"/>
      <c r="AH197" s="13"/>
      <c r="AI197" s="13"/>
      <c r="AJ197" s="13"/>
      <c r="AK197" s="13"/>
      <c r="AL197" s="13"/>
      <c r="AM197" s="13"/>
      <c r="AN197" s="13">
        <v>25</v>
      </c>
      <c r="AO197" s="13"/>
      <c r="AP197" s="13"/>
      <c r="AQ197" s="13"/>
      <c r="AR197" s="13"/>
      <c r="AS197" s="13"/>
      <c r="AT197" s="13"/>
      <c r="AU197" s="13"/>
      <c r="AV197" s="13"/>
      <c r="AW197" s="13"/>
      <c r="AX197" s="13"/>
      <c r="AY197" s="13"/>
      <c r="AZ197" s="13"/>
      <c r="BA197" s="13">
        <v>25</v>
      </c>
      <c r="BB197" s="13"/>
    </row>
    <row r="198" spans="1:54" x14ac:dyDescent="0.25">
      <c r="A198" s="13" t="s">
        <v>576</v>
      </c>
      <c r="B198" s="13" t="s">
        <v>1379</v>
      </c>
      <c r="C198" s="13" t="s">
        <v>577</v>
      </c>
      <c r="D198" s="13" t="s">
        <v>3985</v>
      </c>
      <c r="E198" s="13" t="s">
        <v>69</v>
      </c>
      <c r="F198" s="13" t="s">
        <v>579</v>
      </c>
      <c r="G198" s="13" t="s">
        <v>98</v>
      </c>
      <c r="H198" s="13" t="s">
        <v>1311</v>
      </c>
      <c r="I198" s="13" t="s">
        <v>1311</v>
      </c>
      <c r="J198" s="13" t="str">
        <f>VLOOKUP($M198,[1]Hoja1!$K$5:$N$815,2,FALSE)</f>
        <v>C</v>
      </c>
      <c r="K198" s="13">
        <f>VLOOKUP($M198,[1]Hoja1!$K$5:$N$815,3,FALSE)</f>
        <v>15.4</v>
      </c>
      <c r="L198" s="13">
        <f>VLOOKUP($M198,[1]Hoja1!$K$5:$N$815,4,FALSE)</f>
        <v>561661</v>
      </c>
      <c r="M198" s="13" t="s">
        <v>4063</v>
      </c>
      <c r="N198" s="13"/>
      <c r="O198" s="13"/>
      <c r="P198" s="13"/>
      <c r="Q198" s="13"/>
      <c r="R198" s="13"/>
      <c r="S198" s="13"/>
      <c r="T198" s="13"/>
      <c r="U198" s="13"/>
      <c r="V198" s="13"/>
      <c r="W198" s="13"/>
      <c r="X198" s="13"/>
      <c r="Y198" s="13"/>
      <c r="Z198" s="13"/>
      <c r="AA198" s="13"/>
      <c r="AB198" s="13">
        <f>VLOOKUP(M198,'[2]Base Total GPR'!$P$5:$BH$652,11,FALSE)</f>
        <v>1</v>
      </c>
      <c r="AC198" s="13"/>
      <c r="AD198" s="13"/>
      <c r="AE198" s="13"/>
      <c r="AF198" s="13"/>
      <c r="AG198" s="13"/>
      <c r="AH198" s="13"/>
      <c r="AI198" s="13"/>
      <c r="AJ198" s="13"/>
      <c r="AK198" s="13"/>
      <c r="AL198" s="13"/>
      <c r="AM198" s="13"/>
      <c r="AN198" s="13">
        <v>12</v>
      </c>
      <c r="AO198" s="13"/>
      <c r="AP198" s="13"/>
      <c r="AQ198" s="13"/>
      <c r="AR198" s="13"/>
      <c r="AS198" s="13"/>
      <c r="AT198" s="13"/>
      <c r="AU198" s="13"/>
      <c r="AV198" s="13"/>
      <c r="AW198" s="13"/>
      <c r="AX198" s="13"/>
      <c r="AY198" s="13"/>
      <c r="AZ198" s="13"/>
      <c r="BA198" s="13">
        <v>12</v>
      </c>
      <c r="BB198" s="13"/>
    </row>
    <row r="199" spans="1:54" x14ac:dyDescent="0.25">
      <c r="A199" s="13" t="s">
        <v>576</v>
      </c>
      <c r="B199" s="13" t="s">
        <v>1379</v>
      </c>
      <c r="C199" s="13" t="s">
        <v>577</v>
      </c>
      <c r="D199" s="13" t="s">
        <v>3985</v>
      </c>
      <c r="E199" s="13" t="s">
        <v>69</v>
      </c>
      <c r="F199" s="13" t="s">
        <v>579</v>
      </c>
      <c r="G199" s="13" t="s">
        <v>98</v>
      </c>
      <c r="H199" s="13" t="s">
        <v>1311</v>
      </c>
      <c r="I199" s="13" t="s">
        <v>1311</v>
      </c>
      <c r="J199" s="13" t="str">
        <f>VLOOKUP($M199,[1]Hoja1!$K$5:$N$815,2,FALSE)</f>
        <v>C</v>
      </c>
      <c r="K199" s="13">
        <f>VLOOKUP($M199,[1]Hoja1!$K$5:$N$815,3,FALSE)</f>
        <v>15.5</v>
      </c>
      <c r="L199" s="13">
        <f>VLOOKUP($M199,[1]Hoja1!$K$5:$N$815,4,FALSE)</f>
        <v>561662</v>
      </c>
      <c r="M199" s="13" t="s">
        <v>4064</v>
      </c>
      <c r="N199" s="13"/>
      <c r="O199" s="13"/>
      <c r="P199" s="13"/>
      <c r="Q199" s="13"/>
      <c r="R199" s="13"/>
      <c r="S199" s="13"/>
      <c r="T199" s="13"/>
      <c r="U199" s="13"/>
      <c r="V199" s="13"/>
      <c r="W199" s="13"/>
      <c r="X199" s="13"/>
      <c r="Y199" s="13"/>
      <c r="Z199" s="13"/>
      <c r="AA199" s="13"/>
      <c r="AB199" s="13">
        <f>VLOOKUP(M199,'[2]Base Total GPR'!$P$5:$BH$652,11,FALSE)</f>
        <v>1</v>
      </c>
      <c r="AC199" s="13"/>
      <c r="AD199" s="13"/>
      <c r="AE199" s="13"/>
      <c r="AF199" s="13"/>
      <c r="AG199" s="13"/>
      <c r="AH199" s="13"/>
      <c r="AI199" s="13"/>
      <c r="AJ199" s="13"/>
      <c r="AK199" s="13"/>
      <c r="AL199" s="13"/>
      <c r="AM199" s="13"/>
      <c r="AN199" s="13">
        <v>1</v>
      </c>
      <c r="AO199" s="13"/>
      <c r="AP199" s="13"/>
      <c r="AQ199" s="13"/>
      <c r="AR199" s="13"/>
      <c r="AS199" s="13"/>
      <c r="AT199" s="13"/>
      <c r="AU199" s="13"/>
      <c r="AV199" s="13"/>
      <c r="AW199" s="13"/>
      <c r="AX199" s="13"/>
      <c r="AY199" s="13"/>
      <c r="AZ199" s="13"/>
      <c r="BA199" s="13">
        <v>1</v>
      </c>
      <c r="BB199" s="13"/>
    </row>
    <row r="200" spans="1:54" x14ac:dyDescent="0.25">
      <c r="A200" s="13" t="s">
        <v>576</v>
      </c>
      <c r="B200" s="13" t="s">
        <v>1379</v>
      </c>
      <c r="C200" s="13" t="s">
        <v>577</v>
      </c>
      <c r="D200" s="13" t="s">
        <v>3985</v>
      </c>
      <c r="E200" s="13" t="s">
        <v>69</v>
      </c>
      <c r="F200" s="13" t="s">
        <v>579</v>
      </c>
      <c r="G200" s="13" t="s">
        <v>98</v>
      </c>
      <c r="H200" s="13" t="s">
        <v>1311</v>
      </c>
      <c r="I200" s="13" t="s">
        <v>1311</v>
      </c>
      <c r="J200" s="13" t="str">
        <f>VLOOKUP($M200,[1]Hoja1!$K$5:$N$815,2,FALSE)</f>
        <v>C</v>
      </c>
      <c r="K200" s="13">
        <f>VLOOKUP($M200,[1]Hoja1!$K$5:$N$815,3,FALSE)</f>
        <v>15.6</v>
      </c>
      <c r="L200" s="13">
        <f>VLOOKUP($M200,[1]Hoja1!$K$5:$N$815,4,FALSE)</f>
        <v>561663</v>
      </c>
      <c r="M200" s="13" t="s">
        <v>4065</v>
      </c>
      <c r="N200" s="13"/>
      <c r="O200" s="13"/>
      <c r="P200" s="13"/>
      <c r="Q200" s="13"/>
      <c r="R200" s="13"/>
      <c r="S200" s="13"/>
      <c r="T200" s="13"/>
      <c r="U200" s="13"/>
      <c r="V200" s="13"/>
      <c r="W200" s="13"/>
      <c r="X200" s="13"/>
      <c r="Y200" s="13"/>
      <c r="Z200" s="13"/>
      <c r="AA200" s="13"/>
      <c r="AB200" s="13">
        <f>VLOOKUP(M200,'[2]Base Total GPR'!$P$5:$BH$652,11,FALSE)</f>
        <v>1</v>
      </c>
      <c r="AC200" s="13"/>
      <c r="AD200" s="13"/>
      <c r="AE200" s="13"/>
      <c r="AF200" s="13"/>
      <c r="AG200" s="13"/>
      <c r="AH200" s="13"/>
      <c r="AI200" s="13"/>
      <c r="AJ200" s="13"/>
      <c r="AK200" s="13"/>
      <c r="AL200" s="13"/>
      <c r="AM200" s="13"/>
      <c r="AN200" s="13">
        <v>2</v>
      </c>
      <c r="AO200" s="13"/>
      <c r="AP200" s="13"/>
      <c r="AQ200" s="13"/>
      <c r="AR200" s="13"/>
      <c r="AS200" s="13"/>
      <c r="AT200" s="13"/>
      <c r="AU200" s="13"/>
      <c r="AV200" s="13"/>
      <c r="AW200" s="13"/>
      <c r="AX200" s="13"/>
      <c r="AY200" s="13"/>
      <c r="AZ200" s="13"/>
      <c r="BA200" s="13">
        <v>2</v>
      </c>
      <c r="BB200" s="13"/>
    </row>
    <row r="201" spans="1:54" x14ac:dyDescent="0.25">
      <c r="A201" s="13" t="s">
        <v>576</v>
      </c>
      <c r="B201" s="13" t="s">
        <v>1379</v>
      </c>
      <c r="C201" s="13" t="s">
        <v>577</v>
      </c>
      <c r="D201" s="13" t="s">
        <v>3985</v>
      </c>
      <c r="E201" s="13" t="s">
        <v>69</v>
      </c>
      <c r="F201" s="13" t="s">
        <v>579</v>
      </c>
      <c r="G201" s="13" t="s">
        <v>98</v>
      </c>
      <c r="H201" s="13" t="s">
        <v>1311</v>
      </c>
      <c r="I201" s="13" t="s">
        <v>1311</v>
      </c>
      <c r="J201" s="13" t="str">
        <f>VLOOKUP($M201,[1]Hoja1!$K$5:$N$815,2,FALSE)</f>
        <v>C</v>
      </c>
      <c r="K201" s="13">
        <f>VLOOKUP($M201,[1]Hoja1!$K$5:$N$815,3,FALSE)</f>
        <v>15.7</v>
      </c>
      <c r="L201" s="13">
        <f>VLOOKUP($M201,[1]Hoja1!$K$5:$N$815,4,FALSE)</f>
        <v>561664</v>
      </c>
      <c r="M201" s="13" t="s">
        <v>4066</v>
      </c>
      <c r="N201" s="13"/>
      <c r="O201" s="13"/>
      <c r="P201" s="13"/>
      <c r="Q201" s="13"/>
      <c r="R201" s="13"/>
      <c r="S201" s="13"/>
      <c r="T201" s="13"/>
      <c r="U201" s="13"/>
      <c r="V201" s="13"/>
      <c r="W201" s="13"/>
      <c r="X201" s="13"/>
      <c r="Y201" s="13"/>
      <c r="Z201" s="13"/>
      <c r="AA201" s="13"/>
      <c r="AB201" s="13">
        <f>VLOOKUP(M201,'[2]Base Total GPR'!$P$5:$BH$652,11,FALSE)</f>
        <v>1</v>
      </c>
      <c r="AC201" s="13"/>
      <c r="AD201" s="13"/>
      <c r="AE201" s="13"/>
      <c r="AF201" s="13"/>
      <c r="AG201" s="13"/>
      <c r="AH201" s="13"/>
      <c r="AI201" s="13"/>
      <c r="AJ201" s="13"/>
      <c r="AK201" s="13"/>
      <c r="AL201" s="13"/>
      <c r="AM201" s="13"/>
      <c r="AN201" s="13">
        <v>2</v>
      </c>
      <c r="AO201" s="13"/>
      <c r="AP201" s="13"/>
      <c r="AQ201" s="13"/>
      <c r="AR201" s="13"/>
      <c r="AS201" s="13"/>
      <c r="AT201" s="13"/>
      <c r="AU201" s="13"/>
      <c r="AV201" s="13"/>
      <c r="AW201" s="13"/>
      <c r="AX201" s="13"/>
      <c r="AY201" s="13"/>
      <c r="AZ201" s="13"/>
      <c r="BA201" s="13">
        <v>2</v>
      </c>
      <c r="BB201" s="13"/>
    </row>
    <row r="202" spans="1:54" x14ac:dyDescent="0.25">
      <c r="A202" s="13" t="s">
        <v>576</v>
      </c>
      <c r="B202" s="13" t="s">
        <v>1379</v>
      </c>
      <c r="C202" s="13" t="s">
        <v>577</v>
      </c>
      <c r="D202" s="13" t="s">
        <v>3985</v>
      </c>
      <c r="E202" s="13" t="s">
        <v>69</v>
      </c>
      <c r="F202" s="13" t="s">
        <v>579</v>
      </c>
      <c r="G202" s="13" t="s">
        <v>98</v>
      </c>
      <c r="H202" s="13" t="s">
        <v>1311</v>
      </c>
      <c r="I202" s="13" t="s">
        <v>1311</v>
      </c>
      <c r="J202" s="13" t="str">
        <f>VLOOKUP($M202,[1]Hoja1!$K$5:$N$815,2,FALSE)</f>
        <v>C</v>
      </c>
      <c r="K202" s="13">
        <f>VLOOKUP($M202,[1]Hoja1!$K$5:$N$815,3,FALSE)</f>
        <v>15.8</v>
      </c>
      <c r="L202" s="13">
        <f>VLOOKUP($M202,[1]Hoja1!$K$5:$N$815,4,FALSE)</f>
        <v>561665</v>
      </c>
      <c r="M202" s="13" t="s">
        <v>4067</v>
      </c>
      <c r="N202" s="13"/>
      <c r="O202" s="13"/>
      <c r="P202" s="13"/>
      <c r="Q202" s="13"/>
      <c r="R202" s="13"/>
      <c r="S202" s="13"/>
      <c r="T202" s="13"/>
      <c r="U202" s="13"/>
      <c r="V202" s="13"/>
      <c r="W202" s="13"/>
      <c r="X202" s="13"/>
      <c r="Y202" s="13"/>
      <c r="Z202" s="13"/>
      <c r="AA202" s="13"/>
      <c r="AB202" s="13">
        <f>VLOOKUP(M202,'[2]Base Total GPR'!$P$5:$BH$652,11,FALSE)</f>
        <v>1</v>
      </c>
      <c r="AC202" s="13"/>
      <c r="AD202" s="13"/>
      <c r="AE202" s="13"/>
      <c r="AF202" s="13"/>
      <c r="AG202" s="13"/>
      <c r="AH202" s="13"/>
      <c r="AI202" s="13"/>
      <c r="AJ202" s="13"/>
      <c r="AK202" s="13"/>
      <c r="AL202" s="13"/>
      <c r="AM202" s="13"/>
      <c r="AN202" s="13">
        <v>25</v>
      </c>
      <c r="AO202" s="13"/>
      <c r="AP202" s="13"/>
      <c r="AQ202" s="13"/>
      <c r="AR202" s="13"/>
      <c r="AS202" s="13"/>
      <c r="AT202" s="13"/>
      <c r="AU202" s="13"/>
      <c r="AV202" s="13"/>
      <c r="AW202" s="13"/>
      <c r="AX202" s="13"/>
      <c r="AY202" s="13"/>
      <c r="AZ202" s="13"/>
      <c r="BA202" s="13">
        <v>25</v>
      </c>
      <c r="BB202" s="13"/>
    </row>
    <row r="203" spans="1:54" x14ac:dyDescent="0.25">
      <c r="A203" s="13" t="s">
        <v>576</v>
      </c>
      <c r="B203" s="13" t="s">
        <v>1379</v>
      </c>
      <c r="C203" s="13" t="s">
        <v>577</v>
      </c>
      <c r="D203" s="13" t="s">
        <v>3985</v>
      </c>
      <c r="E203" s="13" t="s">
        <v>69</v>
      </c>
      <c r="F203" s="13" t="s">
        <v>579</v>
      </c>
      <c r="G203" s="13" t="s">
        <v>98</v>
      </c>
      <c r="H203" s="13" t="s">
        <v>1311</v>
      </c>
      <c r="I203" s="13" t="s">
        <v>1311</v>
      </c>
      <c r="J203" s="13" t="str">
        <f>VLOOKUP($M203,[1]Hoja1!$K$5:$N$815,2,FALSE)</f>
        <v>C</v>
      </c>
      <c r="K203" s="13">
        <f>VLOOKUP($M203,[1]Hoja1!$K$5:$N$815,3,FALSE)</f>
        <v>15.9</v>
      </c>
      <c r="L203" s="13">
        <f>VLOOKUP($M203,[1]Hoja1!$K$5:$N$815,4,FALSE)</f>
        <v>561666</v>
      </c>
      <c r="M203" s="13" t="s">
        <v>4068</v>
      </c>
      <c r="N203" s="13"/>
      <c r="O203" s="13"/>
      <c r="P203" s="13"/>
      <c r="Q203" s="13"/>
      <c r="R203" s="13"/>
      <c r="S203" s="13"/>
      <c r="T203" s="13"/>
      <c r="U203" s="13"/>
      <c r="V203" s="13"/>
      <c r="W203" s="13"/>
      <c r="X203" s="13"/>
      <c r="Y203" s="13"/>
      <c r="Z203" s="13"/>
      <c r="AA203" s="13"/>
      <c r="AB203" s="13">
        <f>VLOOKUP(M203,'[2]Base Total GPR'!$P$5:$BH$652,11,FALSE)</f>
        <v>1</v>
      </c>
      <c r="AC203" s="13"/>
      <c r="AD203" s="13"/>
      <c r="AE203" s="13"/>
      <c r="AF203" s="13"/>
      <c r="AG203" s="13"/>
      <c r="AH203" s="13"/>
      <c r="AI203" s="13"/>
      <c r="AJ203" s="13"/>
      <c r="AK203" s="13"/>
      <c r="AL203" s="13"/>
      <c r="AM203" s="13"/>
      <c r="AN203" s="13">
        <v>25</v>
      </c>
      <c r="AO203" s="13"/>
      <c r="AP203" s="13"/>
      <c r="AQ203" s="13"/>
      <c r="AR203" s="13"/>
      <c r="AS203" s="13"/>
      <c r="AT203" s="13"/>
      <c r="AU203" s="13"/>
      <c r="AV203" s="13"/>
      <c r="AW203" s="13"/>
      <c r="AX203" s="13"/>
      <c r="AY203" s="13"/>
      <c r="AZ203" s="13"/>
      <c r="BA203" s="13">
        <v>25</v>
      </c>
      <c r="BB203" s="13"/>
    </row>
    <row r="204" spans="1:54" x14ac:dyDescent="0.25">
      <c r="A204" s="13" t="s">
        <v>576</v>
      </c>
      <c r="B204" s="13" t="s">
        <v>1379</v>
      </c>
      <c r="C204" s="13" t="s">
        <v>577</v>
      </c>
      <c r="D204" s="13" t="s">
        <v>3985</v>
      </c>
      <c r="E204" s="13" t="s">
        <v>69</v>
      </c>
      <c r="F204" s="13" t="s">
        <v>579</v>
      </c>
      <c r="G204" s="13" t="s">
        <v>98</v>
      </c>
      <c r="H204" s="13" t="s">
        <v>1311</v>
      </c>
      <c r="I204" s="13" t="s">
        <v>1311</v>
      </c>
      <c r="J204" s="13" t="str">
        <f>VLOOKUP($M204,[1]Hoja1!$K$5:$N$815,2,FALSE)</f>
        <v>C</v>
      </c>
      <c r="K204" s="13">
        <f>VLOOKUP($M204,[1]Hoja1!$K$5:$N$815,3,FALSE)</f>
        <v>15.1</v>
      </c>
      <c r="L204" s="13">
        <f>VLOOKUP($M204,[1]Hoja1!$K$5:$N$815,4,FALSE)</f>
        <v>561667</v>
      </c>
      <c r="M204" s="13" t="s">
        <v>4069</v>
      </c>
      <c r="N204" s="13"/>
      <c r="O204" s="13"/>
      <c r="P204" s="13"/>
      <c r="Q204" s="13"/>
      <c r="R204" s="13"/>
      <c r="S204" s="13"/>
      <c r="T204" s="13"/>
      <c r="U204" s="13"/>
      <c r="V204" s="13"/>
      <c r="W204" s="13"/>
      <c r="X204" s="13"/>
      <c r="Y204" s="13"/>
      <c r="Z204" s="13"/>
      <c r="AA204" s="13"/>
      <c r="AB204" s="13">
        <f>VLOOKUP(M204,'[2]Base Total GPR'!$P$5:$BH$652,11,FALSE)</f>
        <v>1</v>
      </c>
      <c r="AC204" s="13"/>
      <c r="AD204" s="13"/>
      <c r="AE204" s="13"/>
      <c r="AF204" s="13"/>
      <c r="AG204" s="13"/>
      <c r="AH204" s="13"/>
      <c r="AI204" s="13"/>
      <c r="AJ204" s="13"/>
      <c r="AK204" s="13"/>
      <c r="AL204" s="13"/>
      <c r="AM204" s="13"/>
      <c r="AN204" s="13">
        <v>25</v>
      </c>
      <c r="AO204" s="13"/>
      <c r="AP204" s="13"/>
      <c r="AQ204" s="13"/>
      <c r="AR204" s="13"/>
      <c r="AS204" s="13"/>
      <c r="AT204" s="13"/>
      <c r="AU204" s="13"/>
      <c r="AV204" s="13"/>
      <c r="AW204" s="13"/>
      <c r="AX204" s="13"/>
      <c r="AY204" s="13"/>
      <c r="AZ204" s="13"/>
      <c r="BA204" s="13">
        <v>25</v>
      </c>
      <c r="BB204" s="13"/>
    </row>
    <row r="205" spans="1:54" x14ac:dyDescent="0.25">
      <c r="A205" s="13" t="s">
        <v>576</v>
      </c>
      <c r="B205" s="13" t="s">
        <v>1379</v>
      </c>
      <c r="C205" s="13" t="s">
        <v>577</v>
      </c>
      <c r="D205" s="13" t="s">
        <v>3985</v>
      </c>
      <c r="E205" s="13" t="s">
        <v>69</v>
      </c>
      <c r="F205" s="13" t="s">
        <v>579</v>
      </c>
      <c r="G205" s="13" t="s">
        <v>98</v>
      </c>
      <c r="H205" s="13" t="s">
        <v>1311</v>
      </c>
      <c r="I205" s="13" t="s">
        <v>1311</v>
      </c>
      <c r="J205" s="13" t="str">
        <f>VLOOKUP($M205,[1]Hoja1!$K$5:$N$815,2,FALSE)</f>
        <v>C</v>
      </c>
      <c r="K205" s="13">
        <f>VLOOKUP($M205,[1]Hoja1!$K$5:$N$815,3,FALSE)</f>
        <v>15.11</v>
      </c>
      <c r="L205" s="13">
        <f>VLOOKUP($M205,[1]Hoja1!$K$5:$N$815,4,FALSE)</f>
        <v>561668</v>
      </c>
      <c r="M205" s="13" t="s">
        <v>4070</v>
      </c>
      <c r="N205" s="13"/>
      <c r="O205" s="13"/>
      <c r="P205" s="13"/>
      <c r="Q205" s="13"/>
      <c r="R205" s="13"/>
      <c r="S205" s="13"/>
      <c r="T205" s="13"/>
      <c r="U205" s="13"/>
      <c r="V205" s="13"/>
      <c r="W205" s="13"/>
      <c r="X205" s="13"/>
      <c r="Y205" s="13"/>
      <c r="Z205" s="13"/>
      <c r="AA205" s="13"/>
      <c r="AB205" s="13">
        <f>VLOOKUP(M205,'[2]Base Total GPR'!$P$5:$BH$652,11,FALSE)</f>
        <v>1</v>
      </c>
      <c r="AC205" s="13"/>
      <c r="AD205" s="13"/>
      <c r="AE205" s="13"/>
      <c r="AF205" s="13"/>
      <c r="AG205" s="13"/>
      <c r="AH205" s="13"/>
      <c r="AI205" s="13"/>
      <c r="AJ205" s="13"/>
      <c r="AK205" s="13"/>
      <c r="AL205" s="13"/>
      <c r="AM205" s="13"/>
      <c r="AN205" s="13">
        <v>25</v>
      </c>
      <c r="AO205" s="13"/>
      <c r="AP205" s="13"/>
      <c r="AQ205" s="13"/>
      <c r="AR205" s="13"/>
      <c r="AS205" s="13"/>
      <c r="AT205" s="13"/>
      <c r="AU205" s="13"/>
      <c r="AV205" s="13"/>
      <c r="AW205" s="13"/>
      <c r="AX205" s="13"/>
      <c r="AY205" s="13"/>
      <c r="AZ205" s="13"/>
      <c r="BA205" s="13">
        <v>25</v>
      </c>
      <c r="BB205" s="13"/>
    </row>
    <row r="206" spans="1:54" x14ac:dyDescent="0.25">
      <c r="A206" s="13" t="s">
        <v>576</v>
      </c>
      <c r="B206" s="13" t="s">
        <v>1379</v>
      </c>
      <c r="C206" s="13" t="s">
        <v>577</v>
      </c>
      <c r="D206" s="13" t="s">
        <v>3985</v>
      </c>
      <c r="E206" s="13" t="s">
        <v>69</v>
      </c>
      <c r="F206" s="13" t="s">
        <v>579</v>
      </c>
      <c r="G206" s="13" t="s">
        <v>98</v>
      </c>
      <c r="H206" s="13" t="s">
        <v>1311</v>
      </c>
      <c r="I206" s="13" t="s">
        <v>1311</v>
      </c>
      <c r="J206" s="13" t="str">
        <f>VLOOKUP($M206,[1]Hoja1!$K$5:$N$815,2,FALSE)</f>
        <v>C</v>
      </c>
      <c r="K206" s="13">
        <f>VLOOKUP($M206,[1]Hoja1!$K$5:$N$815,3,FALSE)</f>
        <v>15.12</v>
      </c>
      <c r="L206" s="13">
        <f>VLOOKUP($M206,[1]Hoja1!$K$5:$N$815,4,FALSE)</f>
        <v>561669</v>
      </c>
      <c r="M206" s="13" t="s">
        <v>4071</v>
      </c>
      <c r="N206" s="13"/>
      <c r="O206" s="13"/>
      <c r="P206" s="13"/>
      <c r="Q206" s="13"/>
      <c r="R206" s="13"/>
      <c r="S206" s="13"/>
      <c r="T206" s="13"/>
      <c r="U206" s="13"/>
      <c r="V206" s="13"/>
      <c r="W206" s="13"/>
      <c r="X206" s="13"/>
      <c r="Y206" s="13"/>
      <c r="Z206" s="13"/>
      <c r="AA206" s="13"/>
      <c r="AB206" s="13">
        <f>VLOOKUP(M206,'[2]Base Total GPR'!$P$5:$BH$652,11,FALSE)</f>
        <v>1</v>
      </c>
      <c r="AC206" s="13"/>
      <c r="AD206" s="13"/>
      <c r="AE206" s="13"/>
      <c r="AF206" s="13"/>
      <c r="AG206" s="13"/>
      <c r="AH206" s="13"/>
      <c r="AI206" s="13"/>
      <c r="AJ206" s="13"/>
      <c r="AK206" s="13"/>
      <c r="AL206" s="13"/>
      <c r="AM206" s="13"/>
      <c r="AN206" s="13">
        <v>25</v>
      </c>
      <c r="AO206" s="13"/>
      <c r="AP206" s="13"/>
      <c r="AQ206" s="13"/>
      <c r="AR206" s="13"/>
      <c r="AS206" s="13"/>
      <c r="AT206" s="13"/>
      <c r="AU206" s="13"/>
      <c r="AV206" s="13"/>
      <c r="AW206" s="13"/>
      <c r="AX206" s="13"/>
      <c r="AY206" s="13"/>
      <c r="AZ206" s="13"/>
      <c r="BA206" s="13">
        <v>25</v>
      </c>
      <c r="BB206" s="13"/>
    </row>
    <row r="207" spans="1:54" x14ac:dyDescent="0.25">
      <c r="A207" s="13" t="s">
        <v>576</v>
      </c>
      <c r="B207" s="13" t="s">
        <v>1379</v>
      </c>
      <c r="C207" s="13" t="s">
        <v>577</v>
      </c>
      <c r="D207" s="13" t="s">
        <v>3985</v>
      </c>
      <c r="E207" s="13" t="s">
        <v>69</v>
      </c>
      <c r="F207" s="13" t="s">
        <v>579</v>
      </c>
      <c r="G207" s="13" t="s">
        <v>98</v>
      </c>
      <c r="H207" s="13" t="s">
        <v>1311</v>
      </c>
      <c r="I207" s="13" t="s">
        <v>1311</v>
      </c>
      <c r="J207" s="13" t="str">
        <f>VLOOKUP($M207,[1]Hoja1!$K$5:$N$815,2,FALSE)</f>
        <v>C</v>
      </c>
      <c r="K207" s="13">
        <f>VLOOKUP($M207,[1]Hoja1!$K$5:$N$815,3,FALSE)</f>
        <v>15.13</v>
      </c>
      <c r="L207" s="13">
        <f>VLOOKUP($M207,[1]Hoja1!$K$5:$N$815,4,FALSE)</f>
        <v>561670</v>
      </c>
      <c r="M207" s="13" t="s">
        <v>4072</v>
      </c>
      <c r="N207" s="13"/>
      <c r="O207" s="13"/>
      <c r="P207" s="13"/>
      <c r="Q207" s="13"/>
      <c r="R207" s="13"/>
      <c r="S207" s="13"/>
      <c r="T207" s="13"/>
      <c r="U207" s="13"/>
      <c r="V207" s="13"/>
      <c r="W207" s="13"/>
      <c r="X207" s="13"/>
      <c r="Y207" s="13"/>
      <c r="Z207" s="13"/>
      <c r="AA207" s="13"/>
      <c r="AB207" s="13">
        <f>VLOOKUP(M207,'[2]Base Total GPR'!$P$5:$BH$652,11,FALSE)</f>
        <v>1</v>
      </c>
      <c r="AC207" s="13"/>
      <c r="AD207" s="13"/>
      <c r="AE207" s="13"/>
      <c r="AF207" s="13"/>
      <c r="AG207" s="13"/>
      <c r="AH207" s="13"/>
      <c r="AI207" s="13"/>
      <c r="AJ207" s="13"/>
      <c r="AK207" s="13"/>
      <c r="AL207" s="13"/>
      <c r="AM207" s="13"/>
      <c r="AN207" s="13">
        <v>25</v>
      </c>
      <c r="AO207" s="13"/>
      <c r="AP207" s="13"/>
      <c r="AQ207" s="13"/>
      <c r="AR207" s="13"/>
      <c r="AS207" s="13"/>
      <c r="AT207" s="13"/>
      <c r="AU207" s="13"/>
      <c r="AV207" s="13"/>
      <c r="AW207" s="13"/>
      <c r="AX207" s="13"/>
      <c r="AY207" s="13"/>
      <c r="AZ207" s="13"/>
      <c r="BA207" s="13">
        <v>25</v>
      </c>
      <c r="BB207" s="13"/>
    </row>
    <row r="208" spans="1:54" x14ac:dyDescent="0.25">
      <c r="A208" s="13" t="s">
        <v>576</v>
      </c>
      <c r="B208" s="13" t="s">
        <v>1379</v>
      </c>
      <c r="C208" s="13" t="s">
        <v>577</v>
      </c>
      <c r="D208" s="13" t="s">
        <v>3986</v>
      </c>
      <c r="E208" s="13" t="s">
        <v>69</v>
      </c>
      <c r="F208" s="13" t="s">
        <v>579</v>
      </c>
      <c r="G208" s="13" t="s">
        <v>98</v>
      </c>
      <c r="H208" s="13" t="s">
        <v>1311</v>
      </c>
      <c r="I208" s="13" t="s">
        <v>1311</v>
      </c>
      <c r="J208" s="13" t="str">
        <f>VLOOKUP($M208,[1]Hoja1!$K$5:$N$815,2,FALSE)</f>
        <v>C</v>
      </c>
      <c r="K208" s="13">
        <f>VLOOKUP($M208,[1]Hoja1!$K$5:$N$815,3,FALSE)</f>
        <v>16.100000000000001</v>
      </c>
      <c r="L208" s="13">
        <f>VLOOKUP($M208,[1]Hoja1!$K$5:$N$815,4,FALSE)</f>
        <v>561671</v>
      </c>
      <c r="M208" s="13" t="s">
        <v>4073</v>
      </c>
      <c r="N208" s="13"/>
      <c r="O208" s="13"/>
      <c r="P208" s="13"/>
      <c r="Q208" s="13"/>
      <c r="R208" s="13"/>
      <c r="S208" s="13"/>
      <c r="T208" s="13"/>
      <c r="U208" s="13"/>
      <c r="V208" s="13"/>
      <c r="W208" s="13"/>
      <c r="X208" s="13"/>
      <c r="Y208" s="13"/>
      <c r="Z208" s="13"/>
      <c r="AA208" s="13"/>
      <c r="AB208" s="13">
        <f>VLOOKUP(M208,'[2]Base Total GPR'!$P$5:$BH$652,11,FALSE)</f>
        <v>1</v>
      </c>
      <c r="AC208" s="13"/>
      <c r="AD208" s="13"/>
      <c r="AE208" s="13"/>
      <c r="AF208" s="13"/>
      <c r="AG208" s="13"/>
      <c r="AH208" s="13"/>
      <c r="AI208" s="13"/>
      <c r="AJ208" s="13"/>
      <c r="AK208" s="13"/>
      <c r="AL208" s="13"/>
      <c r="AM208" s="13"/>
      <c r="AN208" s="13">
        <v>1</v>
      </c>
      <c r="AO208" s="13"/>
      <c r="AP208" s="13"/>
      <c r="AQ208" s="13"/>
      <c r="AR208" s="13"/>
      <c r="AS208" s="13"/>
      <c r="AT208" s="13"/>
      <c r="AU208" s="13"/>
      <c r="AV208" s="13"/>
      <c r="AW208" s="13"/>
      <c r="AX208" s="13"/>
      <c r="AY208" s="13"/>
      <c r="AZ208" s="13"/>
      <c r="BA208" s="13">
        <v>1</v>
      </c>
      <c r="BB208" s="13"/>
    </row>
    <row r="209" spans="1:54" x14ac:dyDescent="0.25">
      <c r="A209" s="13" t="s">
        <v>576</v>
      </c>
      <c r="B209" s="13" t="s">
        <v>1379</v>
      </c>
      <c r="C209" s="13" t="s">
        <v>577</v>
      </c>
      <c r="D209" s="13" t="s">
        <v>3986</v>
      </c>
      <c r="E209" s="13" t="s">
        <v>69</v>
      </c>
      <c r="F209" s="13" t="s">
        <v>579</v>
      </c>
      <c r="G209" s="13" t="s">
        <v>98</v>
      </c>
      <c r="H209" s="13" t="s">
        <v>1311</v>
      </c>
      <c r="I209" s="13" t="s">
        <v>1311</v>
      </c>
      <c r="J209" s="13" t="str">
        <f>VLOOKUP($M209,[1]Hoja1!$K$5:$N$815,2,FALSE)</f>
        <v>C</v>
      </c>
      <c r="K209" s="13">
        <f>VLOOKUP($M209,[1]Hoja1!$K$5:$N$815,3,FALSE)</f>
        <v>16.2</v>
      </c>
      <c r="L209" s="13">
        <f>VLOOKUP($M209,[1]Hoja1!$K$5:$N$815,4,FALSE)</f>
        <v>561672</v>
      </c>
      <c r="M209" s="13" t="s">
        <v>4074</v>
      </c>
      <c r="N209" s="13"/>
      <c r="O209" s="13"/>
      <c r="P209" s="13"/>
      <c r="Q209" s="13"/>
      <c r="R209" s="13"/>
      <c r="S209" s="13"/>
      <c r="T209" s="13"/>
      <c r="U209" s="13"/>
      <c r="V209" s="13"/>
      <c r="W209" s="13"/>
      <c r="X209" s="13"/>
      <c r="Y209" s="13"/>
      <c r="Z209" s="13"/>
      <c r="AA209" s="13"/>
      <c r="AB209" s="13">
        <f>VLOOKUP(M209,'[2]Base Total GPR'!$P$5:$BH$652,11,FALSE)</f>
        <v>1</v>
      </c>
      <c r="AC209" s="13"/>
      <c r="AD209" s="13"/>
      <c r="AE209" s="13"/>
      <c r="AF209" s="13"/>
      <c r="AG209" s="13"/>
      <c r="AH209" s="13"/>
      <c r="AI209" s="13"/>
      <c r="AJ209" s="13"/>
      <c r="AK209" s="13"/>
      <c r="AL209" s="13"/>
      <c r="AM209" s="13"/>
      <c r="AN209" s="13">
        <v>25</v>
      </c>
      <c r="AO209" s="13"/>
      <c r="AP209" s="13"/>
      <c r="AQ209" s="13"/>
      <c r="AR209" s="13"/>
      <c r="AS209" s="13"/>
      <c r="AT209" s="13"/>
      <c r="AU209" s="13"/>
      <c r="AV209" s="13"/>
      <c r="AW209" s="13"/>
      <c r="AX209" s="13"/>
      <c r="AY209" s="13"/>
      <c r="AZ209" s="13"/>
      <c r="BA209" s="13">
        <v>25</v>
      </c>
      <c r="BB209" s="13"/>
    </row>
    <row r="210" spans="1:54" x14ac:dyDescent="0.25">
      <c r="A210" s="13" t="s">
        <v>576</v>
      </c>
      <c r="B210" s="13" t="s">
        <v>1379</v>
      </c>
      <c r="C210" s="13" t="s">
        <v>577</v>
      </c>
      <c r="D210" s="13" t="s">
        <v>3987</v>
      </c>
      <c r="E210" s="13" t="s">
        <v>69</v>
      </c>
      <c r="F210" s="13" t="s">
        <v>579</v>
      </c>
      <c r="G210" s="13" t="s">
        <v>98</v>
      </c>
      <c r="H210" s="13" t="s">
        <v>1311</v>
      </c>
      <c r="I210" s="13" t="s">
        <v>1311</v>
      </c>
      <c r="J210" s="13" t="str">
        <f>VLOOKUP($M210,[1]Hoja1!$K$5:$N$815,2,FALSE)</f>
        <v>C</v>
      </c>
      <c r="K210" s="13">
        <f>VLOOKUP($M210,[1]Hoja1!$K$5:$N$815,3,FALSE)</f>
        <v>17.100000000000001</v>
      </c>
      <c r="L210" s="13">
        <f>VLOOKUP($M210,[1]Hoja1!$K$5:$N$815,4,FALSE)</f>
        <v>561673</v>
      </c>
      <c r="M210" s="13" t="s">
        <v>4075</v>
      </c>
      <c r="N210" s="13"/>
      <c r="O210" s="13"/>
      <c r="P210" s="13"/>
      <c r="Q210" s="13"/>
      <c r="R210" s="13"/>
      <c r="S210" s="13"/>
      <c r="T210" s="13"/>
      <c r="U210" s="13"/>
      <c r="V210" s="13"/>
      <c r="W210" s="13"/>
      <c r="X210" s="13"/>
      <c r="Y210" s="13"/>
      <c r="Z210" s="13"/>
      <c r="AA210" s="13"/>
      <c r="AB210" s="13">
        <f>VLOOKUP(M210,'[2]Base Total GPR'!$P$5:$BH$652,11,FALSE)</f>
        <v>1</v>
      </c>
      <c r="AC210" s="13"/>
      <c r="AD210" s="13"/>
      <c r="AE210" s="13"/>
      <c r="AF210" s="13"/>
      <c r="AG210" s="13"/>
      <c r="AH210" s="13"/>
      <c r="AI210" s="13"/>
      <c r="AJ210" s="13"/>
      <c r="AK210" s="13"/>
      <c r="AL210" s="13"/>
      <c r="AM210" s="13"/>
      <c r="AN210" s="13">
        <v>25</v>
      </c>
      <c r="AO210" s="13"/>
      <c r="AP210" s="13"/>
      <c r="AQ210" s="13"/>
      <c r="AR210" s="13"/>
      <c r="AS210" s="13"/>
      <c r="AT210" s="13"/>
      <c r="AU210" s="13"/>
      <c r="AV210" s="13"/>
      <c r="AW210" s="13"/>
      <c r="AX210" s="13"/>
      <c r="AY210" s="13"/>
      <c r="AZ210" s="13"/>
      <c r="BA210" s="13">
        <v>25</v>
      </c>
      <c r="BB210" s="13"/>
    </row>
    <row r="211" spans="1:54" x14ac:dyDescent="0.25">
      <c r="A211" s="13" t="s">
        <v>576</v>
      </c>
      <c r="B211" s="13" t="s">
        <v>1379</v>
      </c>
      <c r="C211" s="13" t="s">
        <v>577</v>
      </c>
      <c r="D211" s="13" t="s">
        <v>3987</v>
      </c>
      <c r="E211" s="13" t="s">
        <v>69</v>
      </c>
      <c r="F211" s="13" t="s">
        <v>579</v>
      </c>
      <c r="G211" s="13" t="s">
        <v>98</v>
      </c>
      <c r="H211" s="13" t="s">
        <v>1311</v>
      </c>
      <c r="I211" s="13" t="s">
        <v>1311</v>
      </c>
      <c r="J211" s="13" t="str">
        <f>VLOOKUP($M211,[1]Hoja1!$K$5:$N$815,2,FALSE)</f>
        <v>C</v>
      </c>
      <c r="K211" s="13">
        <f>VLOOKUP($M211,[1]Hoja1!$K$5:$N$815,3,FALSE)</f>
        <v>17.2</v>
      </c>
      <c r="L211" s="13">
        <f>VLOOKUP($M211,[1]Hoja1!$K$5:$N$815,4,FALSE)</f>
        <v>561674</v>
      </c>
      <c r="M211" s="13" t="s">
        <v>4076</v>
      </c>
      <c r="N211" s="13"/>
      <c r="O211" s="13"/>
      <c r="P211" s="13"/>
      <c r="Q211" s="13"/>
      <c r="R211" s="13"/>
      <c r="S211" s="13"/>
      <c r="T211" s="13"/>
      <c r="U211" s="13"/>
      <c r="V211" s="13"/>
      <c r="W211" s="13"/>
      <c r="X211" s="13"/>
      <c r="Y211" s="13"/>
      <c r="Z211" s="13"/>
      <c r="AA211" s="13"/>
      <c r="AB211" s="13">
        <f>VLOOKUP(M211,'[2]Base Total GPR'!$P$5:$BH$652,11,FALSE)</f>
        <v>1</v>
      </c>
      <c r="AC211" s="13"/>
      <c r="AD211" s="13"/>
      <c r="AE211" s="13"/>
      <c r="AF211" s="13"/>
      <c r="AG211" s="13"/>
      <c r="AH211" s="13"/>
      <c r="AI211" s="13"/>
      <c r="AJ211" s="13"/>
      <c r="AK211" s="13"/>
      <c r="AL211" s="13"/>
      <c r="AM211" s="13"/>
      <c r="AN211" s="13">
        <v>25</v>
      </c>
      <c r="AO211" s="13"/>
      <c r="AP211" s="13"/>
      <c r="AQ211" s="13"/>
      <c r="AR211" s="13"/>
      <c r="AS211" s="13"/>
      <c r="AT211" s="13"/>
      <c r="AU211" s="13"/>
      <c r="AV211" s="13"/>
      <c r="AW211" s="13"/>
      <c r="AX211" s="13"/>
      <c r="AY211" s="13"/>
      <c r="AZ211" s="13"/>
      <c r="BA211" s="13">
        <v>25</v>
      </c>
      <c r="BB211" s="13"/>
    </row>
    <row r="212" spans="1:54" x14ac:dyDescent="0.25">
      <c r="A212" s="13" t="s">
        <v>576</v>
      </c>
      <c r="B212" s="13" t="s">
        <v>1379</v>
      </c>
      <c r="C212" s="13" t="s">
        <v>577</v>
      </c>
      <c r="D212" s="13" t="s">
        <v>3987</v>
      </c>
      <c r="E212" s="13" t="s">
        <v>69</v>
      </c>
      <c r="F212" s="13" t="s">
        <v>579</v>
      </c>
      <c r="G212" s="13" t="s">
        <v>98</v>
      </c>
      <c r="H212" s="13" t="s">
        <v>1311</v>
      </c>
      <c r="I212" s="13" t="s">
        <v>1311</v>
      </c>
      <c r="J212" s="13" t="str">
        <f>VLOOKUP($M212,[1]Hoja1!$K$5:$N$815,2,FALSE)</f>
        <v>C</v>
      </c>
      <c r="K212" s="13">
        <f>VLOOKUP($M212,[1]Hoja1!$K$5:$N$815,3,FALSE)</f>
        <v>17.3</v>
      </c>
      <c r="L212" s="13">
        <f>VLOOKUP($M212,[1]Hoja1!$K$5:$N$815,4,FALSE)</f>
        <v>561675</v>
      </c>
      <c r="M212" s="13" t="s">
        <v>4077</v>
      </c>
      <c r="N212" s="13"/>
      <c r="O212" s="13"/>
      <c r="P212" s="13"/>
      <c r="Q212" s="13"/>
      <c r="R212" s="13"/>
      <c r="S212" s="13"/>
      <c r="T212" s="13"/>
      <c r="U212" s="13"/>
      <c r="V212" s="13"/>
      <c r="W212" s="13"/>
      <c r="X212" s="13"/>
      <c r="Y212" s="13"/>
      <c r="Z212" s="13"/>
      <c r="AA212" s="13"/>
      <c r="AB212" s="13">
        <f>VLOOKUP(M212,'[2]Base Total GPR'!$P$5:$BH$652,11,FALSE)</f>
        <v>1</v>
      </c>
      <c r="AC212" s="13"/>
      <c r="AD212" s="13"/>
      <c r="AE212" s="13"/>
      <c r="AF212" s="13"/>
      <c r="AG212" s="13"/>
      <c r="AH212" s="13"/>
      <c r="AI212" s="13"/>
      <c r="AJ212" s="13"/>
      <c r="AK212" s="13"/>
      <c r="AL212" s="13"/>
      <c r="AM212" s="13"/>
      <c r="AN212" s="13">
        <v>25</v>
      </c>
      <c r="AO212" s="13"/>
      <c r="AP212" s="13"/>
      <c r="AQ212" s="13"/>
      <c r="AR212" s="13"/>
      <c r="AS212" s="13"/>
      <c r="AT212" s="13"/>
      <c r="AU212" s="13"/>
      <c r="AV212" s="13"/>
      <c r="AW212" s="13"/>
      <c r="AX212" s="13"/>
      <c r="AY212" s="13"/>
      <c r="AZ212" s="13"/>
      <c r="BA212" s="13">
        <v>25</v>
      </c>
      <c r="BB212" s="13"/>
    </row>
    <row r="213" spans="1:54" x14ac:dyDescent="0.25">
      <c r="A213" s="13" t="s">
        <v>576</v>
      </c>
      <c r="B213" s="13" t="s">
        <v>1379</v>
      </c>
      <c r="C213" s="13" t="s">
        <v>577</v>
      </c>
      <c r="D213" s="13" t="s">
        <v>3988</v>
      </c>
      <c r="E213" s="13" t="s">
        <v>69</v>
      </c>
      <c r="F213" s="13" t="s">
        <v>579</v>
      </c>
      <c r="G213" s="13" t="s">
        <v>98</v>
      </c>
      <c r="H213" s="13" t="s">
        <v>1311</v>
      </c>
      <c r="I213" s="13" t="s">
        <v>1311</v>
      </c>
      <c r="J213" s="13" t="str">
        <f>VLOOKUP($M213,[1]Hoja1!$K$5:$N$815,2,FALSE)</f>
        <v>C</v>
      </c>
      <c r="K213" s="13">
        <f>VLOOKUP($M213,[1]Hoja1!$K$5:$N$815,3,FALSE)</f>
        <v>18.100000000000001</v>
      </c>
      <c r="L213" s="13">
        <f>VLOOKUP($M213,[1]Hoja1!$K$5:$N$815,4,FALSE)</f>
        <v>561676</v>
      </c>
      <c r="M213" s="13" t="s">
        <v>4078</v>
      </c>
      <c r="N213" s="13"/>
      <c r="O213" s="13"/>
      <c r="P213" s="13"/>
      <c r="Q213" s="13"/>
      <c r="R213" s="13"/>
      <c r="S213" s="13"/>
      <c r="T213" s="13"/>
      <c r="U213" s="13"/>
      <c r="V213" s="13"/>
      <c r="W213" s="13"/>
      <c r="X213" s="13"/>
      <c r="Y213" s="13"/>
      <c r="Z213" s="13"/>
      <c r="AA213" s="13"/>
      <c r="AB213" s="13">
        <f>VLOOKUP(M213,'[2]Base Total GPR'!$P$5:$BH$652,11,FALSE)</f>
        <v>1</v>
      </c>
      <c r="AC213" s="13"/>
      <c r="AD213" s="13"/>
      <c r="AE213" s="13"/>
      <c r="AF213" s="13"/>
      <c r="AG213" s="13"/>
      <c r="AH213" s="13"/>
      <c r="AI213" s="13"/>
      <c r="AJ213" s="13"/>
      <c r="AK213" s="13"/>
      <c r="AL213" s="13"/>
      <c r="AM213" s="13"/>
      <c r="AN213" s="13">
        <v>2</v>
      </c>
      <c r="AO213" s="13"/>
      <c r="AP213" s="13"/>
      <c r="AQ213" s="13"/>
      <c r="AR213" s="13"/>
      <c r="AS213" s="13"/>
      <c r="AT213" s="13"/>
      <c r="AU213" s="13"/>
      <c r="AV213" s="13"/>
      <c r="AW213" s="13"/>
      <c r="AX213" s="13"/>
      <c r="AY213" s="13"/>
      <c r="AZ213" s="13"/>
      <c r="BA213" s="13">
        <v>2</v>
      </c>
      <c r="BB213" s="13"/>
    </row>
    <row r="214" spans="1:54" x14ac:dyDescent="0.25">
      <c r="A214" s="13" t="s">
        <v>576</v>
      </c>
      <c r="B214" s="13" t="s">
        <v>1379</v>
      </c>
      <c r="C214" s="13" t="s">
        <v>577</v>
      </c>
      <c r="D214" s="13" t="s">
        <v>3988</v>
      </c>
      <c r="E214" s="13" t="s">
        <v>69</v>
      </c>
      <c r="F214" s="13" t="s">
        <v>579</v>
      </c>
      <c r="G214" s="13" t="s">
        <v>98</v>
      </c>
      <c r="H214" s="13" t="s">
        <v>1311</v>
      </c>
      <c r="I214" s="13" t="s">
        <v>1311</v>
      </c>
      <c r="J214" s="13" t="str">
        <f>VLOOKUP($M214,[1]Hoja1!$K$5:$N$815,2,FALSE)</f>
        <v>C</v>
      </c>
      <c r="K214" s="13">
        <f>VLOOKUP($M214,[1]Hoja1!$K$5:$N$815,3,FALSE)</f>
        <v>18.2</v>
      </c>
      <c r="L214" s="13">
        <f>VLOOKUP($M214,[1]Hoja1!$K$5:$N$815,4,FALSE)</f>
        <v>561677</v>
      </c>
      <c r="M214" s="13" t="s">
        <v>4079</v>
      </c>
      <c r="N214" s="13"/>
      <c r="O214" s="13"/>
      <c r="P214" s="13"/>
      <c r="Q214" s="13"/>
      <c r="R214" s="13"/>
      <c r="S214" s="13"/>
      <c r="T214" s="13"/>
      <c r="U214" s="13"/>
      <c r="V214" s="13"/>
      <c r="W214" s="13"/>
      <c r="X214" s="13"/>
      <c r="Y214" s="13"/>
      <c r="Z214" s="13"/>
      <c r="AA214" s="13"/>
      <c r="AB214" s="13">
        <f>VLOOKUP(M214,'[2]Base Total GPR'!$P$5:$BH$652,11,FALSE)</f>
        <v>1</v>
      </c>
      <c r="AC214" s="13"/>
      <c r="AD214" s="13"/>
      <c r="AE214" s="13"/>
      <c r="AF214" s="13"/>
      <c r="AG214" s="13"/>
      <c r="AH214" s="13"/>
      <c r="AI214" s="13"/>
      <c r="AJ214" s="13"/>
      <c r="AK214" s="13"/>
      <c r="AL214" s="13"/>
      <c r="AM214" s="13"/>
      <c r="AN214" s="13">
        <v>1</v>
      </c>
      <c r="AO214" s="13"/>
      <c r="AP214" s="13"/>
      <c r="AQ214" s="13"/>
      <c r="AR214" s="13"/>
      <c r="AS214" s="13"/>
      <c r="AT214" s="13"/>
      <c r="AU214" s="13"/>
      <c r="AV214" s="13"/>
      <c r="AW214" s="13"/>
      <c r="AX214" s="13"/>
      <c r="AY214" s="13"/>
      <c r="AZ214" s="13"/>
      <c r="BA214" s="13">
        <v>1</v>
      </c>
      <c r="BB214" s="13"/>
    </row>
    <row r="215" spans="1:54" x14ac:dyDescent="0.25">
      <c r="A215" s="13" t="s">
        <v>576</v>
      </c>
      <c r="B215" s="13" t="s">
        <v>1379</v>
      </c>
      <c r="C215" s="13" t="s">
        <v>577</v>
      </c>
      <c r="D215" s="13" t="s">
        <v>3988</v>
      </c>
      <c r="E215" s="13" t="s">
        <v>69</v>
      </c>
      <c r="F215" s="13" t="s">
        <v>579</v>
      </c>
      <c r="G215" s="13" t="s">
        <v>98</v>
      </c>
      <c r="H215" s="13" t="s">
        <v>1311</v>
      </c>
      <c r="I215" s="13" t="s">
        <v>1311</v>
      </c>
      <c r="J215" s="13" t="str">
        <f>VLOOKUP($M215,[1]Hoja1!$K$5:$N$815,2,FALSE)</f>
        <v>C</v>
      </c>
      <c r="K215" s="13">
        <f>VLOOKUP($M215,[1]Hoja1!$K$5:$N$815,3,FALSE)</f>
        <v>18.3</v>
      </c>
      <c r="L215" s="13">
        <f>VLOOKUP($M215,[1]Hoja1!$K$5:$N$815,4,FALSE)</f>
        <v>561678</v>
      </c>
      <c r="M215" s="13" t="s">
        <v>4080</v>
      </c>
      <c r="N215" s="13"/>
      <c r="O215" s="13"/>
      <c r="P215" s="13"/>
      <c r="Q215" s="13"/>
      <c r="R215" s="13"/>
      <c r="S215" s="13"/>
      <c r="T215" s="13"/>
      <c r="U215" s="13"/>
      <c r="V215" s="13"/>
      <c r="W215" s="13"/>
      <c r="X215" s="13"/>
      <c r="Y215" s="13"/>
      <c r="Z215" s="13"/>
      <c r="AA215" s="13"/>
      <c r="AB215" s="13">
        <f>VLOOKUP(M215,'[2]Base Total GPR'!$P$5:$BH$652,11,FALSE)</f>
        <v>1</v>
      </c>
      <c r="AC215" s="13"/>
      <c r="AD215" s="13"/>
      <c r="AE215" s="13"/>
      <c r="AF215" s="13"/>
      <c r="AG215" s="13"/>
      <c r="AH215" s="13"/>
      <c r="AI215" s="13"/>
      <c r="AJ215" s="13"/>
      <c r="AK215" s="13"/>
      <c r="AL215" s="13"/>
      <c r="AM215" s="13"/>
      <c r="AN215" s="13">
        <v>25</v>
      </c>
      <c r="AO215" s="13"/>
      <c r="AP215" s="13"/>
      <c r="AQ215" s="13"/>
      <c r="AR215" s="13"/>
      <c r="AS215" s="13"/>
      <c r="AT215" s="13"/>
      <c r="AU215" s="13"/>
      <c r="AV215" s="13"/>
      <c r="AW215" s="13"/>
      <c r="AX215" s="13"/>
      <c r="AY215" s="13"/>
      <c r="AZ215" s="13"/>
      <c r="BA215" s="13">
        <v>25</v>
      </c>
      <c r="BB215" s="13"/>
    </row>
    <row r="216" spans="1:54" x14ac:dyDescent="0.25">
      <c r="A216" s="13" t="s">
        <v>576</v>
      </c>
      <c r="B216" s="13" t="s">
        <v>1379</v>
      </c>
      <c r="C216" s="13" t="s">
        <v>577</v>
      </c>
      <c r="D216" s="13" t="s">
        <v>3988</v>
      </c>
      <c r="E216" s="13" t="s">
        <v>69</v>
      </c>
      <c r="F216" s="13" t="s">
        <v>579</v>
      </c>
      <c r="G216" s="13" t="s">
        <v>98</v>
      </c>
      <c r="H216" s="13" t="s">
        <v>1311</v>
      </c>
      <c r="I216" s="13" t="s">
        <v>1311</v>
      </c>
      <c r="J216" s="13" t="str">
        <f>VLOOKUP($M216,[1]Hoja1!$K$5:$N$815,2,FALSE)</f>
        <v>C</v>
      </c>
      <c r="K216" s="13">
        <f>VLOOKUP($M216,[1]Hoja1!$K$5:$N$815,3,FALSE)</f>
        <v>18.399999999999999</v>
      </c>
      <c r="L216" s="13">
        <f>VLOOKUP($M216,[1]Hoja1!$K$5:$N$815,4,FALSE)</f>
        <v>561679</v>
      </c>
      <c r="M216" s="13" t="s">
        <v>4081</v>
      </c>
      <c r="N216" s="13"/>
      <c r="O216" s="13"/>
      <c r="P216" s="13"/>
      <c r="Q216" s="13"/>
      <c r="R216" s="13"/>
      <c r="S216" s="13"/>
      <c r="T216" s="13"/>
      <c r="U216" s="13"/>
      <c r="V216" s="13"/>
      <c r="W216" s="13"/>
      <c r="X216" s="13"/>
      <c r="Y216" s="13"/>
      <c r="Z216" s="13"/>
      <c r="AA216" s="13"/>
      <c r="AB216" s="13">
        <f>VLOOKUP(M216,'[2]Base Total GPR'!$P$5:$BH$652,11,FALSE)</f>
        <v>1</v>
      </c>
      <c r="AC216" s="13"/>
      <c r="AD216" s="13"/>
      <c r="AE216" s="13"/>
      <c r="AF216" s="13"/>
      <c r="AG216" s="13"/>
      <c r="AH216" s="13"/>
      <c r="AI216" s="13"/>
      <c r="AJ216" s="13"/>
      <c r="AK216" s="13"/>
      <c r="AL216" s="13"/>
      <c r="AM216" s="13"/>
      <c r="AN216" s="13">
        <v>25</v>
      </c>
      <c r="AO216" s="13"/>
      <c r="AP216" s="13"/>
      <c r="AQ216" s="13"/>
      <c r="AR216" s="13"/>
      <c r="AS216" s="13"/>
      <c r="AT216" s="13"/>
      <c r="AU216" s="13"/>
      <c r="AV216" s="13"/>
      <c r="AW216" s="13"/>
      <c r="AX216" s="13"/>
      <c r="AY216" s="13"/>
      <c r="AZ216" s="13"/>
      <c r="BA216" s="13">
        <v>25</v>
      </c>
      <c r="BB216" s="13"/>
    </row>
    <row r="217" spans="1:54" x14ac:dyDescent="0.25">
      <c r="A217" s="13" t="s">
        <v>879</v>
      </c>
      <c r="B217" s="13" t="s">
        <v>1353</v>
      </c>
      <c r="C217" s="13" t="s">
        <v>1752</v>
      </c>
      <c r="D217" s="13" t="s">
        <v>1753</v>
      </c>
      <c r="E217" s="13" t="s">
        <v>356</v>
      </c>
      <c r="F217" s="13" t="s">
        <v>1727</v>
      </c>
      <c r="G217" s="13" t="s">
        <v>98</v>
      </c>
      <c r="H217" s="13" t="s">
        <v>1311</v>
      </c>
      <c r="I217" s="13" t="s">
        <v>1311</v>
      </c>
      <c r="J217" s="13" t="str">
        <f>VLOOKUP($M217,[1]Hoja1!$K$5:$N$815,2,FALSE)</f>
        <v>C</v>
      </c>
      <c r="K217" s="13">
        <f>VLOOKUP($M217,[1]Hoja1!$K$5:$N$815,3,FALSE)</f>
        <v>11.5</v>
      </c>
      <c r="L217" s="13">
        <f>VLOOKUP($M217,[1]Hoja1!$K$5:$N$815,4,FALSE)</f>
        <v>550722</v>
      </c>
      <c r="M217" s="13" t="s">
        <v>1761</v>
      </c>
      <c r="N217" s="13"/>
      <c r="O217" s="13"/>
      <c r="P217" s="13"/>
      <c r="Q217" s="13"/>
      <c r="R217" s="13"/>
      <c r="S217" s="13"/>
      <c r="T217" s="13"/>
      <c r="U217" s="13"/>
      <c r="V217" s="13"/>
      <c r="W217" s="13"/>
      <c r="X217" s="13"/>
      <c r="Y217" s="13"/>
      <c r="Z217" s="13"/>
      <c r="AA217" s="13"/>
      <c r="AB217" s="13">
        <f>VLOOKUP(M217,'[2]Base Total GPR'!$P$5:$BH$652,11,FALSE)</f>
        <v>2</v>
      </c>
      <c r="AC217" s="13"/>
      <c r="AD217" s="13"/>
      <c r="AE217" s="13"/>
      <c r="AF217" s="13"/>
      <c r="AG217" s="13"/>
      <c r="AH217" s="13">
        <f>VLOOKUP(M217,'[2]Base Total GPR'!$P$5:$BH$652,18,FALSE)</f>
        <v>20</v>
      </c>
      <c r="AI217" s="13"/>
      <c r="AJ217" s="13"/>
      <c r="AK217" s="13"/>
      <c r="AL217" s="13"/>
      <c r="AM217" s="13"/>
      <c r="AN217" s="13">
        <f>VLOOKUP($M217,'[2]Base Total GPR'!$P$5:$BH$652,19,FALSE)</f>
        <v>91</v>
      </c>
      <c r="AO217" s="13">
        <v>111</v>
      </c>
      <c r="AP217" s="13"/>
      <c r="AQ217" s="13"/>
      <c r="AR217" s="13"/>
      <c r="AS217" s="13"/>
      <c r="AT217" s="13"/>
      <c r="AU217" s="13">
        <v>20</v>
      </c>
      <c r="AV217" s="13"/>
      <c r="AW217" s="13"/>
      <c r="AX217" s="13"/>
      <c r="AY217" s="13"/>
      <c r="AZ217" s="13"/>
      <c r="BA217" s="13">
        <v>106</v>
      </c>
      <c r="BB217" s="13">
        <v>126</v>
      </c>
    </row>
    <row r="218" spans="1:54" x14ac:dyDescent="0.25">
      <c r="A218" s="13" t="s">
        <v>879</v>
      </c>
      <c r="B218" s="13" t="s">
        <v>1353</v>
      </c>
      <c r="C218" s="13" t="s">
        <v>1752</v>
      </c>
      <c r="D218" s="13" t="s">
        <v>1753</v>
      </c>
      <c r="E218" s="13" t="s">
        <v>356</v>
      </c>
      <c r="F218" s="13" t="s">
        <v>1727</v>
      </c>
      <c r="G218" s="13" t="s">
        <v>98</v>
      </c>
      <c r="H218" s="13" t="s">
        <v>1311</v>
      </c>
      <c r="I218" s="13" t="s">
        <v>1311</v>
      </c>
      <c r="J218" s="13" t="str">
        <f>VLOOKUP($M218,[1]Hoja1!$K$5:$N$815,2,FALSE)</f>
        <v>C</v>
      </c>
      <c r="K218" s="13">
        <f>VLOOKUP($M218,[1]Hoja1!$K$5:$N$815,3,FALSE)</f>
        <v>11.7</v>
      </c>
      <c r="L218" s="13">
        <f>VLOOKUP($M218,[1]Hoja1!$K$5:$N$815,4,FALSE)</f>
        <v>550725</v>
      </c>
      <c r="M218" s="13" t="s">
        <v>1755</v>
      </c>
      <c r="N218" s="13"/>
      <c r="O218" s="13"/>
      <c r="P218" s="13"/>
      <c r="Q218" s="13"/>
      <c r="R218" s="13"/>
      <c r="S218" s="13"/>
      <c r="T218" s="13"/>
      <c r="U218" s="13"/>
      <c r="V218" s="13"/>
      <c r="W218" s="13"/>
      <c r="X218" s="13"/>
      <c r="Y218" s="13"/>
      <c r="Z218" s="13"/>
      <c r="AA218" s="13"/>
      <c r="AB218" s="13">
        <f>VLOOKUP(M218,'[2]Base Total GPR'!$P$5:$BH$652,11,FALSE)</f>
        <v>2</v>
      </c>
      <c r="AC218" s="13"/>
      <c r="AD218" s="13"/>
      <c r="AE218" s="13"/>
      <c r="AF218" s="13"/>
      <c r="AG218" s="13"/>
      <c r="AH218" s="13">
        <f>VLOOKUP(M218,'[2]Base Total GPR'!$P$5:$BH$652,18,FALSE)</f>
        <v>4</v>
      </c>
      <c r="AI218" s="13"/>
      <c r="AJ218" s="13"/>
      <c r="AK218" s="13"/>
      <c r="AL218" s="13"/>
      <c r="AM218" s="13"/>
      <c r="AN218" s="13">
        <f>VLOOKUP($M218,'[2]Base Total GPR'!$P$5:$BH$652,19,FALSE)</f>
        <v>4</v>
      </c>
      <c r="AO218" s="13">
        <v>8</v>
      </c>
      <c r="AP218" s="13"/>
      <c r="AQ218" s="13"/>
      <c r="AR218" s="13"/>
      <c r="AS218" s="13"/>
      <c r="AT218" s="13"/>
      <c r="AU218" s="13">
        <v>8</v>
      </c>
      <c r="AV218" s="13"/>
      <c r="AW218" s="13"/>
      <c r="AX218" s="13"/>
      <c r="AY218" s="13"/>
      <c r="AZ218" s="13"/>
      <c r="BA218" s="13">
        <v>6</v>
      </c>
      <c r="BB218" s="13">
        <v>14</v>
      </c>
    </row>
    <row r="219" spans="1:54" x14ac:dyDescent="0.25">
      <c r="A219" s="13" t="s">
        <v>879</v>
      </c>
      <c r="B219" s="13" t="s">
        <v>1353</v>
      </c>
      <c r="C219" s="13" t="s">
        <v>1752</v>
      </c>
      <c r="D219" s="13" t="s">
        <v>1753</v>
      </c>
      <c r="E219" s="13" t="s">
        <v>356</v>
      </c>
      <c r="F219" s="13" t="s">
        <v>1727</v>
      </c>
      <c r="G219" s="13" t="s">
        <v>98</v>
      </c>
      <c r="H219" s="13" t="s">
        <v>1311</v>
      </c>
      <c r="I219" s="13" t="s">
        <v>1311</v>
      </c>
      <c r="J219" s="13" t="str">
        <f>VLOOKUP($M219,[1]Hoja1!$K$5:$N$815,2,FALSE)</f>
        <v>C</v>
      </c>
      <c r="K219" s="13">
        <f>VLOOKUP($M219,[1]Hoja1!$K$5:$N$815,3,FALSE)</f>
        <v>11.6</v>
      </c>
      <c r="L219" s="13">
        <f>VLOOKUP($M219,[1]Hoja1!$K$5:$N$815,4,FALSE)</f>
        <v>550723</v>
      </c>
      <c r="M219" s="13" t="s">
        <v>1756</v>
      </c>
      <c r="N219" s="13"/>
      <c r="O219" s="13"/>
      <c r="P219" s="13"/>
      <c r="Q219" s="13"/>
      <c r="R219" s="13"/>
      <c r="S219" s="13"/>
      <c r="T219" s="13"/>
      <c r="U219" s="13"/>
      <c r="V219" s="13"/>
      <c r="W219" s="13"/>
      <c r="X219" s="13"/>
      <c r="Y219" s="13"/>
      <c r="Z219" s="13"/>
      <c r="AA219" s="13"/>
      <c r="AB219" s="13">
        <f>VLOOKUP(M219,'[2]Base Total GPR'!$P$5:$BH$652,11,FALSE)</f>
        <v>2</v>
      </c>
      <c r="AC219" s="13"/>
      <c r="AD219" s="13"/>
      <c r="AE219" s="13"/>
      <c r="AF219" s="13"/>
      <c r="AG219" s="13"/>
      <c r="AH219" s="13">
        <f>VLOOKUP(M219,'[2]Base Total GPR'!$P$5:$BH$652,18,FALSE)</f>
        <v>5</v>
      </c>
      <c r="AI219" s="13"/>
      <c r="AJ219" s="13"/>
      <c r="AK219" s="13"/>
      <c r="AL219" s="13"/>
      <c r="AM219" s="13"/>
      <c r="AN219" s="13">
        <f>VLOOKUP($M219,'[2]Base Total GPR'!$P$5:$BH$652,19,FALSE)</f>
        <v>6</v>
      </c>
      <c r="AO219" s="13">
        <v>11</v>
      </c>
      <c r="AP219" s="13"/>
      <c r="AQ219" s="13"/>
      <c r="AR219" s="13"/>
      <c r="AS219" s="13"/>
      <c r="AT219" s="13"/>
      <c r="AU219" s="13">
        <v>7</v>
      </c>
      <c r="AV219" s="13"/>
      <c r="AW219" s="13"/>
      <c r="AX219" s="13"/>
      <c r="AY219" s="13"/>
      <c r="AZ219" s="13"/>
      <c r="BA219" s="13">
        <v>7</v>
      </c>
      <c r="BB219" s="13">
        <v>14</v>
      </c>
    </row>
    <row r="220" spans="1:54" x14ac:dyDescent="0.25">
      <c r="A220" s="13" t="s">
        <v>879</v>
      </c>
      <c r="B220" s="13" t="s">
        <v>1353</v>
      </c>
      <c r="C220" s="13" t="s">
        <v>1752</v>
      </c>
      <c r="D220" s="13" t="s">
        <v>1753</v>
      </c>
      <c r="E220" s="13" t="s">
        <v>356</v>
      </c>
      <c r="F220" s="13" t="s">
        <v>1727</v>
      </c>
      <c r="G220" s="13" t="s">
        <v>98</v>
      </c>
      <c r="H220" s="13" t="s">
        <v>1311</v>
      </c>
      <c r="I220" s="13" t="s">
        <v>1311</v>
      </c>
      <c r="J220" s="13" t="str">
        <f>VLOOKUP($M220,[1]Hoja1!$K$5:$N$815,2,FALSE)</f>
        <v>C</v>
      </c>
      <c r="K220" s="13">
        <f>VLOOKUP($M220,[1]Hoja1!$K$5:$N$815,3,FALSE)</f>
        <v>11.1</v>
      </c>
      <c r="L220" s="13">
        <f>VLOOKUP($M220,[1]Hoja1!$K$5:$N$815,4,FALSE)</f>
        <v>550714</v>
      </c>
      <c r="M220" s="13" t="s">
        <v>1773</v>
      </c>
      <c r="N220" s="13"/>
      <c r="O220" s="13"/>
      <c r="P220" s="13"/>
      <c r="Q220" s="13"/>
      <c r="R220" s="13"/>
      <c r="S220" s="13"/>
      <c r="T220" s="13"/>
      <c r="U220" s="13"/>
      <c r="V220" s="13"/>
      <c r="W220" s="13"/>
      <c r="X220" s="13"/>
      <c r="Y220" s="13"/>
      <c r="Z220" s="13"/>
      <c r="AA220" s="13"/>
      <c r="AB220" s="13">
        <f>VLOOKUP(M220,'[2]Base Total GPR'!$P$5:$BH$652,11,FALSE)</f>
        <v>2</v>
      </c>
      <c r="AC220" s="13"/>
      <c r="AD220" s="13"/>
      <c r="AE220" s="13"/>
      <c r="AF220" s="13"/>
      <c r="AG220" s="13"/>
      <c r="AH220" s="13">
        <f>VLOOKUP(M220,'[2]Base Total GPR'!$P$5:$BH$652,18,FALSE)</f>
        <v>0.4</v>
      </c>
      <c r="AI220" s="13"/>
      <c r="AJ220" s="13"/>
      <c r="AK220" s="13"/>
      <c r="AL220" s="13"/>
      <c r="AM220" s="13"/>
      <c r="AN220" s="13">
        <f>VLOOKUP($M220,'[2]Base Total GPR'!$P$5:$BH$652,19,FALSE)</f>
        <v>0.57499999999999996</v>
      </c>
      <c r="AO220" s="13">
        <v>0.97499999999999998</v>
      </c>
      <c r="AP220" s="13"/>
      <c r="AQ220" s="13"/>
      <c r="AR220" s="13"/>
      <c r="AS220" s="13"/>
      <c r="AT220" s="13"/>
      <c r="AU220" s="13">
        <v>0.96976098856740311</v>
      </c>
      <c r="AV220" s="13"/>
      <c r="AW220" s="13"/>
      <c r="AX220" s="13"/>
      <c r="AY220" s="13"/>
      <c r="AZ220" s="13"/>
      <c r="BA220" s="13">
        <v>1.0111859871664644</v>
      </c>
      <c r="BB220" s="13">
        <v>0.99086109893961971</v>
      </c>
    </row>
    <row r="221" spans="1:54" x14ac:dyDescent="0.25">
      <c r="A221" s="13" t="s">
        <v>879</v>
      </c>
      <c r="B221" s="13" t="s">
        <v>1353</v>
      </c>
      <c r="C221" s="13" t="s">
        <v>1752</v>
      </c>
      <c r="D221" s="13" t="s">
        <v>1758</v>
      </c>
      <c r="E221" s="13" t="s">
        <v>356</v>
      </c>
      <c r="F221" s="13" t="s">
        <v>1727</v>
      </c>
      <c r="G221" s="13" t="s">
        <v>98</v>
      </c>
      <c r="H221" s="13" t="s">
        <v>1311</v>
      </c>
      <c r="I221" s="13" t="s">
        <v>1311</v>
      </c>
      <c r="J221" s="13" t="str">
        <f>VLOOKUP($M221,[1]Hoja1!$K$5:$N$815,2,FALSE)</f>
        <v>C</v>
      </c>
      <c r="K221" s="13">
        <f>VLOOKUP($M221,[1]Hoja1!$K$5:$N$815,3,FALSE)</f>
        <v>12.9</v>
      </c>
      <c r="L221" s="13">
        <f>VLOOKUP($M221,[1]Hoja1!$K$5:$N$815,4,FALSE)</f>
        <v>550486</v>
      </c>
      <c r="M221" s="13" t="s">
        <v>1763</v>
      </c>
      <c r="N221" s="13"/>
      <c r="O221" s="13"/>
      <c r="P221" s="13"/>
      <c r="Q221" s="13"/>
      <c r="R221" s="13"/>
      <c r="S221" s="13"/>
      <c r="T221" s="13"/>
      <c r="U221" s="13"/>
      <c r="V221" s="13"/>
      <c r="W221" s="13"/>
      <c r="X221" s="13"/>
      <c r="Y221" s="13"/>
      <c r="Z221" s="13"/>
      <c r="AA221" s="13"/>
      <c r="AB221" s="13">
        <f>VLOOKUP(M221,'[2]Base Total GPR'!$P$5:$BH$652,11,FALSE)</f>
        <v>2</v>
      </c>
      <c r="AC221" s="13"/>
      <c r="AD221" s="13"/>
      <c r="AE221" s="13"/>
      <c r="AF221" s="13"/>
      <c r="AG221" s="13"/>
      <c r="AH221" s="13">
        <f>VLOOKUP(M221,'[2]Base Total GPR'!$P$5:$BH$652,18,FALSE)</f>
        <v>1</v>
      </c>
      <c r="AI221" s="13"/>
      <c r="AJ221" s="13"/>
      <c r="AK221" s="13"/>
      <c r="AL221" s="13"/>
      <c r="AM221" s="13"/>
      <c r="AN221" s="13">
        <f>VLOOKUP($M221,'[2]Base Total GPR'!$P$5:$BH$652,19,FALSE)</f>
        <v>1</v>
      </c>
      <c r="AO221" s="13">
        <v>2</v>
      </c>
      <c r="AP221" s="13"/>
      <c r="AQ221" s="13"/>
      <c r="AR221" s="13"/>
      <c r="AS221" s="13"/>
      <c r="AT221" s="13"/>
      <c r="AU221" s="13">
        <v>1</v>
      </c>
      <c r="AV221" s="13"/>
      <c r="AW221" s="13"/>
      <c r="AX221" s="13"/>
      <c r="AY221" s="13"/>
      <c r="AZ221" s="13"/>
      <c r="BA221" s="13">
        <v>1</v>
      </c>
      <c r="BB221" s="13">
        <v>2</v>
      </c>
    </row>
    <row r="222" spans="1:54" x14ac:dyDescent="0.25">
      <c r="A222" s="13" t="s">
        <v>879</v>
      </c>
      <c r="B222" s="13" t="s">
        <v>1353</v>
      </c>
      <c r="C222" s="13" t="s">
        <v>1752</v>
      </c>
      <c r="D222" s="13" t="s">
        <v>1753</v>
      </c>
      <c r="E222" s="13" t="s">
        <v>356</v>
      </c>
      <c r="F222" s="13" t="s">
        <v>1727</v>
      </c>
      <c r="G222" s="13" t="s">
        <v>98</v>
      </c>
      <c r="H222" s="13" t="s">
        <v>1311</v>
      </c>
      <c r="I222" s="13" t="s">
        <v>1311</v>
      </c>
      <c r="J222" s="13" t="str">
        <f>VLOOKUP($M222,[1]Hoja1!$K$5:$N$815,2,FALSE)</f>
        <v>C</v>
      </c>
      <c r="K222" s="13">
        <f>VLOOKUP($M222,[1]Hoja1!$K$5:$N$815,3,FALSE)</f>
        <v>11.2</v>
      </c>
      <c r="L222" s="13">
        <f>VLOOKUP($M222,[1]Hoja1!$K$5:$N$815,4,FALSE)</f>
        <v>550716</v>
      </c>
      <c r="M222" s="13" t="s">
        <v>1754</v>
      </c>
      <c r="N222" s="13"/>
      <c r="O222" s="13"/>
      <c r="P222" s="13"/>
      <c r="Q222" s="13"/>
      <c r="R222" s="13"/>
      <c r="S222" s="13"/>
      <c r="T222" s="13"/>
      <c r="U222" s="13"/>
      <c r="V222" s="13"/>
      <c r="W222" s="13"/>
      <c r="X222" s="13"/>
      <c r="Y222" s="13"/>
      <c r="Z222" s="13"/>
      <c r="AA222" s="13"/>
      <c r="AB222" s="13">
        <f>VLOOKUP(M222,'[2]Base Total GPR'!$P$5:$BH$652,11,FALSE)</f>
        <v>2</v>
      </c>
      <c r="AC222" s="13"/>
      <c r="AD222" s="13"/>
      <c r="AE222" s="13"/>
      <c r="AF222" s="13"/>
      <c r="AG222" s="13"/>
      <c r="AH222" s="13">
        <f>VLOOKUP(M222,'[2]Base Total GPR'!$P$5:$BH$652,18,FALSE)</f>
        <v>2</v>
      </c>
      <c r="AI222" s="13"/>
      <c r="AJ222" s="13"/>
      <c r="AK222" s="13"/>
      <c r="AL222" s="13"/>
      <c r="AM222" s="13"/>
      <c r="AN222" s="13">
        <f>VLOOKUP($M222,'[2]Base Total GPR'!$P$5:$BH$652,19,FALSE)</f>
        <v>2</v>
      </c>
      <c r="AO222" s="13">
        <v>4</v>
      </c>
      <c r="AP222" s="13"/>
      <c r="AQ222" s="13"/>
      <c r="AR222" s="13"/>
      <c r="AS222" s="13"/>
      <c r="AT222" s="13"/>
      <c r="AU222" s="13">
        <v>2</v>
      </c>
      <c r="AV222" s="13"/>
      <c r="AW222" s="13"/>
      <c r="AX222" s="13"/>
      <c r="AY222" s="13"/>
      <c r="AZ222" s="13"/>
      <c r="BA222" s="13">
        <v>2</v>
      </c>
      <c r="BB222" s="13">
        <v>4</v>
      </c>
    </row>
    <row r="223" spans="1:54" x14ac:dyDescent="0.25">
      <c r="A223" s="13" t="s">
        <v>879</v>
      </c>
      <c r="B223" s="13" t="s">
        <v>1353</v>
      </c>
      <c r="C223" s="13" t="s">
        <v>1752</v>
      </c>
      <c r="D223" s="13" t="s">
        <v>1753</v>
      </c>
      <c r="E223" s="13" t="s">
        <v>356</v>
      </c>
      <c r="F223" s="13" t="s">
        <v>1727</v>
      </c>
      <c r="G223" s="13" t="s">
        <v>98</v>
      </c>
      <c r="H223" s="13" t="s">
        <v>1311</v>
      </c>
      <c r="I223" s="13" t="s">
        <v>1311</v>
      </c>
      <c r="J223" s="13" t="str">
        <f>VLOOKUP($M223,[1]Hoja1!$K$5:$N$815,2,FALSE)</f>
        <v>C</v>
      </c>
      <c r="K223" s="13">
        <f>VLOOKUP($M223,[1]Hoja1!$K$5:$N$815,3,FALSE)</f>
        <v>11.9</v>
      </c>
      <c r="L223" s="13">
        <f>VLOOKUP($M223,[1]Hoja1!$K$5:$N$815,4,FALSE)</f>
        <v>550727</v>
      </c>
      <c r="M223" s="13" t="s">
        <v>1764</v>
      </c>
      <c r="N223" s="13"/>
      <c r="O223" s="13"/>
      <c r="P223" s="13"/>
      <c r="Q223" s="13"/>
      <c r="R223" s="13"/>
      <c r="S223" s="13"/>
      <c r="T223" s="13"/>
      <c r="U223" s="13"/>
      <c r="V223" s="13"/>
      <c r="W223" s="13"/>
      <c r="X223" s="13"/>
      <c r="Y223" s="13"/>
      <c r="Z223" s="13"/>
      <c r="AA223" s="13"/>
      <c r="AB223" s="13">
        <f>VLOOKUP(M223,'[2]Base Total GPR'!$P$5:$BH$652,11,FALSE)</f>
        <v>2</v>
      </c>
      <c r="AC223" s="13"/>
      <c r="AD223" s="13"/>
      <c r="AE223" s="13"/>
      <c r="AF223" s="13"/>
      <c r="AG223" s="13"/>
      <c r="AH223" s="13">
        <f>VLOOKUP(M223,'[2]Base Total GPR'!$P$5:$BH$652,18,FALSE)</f>
        <v>2</v>
      </c>
      <c r="AI223" s="13"/>
      <c r="AJ223" s="13"/>
      <c r="AK223" s="13"/>
      <c r="AL223" s="13"/>
      <c r="AM223" s="13"/>
      <c r="AN223" s="13">
        <f>VLOOKUP($M223,'[2]Base Total GPR'!$P$5:$BH$652,19,FALSE)</f>
        <v>8</v>
      </c>
      <c r="AO223" s="13">
        <v>10</v>
      </c>
      <c r="AP223" s="13"/>
      <c r="AQ223" s="13"/>
      <c r="AR223" s="13"/>
      <c r="AS223" s="13"/>
      <c r="AT223" s="13"/>
      <c r="AU223" s="13">
        <v>2</v>
      </c>
      <c r="AV223" s="13"/>
      <c r="AW223" s="13"/>
      <c r="AX223" s="13"/>
      <c r="AY223" s="13"/>
      <c r="AZ223" s="13"/>
      <c r="BA223" s="13">
        <v>8</v>
      </c>
      <c r="BB223" s="13">
        <v>10</v>
      </c>
    </row>
    <row r="224" spans="1:54" x14ac:dyDescent="0.25">
      <c r="A224" s="13" t="s">
        <v>879</v>
      </c>
      <c r="B224" s="13" t="s">
        <v>1353</v>
      </c>
      <c r="C224" s="13" t="s">
        <v>1752</v>
      </c>
      <c r="D224" s="13" t="s">
        <v>1758</v>
      </c>
      <c r="E224" s="13" t="s">
        <v>356</v>
      </c>
      <c r="F224" s="13" t="s">
        <v>1727</v>
      </c>
      <c r="G224" s="13" t="s">
        <v>98</v>
      </c>
      <c r="H224" s="13" t="s">
        <v>1311</v>
      </c>
      <c r="I224" s="13" t="s">
        <v>1311</v>
      </c>
      <c r="J224" s="13" t="str">
        <f>VLOOKUP($M224,[1]Hoja1!$K$5:$N$815,2,FALSE)</f>
        <v>C</v>
      </c>
      <c r="K224" s="13">
        <f>VLOOKUP($M224,[1]Hoja1!$K$5:$N$815,3,FALSE)</f>
        <v>12.8</v>
      </c>
      <c r="L224" s="13">
        <f>VLOOKUP($M224,[1]Hoja1!$K$5:$N$815,4,FALSE)</f>
        <v>550485</v>
      </c>
      <c r="M224" s="13" t="s">
        <v>1771</v>
      </c>
      <c r="N224" s="13"/>
      <c r="O224" s="13"/>
      <c r="P224" s="13"/>
      <c r="Q224" s="13"/>
      <c r="R224" s="13"/>
      <c r="S224" s="13"/>
      <c r="T224" s="13"/>
      <c r="U224" s="13"/>
      <c r="V224" s="13"/>
      <c r="W224" s="13"/>
      <c r="X224" s="13"/>
      <c r="Y224" s="13"/>
      <c r="Z224" s="13"/>
      <c r="AA224" s="13"/>
      <c r="AB224" s="13">
        <f>VLOOKUP(M224,'[2]Base Total GPR'!$P$5:$BH$652,11,FALSE)</f>
        <v>2</v>
      </c>
      <c r="AC224" s="13"/>
      <c r="AD224" s="13"/>
      <c r="AE224" s="13"/>
      <c r="AF224" s="13"/>
      <c r="AG224" s="13"/>
      <c r="AH224" s="13">
        <f>VLOOKUP(M224,'[2]Base Total GPR'!$P$5:$BH$652,18,FALSE)</f>
        <v>5</v>
      </c>
      <c r="AI224" s="13"/>
      <c r="AJ224" s="13"/>
      <c r="AK224" s="13"/>
      <c r="AL224" s="13"/>
      <c r="AM224" s="13"/>
      <c r="AN224" s="13">
        <f>VLOOKUP($M224,'[2]Base Total GPR'!$P$5:$BH$652,19,FALSE)</f>
        <v>5</v>
      </c>
      <c r="AO224" s="13">
        <v>10</v>
      </c>
      <c r="AP224" s="13"/>
      <c r="AQ224" s="13"/>
      <c r="AR224" s="13"/>
      <c r="AS224" s="13"/>
      <c r="AT224" s="13"/>
      <c r="AU224" s="13">
        <v>5</v>
      </c>
      <c r="AV224" s="13"/>
      <c r="AW224" s="13"/>
      <c r="AX224" s="13"/>
      <c r="AY224" s="13"/>
      <c r="AZ224" s="13"/>
      <c r="BA224" s="13">
        <v>5</v>
      </c>
      <c r="BB224" s="13">
        <v>10</v>
      </c>
    </row>
    <row r="225" spans="1:54" x14ac:dyDescent="0.25">
      <c r="A225" s="13" t="s">
        <v>879</v>
      </c>
      <c r="B225" s="13" t="s">
        <v>1353</v>
      </c>
      <c r="C225" s="13" t="s">
        <v>1752</v>
      </c>
      <c r="D225" s="13" t="s">
        <v>1758</v>
      </c>
      <c r="E225" s="13" t="s">
        <v>356</v>
      </c>
      <c r="F225" s="13" t="s">
        <v>1727</v>
      </c>
      <c r="G225" s="13" t="s">
        <v>98</v>
      </c>
      <c r="H225" s="13" t="s">
        <v>1311</v>
      </c>
      <c r="I225" s="13" t="s">
        <v>1311</v>
      </c>
      <c r="J225" s="13" t="str">
        <f>VLOOKUP($M225,[1]Hoja1!$K$5:$N$815,2,FALSE)</f>
        <v>C</v>
      </c>
      <c r="K225" s="13">
        <f>VLOOKUP($M225,[1]Hoja1!$K$5:$N$815,3,FALSE)</f>
        <v>12.2</v>
      </c>
      <c r="L225" s="13">
        <f>VLOOKUP($M225,[1]Hoja1!$K$5:$N$815,4,FALSE)</f>
        <v>550479</v>
      </c>
      <c r="M225" s="13" t="s">
        <v>1762</v>
      </c>
      <c r="N225" s="13"/>
      <c r="O225" s="13"/>
      <c r="P225" s="13"/>
      <c r="Q225" s="13"/>
      <c r="R225" s="13"/>
      <c r="S225" s="13"/>
      <c r="T225" s="13"/>
      <c r="U225" s="13"/>
      <c r="V225" s="13"/>
      <c r="W225" s="13"/>
      <c r="X225" s="13"/>
      <c r="Y225" s="13"/>
      <c r="Z225" s="13"/>
      <c r="AA225" s="13"/>
      <c r="AB225" s="13">
        <f>VLOOKUP(M225,'[2]Base Total GPR'!$P$5:$BH$652,11,FALSE)</f>
        <v>2</v>
      </c>
      <c r="AC225" s="13"/>
      <c r="AD225" s="13"/>
      <c r="AE225" s="13"/>
      <c r="AF225" s="13"/>
      <c r="AG225" s="13"/>
      <c r="AH225" s="13">
        <f>VLOOKUP(M225,'[2]Base Total GPR'!$P$5:$BH$652,18,FALSE)</f>
        <v>12</v>
      </c>
      <c r="AI225" s="13"/>
      <c r="AJ225" s="13"/>
      <c r="AK225" s="13"/>
      <c r="AL225" s="13"/>
      <c r="AM225" s="13"/>
      <c r="AN225" s="13">
        <f>VLOOKUP($M225,'[2]Base Total GPR'!$P$5:$BH$652,19,FALSE)</f>
        <v>13</v>
      </c>
      <c r="AO225" s="13">
        <v>25</v>
      </c>
      <c r="AP225" s="13"/>
      <c r="AQ225" s="13"/>
      <c r="AR225" s="13"/>
      <c r="AS225" s="13"/>
      <c r="AT225" s="13"/>
      <c r="AU225" s="13">
        <v>12</v>
      </c>
      <c r="AV225" s="13"/>
      <c r="AW225" s="13"/>
      <c r="AX225" s="13"/>
      <c r="AY225" s="13"/>
      <c r="AZ225" s="13"/>
      <c r="BA225" s="13">
        <v>10</v>
      </c>
      <c r="BB225" s="13">
        <v>22</v>
      </c>
    </row>
    <row r="226" spans="1:54" x14ac:dyDescent="0.25">
      <c r="A226" s="13" t="s">
        <v>879</v>
      </c>
      <c r="B226" s="13" t="s">
        <v>1353</v>
      </c>
      <c r="C226" s="13" t="s">
        <v>1752</v>
      </c>
      <c r="D226" s="13" t="s">
        <v>1758</v>
      </c>
      <c r="E226" s="13" t="s">
        <v>356</v>
      </c>
      <c r="F226" s="13" t="s">
        <v>1727</v>
      </c>
      <c r="G226" s="13" t="s">
        <v>98</v>
      </c>
      <c r="H226" s="13" t="s">
        <v>1311</v>
      </c>
      <c r="I226" s="13" t="s">
        <v>1311</v>
      </c>
      <c r="J226" s="13" t="str">
        <f>VLOOKUP($M226,[1]Hoja1!$K$5:$N$815,2,FALSE)</f>
        <v>C</v>
      </c>
      <c r="K226" s="13">
        <f>VLOOKUP($M226,[1]Hoja1!$K$5:$N$815,3,FALSE)</f>
        <v>12.6</v>
      </c>
      <c r="L226" s="13">
        <f>VLOOKUP($M226,[1]Hoja1!$K$5:$N$815,4,FALSE)</f>
        <v>550483</v>
      </c>
      <c r="M226" s="13" t="s">
        <v>1772</v>
      </c>
      <c r="N226" s="13"/>
      <c r="O226" s="13"/>
      <c r="P226" s="13"/>
      <c r="Q226" s="13"/>
      <c r="R226" s="13"/>
      <c r="S226" s="13"/>
      <c r="T226" s="13"/>
      <c r="U226" s="13"/>
      <c r="V226" s="13"/>
      <c r="W226" s="13"/>
      <c r="X226" s="13"/>
      <c r="Y226" s="13"/>
      <c r="Z226" s="13"/>
      <c r="AA226" s="13"/>
      <c r="AB226" s="13">
        <f>VLOOKUP(M226,'[2]Base Total GPR'!$P$5:$BH$652,11,FALSE)</f>
        <v>2</v>
      </c>
      <c r="AC226" s="13"/>
      <c r="AD226" s="13"/>
      <c r="AE226" s="13"/>
      <c r="AF226" s="13"/>
      <c r="AG226" s="13"/>
      <c r="AH226" s="13">
        <f>VLOOKUP(M226,'[2]Base Total GPR'!$P$5:$BH$652,18,FALSE)</f>
        <v>2</v>
      </c>
      <c r="AI226" s="13"/>
      <c r="AJ226" s="13"/>
      <c r="AK226" s="13"/>
      <c r="AL226" s="13"/>
      <c r="AM226" s="13"/>
      <c r="AN226" s="13">
        <f>VLOOKUP($M226,'[2]Base Total GPR'!$P$5:$BH$652,19,FALSE)</f>
        <v>3</v>
      </c>
      <c r="AO226" s="13">
        <v>5</v>
      </c>
      <c r="AP226" s="13"/>
      <c r="AQ226" s="13"/>
      <c r="AR226" s="13"/>
      <c r="AS226" s="13"/>
      <c r="AT226" s="13"/>
      <c r="AU226" s="13">
        <v>0</v>
      </c>
      <c r="AV226" s="13"/>
      <c r="AW226" s="13"/>
      <c r="AX226" s="13"/>
      <c r="AY226" s="13"/>
      <c r="AZ226" s="13"/>
      <c r="BA226" s="13">
        <v>1</v>
      </c>
      <c r="BB226" s="13">
        <v>1</v>
      </c>
    </row>
    <row r="227" spans="1:54" x14ac:dyDescent="0.25">
      <c r="A227" s="13" t="s">
        <v>879</v>
      </c>
      <c r="B227" s="13" t="s">
        <v>1353</v>
      </c>
      <c r="C227" s="13" t="s">
        <v>1752</v>
      </c>
      <c r="D227" s="13" t="s">
        <v>1753</v>
      </c>
      <c r="E227" s="13" t="s">
        <v>356</v>
      </c>
      <c r="F227" s="13" t="s">
        <v>1727</v>
      </c>
      <c r="G227" s="13" t="s">
        <v>98</v>
      </c>
      <c r="H227" s="13" t="s">
        <v>1311</v>
      </c>
      <c r="I227" s="13" t="s">
        <v>1311</v>
      </c>
      <c r="J227" s="13" t="str">
        <f>VLOOKUP($M227,[1]Hoja1!$K$5:$N$815,2,FALSE)</f>
        <v>C</v>
      </c>
      <c r="K227" s="13">
        <f>VLOOKUP($M227,[1]Hoja1!$K$5:$N$815,3,FALSE)</f>
        <v>11.1</v>
      </c>
      <c r="L227" s="13">
        <f>VLOOKUP($M227,[1]Hoja1!$K$5:$N$815,4,FALSE)</f>
        <v>550729</v>
      </c>
      <c r="M227" s="13" t="s">
        <v>1768</v>
      </c>
      <c r="N227" s="13"/>
      <c r="O227" s="13"/>
      <c r="P227" s="13"/>
      <c r="Q227" s="13"/>
      <c r="R227" s="13"/>
      <c r="S227" s="13"/>
      <c r="T227" s="13"/>
      <c r="U227" s="13"/>
      <c r="V227" s="13"/>
      <c r="W227" s="13"/>
      <c r="X227" s="13"/>
      <c r="Y227" s="13"/>
      <c r="Z227" s="13"/>
      <c r="AA227" s="13"/>
      <c r="AB227" s="13">
        <f>VLOOKUP(M227,'[2]Base Total GPR'!$P$5:$BH$652,11,FALSE)</f>
        <v>2</v>
      </c>
      <c r="AC227" s="13"/>
      <c r="AD227" s="13"/>
      <c r="AE227" s="13"/>
      <c r="AF227" s="13"/>
      <c r="AG227" s="13"/>
      <c r="AH227" s="13">
        <f>VLOOKUP(M227,'[2]Base Total GPR'!$P$5:$BH$652,18,FALSE)</f>
        <v>2</v>
      </c>
      <c r="AI227" s="13"/>
      <c r="AJ227" s="13"/>
      <c r="AK227" s="13"/>
      <c r="AL227" s="13"/>
      <c r="AM227" s="13"/>
      <c r="AN227" s="13">
        <f>VLOOKUP($M227,'[2]Base Total GPR'!$P$5:$BH$652,19,FALSE)</f>
        <v>10</v>
      </c>
      <c r="AO227" s="13">
        <v>12</v>
      </c>
      <c r="AP227" s="13"/>
      <c r="AQ227" s="13"/>
      <c r="AR227" s="13"/>
      <c r="AS227" s="13"/>
      <c r="AT227" s="13"/>
      <c r="AU227" s="13">
        <v>3</v>
      </c>
      <c r="AV227" s="13"/>
      <c r="AW227" s="13"/>
      <c r="AX227" s="13"/>
      <c r="AY227" s="13"/>
      <c r="AZ227" s="13"/>
      <c r="BA227" s="13">
        <v>5</v>
      </c>
      <c r="BB227" s="13">
        <v>8</v>
      </c>
    </row>
    <row r="228" spans="1:54" x14ac:dyDescent="0.25">
      <c r="A228" s="13" t="s">
        <v>879</v>
      </c>
      <c r="B228" s="13" t="s">
        <v>1353</v>
      </c>
      <c r="C228" s="13" t="s">
        <v>1752</v>
      </c>
      <c r="D228" s="13" t="s">
        <v>1758</v>
      </c>
      <c r="E228" s="13" t="s">
        <v>356</v>
      </c>
      <c r="F228" s="13" t="s">
        <v>1727</v>
      </c>
      <c r="G228" s="13" t="s">
        <v>98</v>
      </c>
      <c r="H228" s="13" t="s">
        <v>1311</v>
      </c>
      <c r="I228" s="13" t="s">
        <v>1311</v>
      </c>
      <c r="J228" s="13" t="str">
        <f>VLOOKUP($M228,[1]Hoja1!$K$5:$N$815,2,FALSE)</f>
        <v>C</v>
      </c>
      <c r="K228" s="13">
        <f>VLOOKUP($M228,[1]Hoja1!$K$5:$N$815,3,FALSE)</f>
        <v>12.1</v>
      </c>
      <c r="L228" s="13">
        <f>VLOOKUP($M228,[1]Hoja1!$K$5:$N$815,4,FALSE)</f>
        <v>550478</v>
      </c>
      <c r="M228" s="13" t="s">
        <v>1765</v>
      </c>
      <c r="N228" s="13"/>
      <c r="O228" s="13"/>
      <c r="P228" s="13"/>
      <c r="Q228" s="13"/>
      <c r="R228" s="13"/>
      <c r="S228" s="13"/>
      <c r="T228" s="13"/>
      <c r="U228" s="13"/>
      <c r="V228" s="13"/>
      <c r="W228" s="13"/>
      <c r="X228" s="13"/>
      <c r="Y228" s="13"/>
      <c r="Z228" s="13"/>
      <c r="AA228" s="13"/>
      <c r="AB228" s="13">
        <f>VLOOKUP(M228,'[2]Base Total GPR'!$P$5:$BH$652,11,FALSE)</f>
        <v>2</v>
      </c>
      <c r="AC228" s="13"/>
      <c r="AD228" s="13"/>
      <c r="AE228" s="13"/>
      <c r="AF228" s="13"/>
      <c r="AG228" s="13"/>
      <c r="AH228" s="13">
        <f>VLOOKUP(M228,'[2]Base Total GPR'!$P$5:$BH$652,18,FALSE)</f>
        <v>2</v>
      </c>
      <c r="AI228" s="13"/>
      <c r="AJ228" s="13"/>
      <c r="AK228" s="13"/>
      <c r="AL228" s="13"/>
      <c r="AM228" s="13"/>
      <c r="AN228" s="13">
        <f>VLOOKUP($M228,'[2]Base Total GPR'!$P$5:$BH$652,19,FALSE)</f>
        <v>3</v>
      </c>
      <c r="AO228" s="13">
        <v>5</v>
      </c>
      <c r="AP228" s="13"/>
      <c r="AQ228" s="13"/>
      <c r="AR228" s="13"/>
      <c r="AS228" s="13"/>
      <c r="AT228" s="13"/>
      <c r="AU228" s="13">
        <v>0</v>
      </c>
      <c r="AV228" s="13"/>
      <c r="AW228" s="13"/>
      <c r="AX228" s="13"/>
      <c r="AY228" s="13"/>
      <c r="AZ228" s="13"/>
      <c r="BA228" s="13">
        <v>0</v>
      </c>
      <c r="BB228" s="13">
        <v>0</v>
      </c>
    </row>
    <row r="229" spans="1:54" x14ac:dyDescent="0.25">
      <c r="A229" s="13" t="s">
        <v>879</v>
      </c>
      <c r="B229" s="13" t="s">
        <v>1353</v>
      </c>
      <c r="C229" s="13" t="s">
        <v>1752</v>
      </c>
      <c r="D229" s="13" t="s">
        <v>1753</v>
      </c>
      <c r="E229" s="13" t="s">
        <v>356</v>
      </c>
      <c r="F229" s="13" t="s">
        <v>1727</v>
      </c>
      <c r="G229" s="13" t="s">
        <v>98</v>
      </c>
      <c r="H229" s="13" t="s">
        <v>1311</v>
      </c>
      <c r="I229" s="13" t="s">
        <v>1311</v>
      </c>
      <c r="J229" s="13" t="str">
        <f>VLOOKUP($M229,[1]Hoja1!$K$5:$N$815,2,FALSE)</f>
        <v>C</v>
      </c>
      <c r="K229" s="13">
        <f>VLOOKUP($M229,[1]Hoja1!$K$5:$N$815,3,FALSE)</f>
        <v>11.4</v>
      </c>
      <c r="L229" s="13">
        <f>VLOOKUP($M229,[1]Hoja1!$K$5:$N$815,4,FALSE)</f>
        <v>550720</v>
      </c>
      <c r="M229" s="13" t="s">
        <v>1767</v>
      </c>
      <c r="N229" s="13"/>
      <c r="O229" s="13"/>
      <c r="P229" s="13"/>
      <c r="Q229" s="13"/>
      <c r="R229" s="13"/>
      <c r="S229" s="13"/>
      <c r="T229" s="13"/>
      <c r="U229" s="13"/>
      <c r="V229" s="13"/>
      <c r="W229" s="13"/>
      <c r="X229" s="13"/>
      <c r="Y229" s="13"/>
      <c r="Z229" s="13"/>
      <c r="AA229" s="13"/>
      <c r="AB229" s="13">
        <f>VLOOKUP(M229,'[2]Base Total GPR'!$P$5:$BH$652,11,FALSE)</f>
        <v>2</v>
      </c>
      <c r="AC229" s="13"/>
      <c r="AD229" s="13"/>
      <c r="AE229" s="13"/>
      <c r="AF229" s="13"/>
      <c r="AG229" s="13"/>
      <c r="AH229" s="13">
        <f>VLOOKUP(M229,'[2]Base Total GPR'!$P$5:$BH$652,18,FALSE)</f>
        <v>8</v>
      </c>
      <c r="AI229" s="13"/>
      <c r="AJ229" s="13"/>
      <c r="AK229" s="13"/>
      <c r="AL229" s="13"/>
      <c r="AM229" s="13"/>
      <c r="AN229" s="13">
        <f>VLOOKUP($M229,'[2]Base Total GPR'!$P$5:$BH$652,19,FALSE)</f>
        <v>8</v>
      </c>
      <c r="AO229" s="13">
        <v>16</v>
      </c>
      <c r="AP229" s="13"/>
      <c r="AQ229" s="13"/>
      <c r="AR229" s="13"/>
      <c r="AS229" s="13"/>
      <c r="AT229" s="13"/>
      <c r="AU229" s="13">
        <v>5</v>
      </c>
      <c r="AV229" s="13"/>
      <c r="AW229" s="13"/>
      <c r="AX229" s="13"/>
      <c r="AY229" s="13"/>
      <c r="AZ229" s="13"/>
      <c r="BA229" s="13">
        <v>4</v>
      </c>
      <c r="BB229" s="13">
        <v>9</v>
      </c>
    </row>
    <row r="230" spans="1:54" x14ac:dyDescent="0.25">
      <c r="A230" s="13" t="s">
        <v>879</v>
      </c>
      <c r="B230" s="13" t="s">
        <v>1353</v>
      </c>
      <c r="C230" s="13" t="s">
        <v>1752</v>
      </c>
      <c r="D230" s="13" t="s">
        <v>1758</v>
      </c>
      <c r="E230" s="13" t="s">
        <v>356</v>
      </c>
      <c r="F230" s="13" t="s">
        <v>1727</v>
      </c>
      <c r="G230" s="13" t="s">
        <v>98</v>
      </c>
      <c r="H230" s="13" t="s">
        <v>1311</v>
      </c>
      <c r="I230" s="13" t="s">
        <v>1311</v>
      </c>
      <c r="J230" s="13" t="str">
        <f>VLOOKUP($M230,[1]Hoja1!$K$5:$N$815,2,FALSE)</f>
        <v>C</v>
      </c>
      <c r="K230" s="13">
        <f>VLOOKUP($M230,[1]Hoja1!$K$5:$N$815,3,FALSE)</f>
        <v>12.5</v>
      </c>
      <c r="L230" s="13">
        <f>VLOOKUP($M230,[1]Hoja1!$K$5:$N$815,4,FALSE)</f>
        <v>550482</v>
      </c>
      <c r="M230" s="13" t="s">
        <v>1760</v>
      </c>
      <c r="N230" s="13"/>
      <c r="O230" s="13"/>
      <c r="P230" s="13"/>
      <c r="Q230" s="13"/>
      <c r="R230" s="13"/>
      <c r="S230" s="13"/>
      <c r="T230" s="13"/>
      <c r="U230" s="13"/>
      <c r="V230" s="13"/>
      <c r="W230" s="13"/>
      <c r="X230" s="13"/>
      <c r="Y230" s="13"/>
      <c r="Z230" s="13"/>
      <c r="AA230" s="13"/>
      <c r="AB230" s="13">
        <f>VLOOKUP(M230,'[2]Base Total GPR'!$P$5:$BH$652,11,FALSE)</f>
        <v>2</v>
      </c>
      <c r="AC230" s="13"/>
      <c r="AD230" s="13"/>
      <c r="AE230" s="13"/>
      <c r="AF230" s="13"/>
      <c r="AG230" s="13"/>
      <c r="AH230" s="13">
        <f>VLOOKUP(M230,'[2]Base Total GPR'!$P$5:$BH$652,18,FALSE)</f>
        <v>5</v>
      </c>
      <c r="AI230" s="13"/>
      <c r="AJ230" s="13"/>
      <c r="AK230" s="13"/>
      <c r="AL230" s="13"/>
      <c r="AM230" s="13"/>
      <c r="AN230" s="13">
        <f>VLOOKUP($M230,'[2]Base Total GPR'!$P$5:$BH$652,19,FALSE)</f>
        <v>5</v>
      </c>
      <c r="AO230" s="13">
        <v>10</v>
      </c>
      <c r="AP230" s="13"/>
      <c r="AQ230" s="13"/>
      <c r="AR230" s="13"/>
      <c r="AS230" s="13"/>
      <c r="AT230" s="13"/>
      <c r="AU230" s="13">
        <v>0</v>
      </c>
      <c r="AV230" s="13"/>
      <c r="AW230" s="13"/>
      <c r="AX230" s="13"/>
      <c r="AY230" s="13"/>
      <c r="AZ230" s="13"/>
      <c r="BA230" s="13">
        <v>0</v>
      </c>
      <c r="BB230" s="13">
        <v>0</v>
      </c>
    </row>
    <row r="231" spans="1:54" x14ac:dyDescent="0.25">
      <c r="A231" s="13" t="s">
        <v>879</v>
      </c>
      <c r="B231" s="13" t="s">
        <v>1353</v>
      </c>
      <c r="C231" s="13" t="s">
        <v>1752</v>
      </c>
      <c r="D231" s="13" t="s">
        <v>1758</v>
      </c>
      <c r="E231" s="13" t="s">
        <v>356</v>
      </c>
      <c r="F231" s="13" t="s">
        <v>1727</v>
      </c>
      <c r="G231" s="13" t="s">
        <v>98</v>
      </c>
      <c r="H231" s="13" t="s">
        <v>1311</v>
      </c>
      <c r="I231" s="13" t="s">
        <v>1311</v>
      </c>
      <c r="J231" s="13" t="str">
        <f>VLOOKUP($M231,[1]Hoja1!$K$5:$N$815,2,FALSE)</f>
        <v>C</v>
      </c>
      <c r="K231" s="13">
        <f>VLOOKUP($M231,[1]Hoja1!$K$5:$N$815,3,FALSE)</f>
        <v>12.3</v>
      </c>
      <c r="L231" s="13">
        <f>VLOOKUP($M231,[1]Hoja1!$K$5:$N$815,4,FALSE)</f>
        <v>550480</v>
      </c>
      <c r="M231" s="13" t="s">
        <v>1769</v>
      </c>
      <c r="N231" s="13"/>
      <c r="O231" s="13"/>
      <c r="P231" s="13"/>
      <c r="Q231" s="13"/>
      <c r="R231" s="13"/>
      <c r="S231" s="13"/>
      <c r="T231" s="13"/>
      <c r="U231" s="13"/>
      <c r="V231" s="13"/>
      <c r="W231" s="13"/>
      <c r="X231" s="13"/>
      <c r="Y231" s="13"/>
      <c r="Z231" s="13"/>
      <c r="AA231" s="13"/>
      <c r="AB231" s="13">
        <f>VLOOKUP(M231,'[2]Base Total GPR'!$P$5:$BH$652,11,FALSE)</f>
        <v>2</v>
      </c>
      <c r="AC231" s="13"/>
      <c r="AD231" s="13"/>
      <c r="AE231" s="13"/>
      <c r="AF231" s="13"/>
      <c r="AG231" s="13"/>
      <c r="AH231" s="13">
        <f>VLOOKUP(M231,'[2]Base Total GPR'!$P$5:$BH$652,18,FALSE)</f>
        <v>10</v>
      </c>
      <c r="AI231" s="13"/>
      <c r="AJ231" s="13"/>
      <c r="AK231" s="13"/>
      <c r="AL231" s="13"/>
      <c r="AM231" s="13"/>
      <c r="AN231" s="13">
        <f>VLOOKUP($M231,'[2]Base Total GPR'!$P$5:$BH$652,19,FALSE)</f>
        <v>10</v>
      </c>
      <c r="AO231" s="13">
        <v>20</v>
      </c>
      <c r="AP231" s="13"/>
      <c r="AQ231" s="13"/>
      <c r="AR231" s="13"/>
      <c r="AS231" s="13"/>
      <c r="AT231" s="13"/>
      <c r="AU231" s="13">
        <v>7</v>
      </c>
      <c r="AV231" s="13"/>
      <c r="AW231" s="13"/>
      <c r="AX231" s="13"/>
      <c r="AY231" s="13"/>
      <c r="AZ231" s="13"/>
      <c r="BA231" s="13">
        <v>1</v>
      </c>
      <c r="BB231" s="13">
        <v>8</v>
      </c>
    </row>
    <row r="232" spans="1:54" x14ac:dyDescent="0.25">
      <c r="A232" s="13" t="s">
        <v>879</v>
      </c>
      <c r="B232" s="13" t="s">
        <v>1353</v>
      </c>
      <c r="C232" s="13" t="s">
        <v>1752</v>
      </c>
      <c r="D232" s="13" t="s">
        <v>1758</v>
      </c>
      <c r="E232" s="13" t="s">
        <v>356</v>
      </c>
      <c r="F232" s="13" t="s">
        <v>1727</v>
      </c>
      <c r="G232" s="13" t="s">
        <v>98</v>
      </c>
      <c r="H232" s="13" t="s">
        <v>1311</v>
      </c>
      <c r="I232" s="13" t="s">
        <v>1311</v>
      </c>
      <c r="J232" s="13" t="str">
        <f>VLOOKUP($M232,[1]Hoja1!$K$5:$N$815,2,FALSE)</f>
        <v>C</v>
      </c>
      <c r="K232" s="13">
        <f>VLOOKUP($M232,[1]Hoja1!$K$5:$N$815,3,FALSE)</f>
        <v>12.4</v>
      </c>
      <c r="L232" s="13">
        <f>VLOOKUP($M232,[1]Hoja1!$K$5:$N$815,4,FALSE)</f>
        <v>550481</v>
      </c>
      <c r="M232" s="13" t="s">
        <v>1770</v>
      </c>
      <c r="N232" s="13"/>
      <c r="O232" s="13"/>
      <c r="P232" s="13"/>
      <c r="Q232" s="13"/>
      <c r="R232" s="13"/>
      <c r="S232" s="13"/>
      <c r="T232" s="13"/>
      <c r="U232" s="13"/>
      <c r="V232" s="13"/>
      <c r="W232" s="13"/>
      <c r="X232" s="13"/>
      <c r="Y232" s="13"/>
      <c r="Z232" s="13"/>
      <c r="AA232" s="13"/>
      <c r="AB232" s="13">
        <f>VLOOKUP(M232,'[2]Base Total GPR'!$P$5:$BH$652,11,FALSE)</f>
        <v>2</v>
      </c>
      <c r="AC232" s="13"/>
      <c r="AD232" s="13"/>
      <c r="AE232" s="13"/>
      <c r="AF232" s="13"/>
      <c r="AG232" s="13"/>
      <c r="AH232" s="13">
        <f>VLOOKUP(M232,'[2]Base Total GPR'!$P$5:$BH$652,18,FALSE)</f>
        <v>10</v>
      </c>
      <c r="AI232" s="13"/>
      <c r="AJ232" s="13"/>
      <c r="AK232" s="13"/>
      <c r="AL232" s="13"/>
      <c r="AM232" s="13"/>
      <c r="AN232" s="13">
        <f>VLOOKUP($M232,'[2]Base Total GPR'!$P$5:$BH$652,19,FALSE)</f>
        <v>10</v>
      </c>
      <c r="AO232" s="13">
        <v>20</v>
      </c>
      <c r="AP232" s="13"/>
      <c r="AQ232" s="13"/>
      <c r="AR232" s="13"/>
      <c r="AS232" s="13"/>
      <c r="AT232" s="13"/>
      <c r="AU232" s="13">
        <v>6</v>
      </c>
      <c r="AV232" s="13"/>
      <c r="AW232" s="13"/>
      <c r="AX232" s="13"/>
      <c r="AY232" s="13"/>
      <c r="AZ232" s="13"/>
      <c r="BA232" s="13">
        <v>0</v>
      </c>
      <c r="BB232" s="13">
        <v>6</v>
      </c>
    </row>
    <row r="233" spans="1:54" x14ac:dyDescent="0.25">
      <c r="A233" s="13" t="s">
        <v>879</v>
      </c>
      <c r="B233" s="13" t="s">
        <v>1353</v>
      </c>
      <c r="C233" s="13" t="s">
        <v>1752</v>
      </c>
      <c r="D233" s="13" t="s">
        <v>1753</v>
      </c>
      <c r="E233" s="13" t="s">
        <v>356</v>
      </c>
      <c r="F233" s="13" t="s">
        <v>1727</v>
      </c>
      <c r="G233" s="13" t="s">
        <v>98</v>
      </c>
      <c r="H233" s="13" t="s">
        <v>1311</v>
      </c>
      <c r="I233" s="13" t="s">
        <v>1311</v>
      </c>
      <c r="J233" s="13" t="str">
        <f>VLOOKUP($M233,[1]Hoja1!$K$5:$N$815,2,FALSE)</f>
        <v>C</v>
      </c>
      <c r="K233" s="13">
        <f>VLOOKUP($M233,[1]Hoja1!$K$5:$N$815,3,FALSE)</f>
        <v>11.8</v>
      </c>
      <c r="L233" s="13">
        <f>VLOOKUP($M233,[1]Hoja1!$K$5:$N$815,4,FALSE)</f>
        <v>550726</v>
      </c>
      <c r="M233" s="13" t="s">
        <v>1757</v>
      </c>
      <c r="N233" s="13"/>
      <c r="O233" s="13"/>
      <c r="P233" s="13"/>
      <c r="Q233" s="13"/>
      <c r="R233" s="13"/>
      <c r="S233" s="13"/>
      <c r="T233" s="13"/>
      <c r="U233" s="13"/>
      <c r="V233" s="13"/>
      <c r="W233" s="13"/>
      <c r="X233" s="13"/>
      <c r="Y233" s="13"/>
      <c r="Z233" s="13"/>
      <c r="AA233" s="13"/>
      <c r="AB233" s="13">
        <f>VLOOKUP(M233,'[2]Base Total GPR'!$P$5:$BH$652,11,FALSE)</f>
        <v>4</v>
      </c>
      <c r="AC233" s="13"/>
      <c r="AD233" s="13"/>
      <c r="AE233" s="13">
        <f>VLOOKUP(M233,'[2]Base Total GPR'!$P$5:$BH$652,18,FALSE)</f>
        <v>10</v>
      </c>
      <c r="AF233" s="13"/>
      <c r="AG233" s="13"/>
      <c r="AH233" s="13">
        <f>VLOOKUP($M233,'[2]Base Total GPR'!$P$5:$BH$652,19,FALSE)</f>
        <v>10</v>
      </c>
      <c r="AI233" s="13"/>
      <c r="AJ233" s="13"/>
      <c r="AK233" s="13">
        <f>VLOOKUP($M233,'[2]Base Total GPR'!$P$5:$BH$652,20,FALSE)</f>
        <v>10</v>
      </c>
      <c r="AL233" s="13"/>
      <c r="AM233" s="13"/>
      <c r="AN233" s="13">
        <f>VLOOKUP($M233,'[2]Base Total GPR'!$P$5:$BH$652,21,FALSE)</f>
        <v>11</v>
      </c>
      <c r="AO233" s="13">
        <v>41</v>
      </c>
      <c r="AP233" s="13"/>
      <c r="AQ233" s="13"/>
      <c r="AR233" s="13">
        <v>11</v>
      </c>
      <c r="AS233" s="13"/>
      <c r="AT233" s="13"/>
      <c r="AU233" s="13">
        <v>13</v>
      </c>
      <c r="AV233" s="13"/>
      <c r="AW233" s="13"/>
      <c r="AX233" s="13">
        <v>10</v>
      </c>
      <c r="AY233" s="13"/>
      <c r="AZ233" s="13"/>
      <c r="BA233" s="13">
        <v>14</v>
      </c>
      <c r="BB233" s="13">
        <v>48</v>
      </c>
    </row>
    <row r="234" spans="1:54" x14ac:dyDescent="0.25">
      <c r="A234" s="13" t="s">
        <v>879</v>
      </c>
      <c r="B234" s="13" t="s">
        <v>1353</v>
      </c>
      <c r="C234" s="13" t="s">
        <v>1752</v>
      </c>
      <c r="D234" s="13" t="s">
        <v>1753</v>
      </c>
      <c r="E234" s="13" t="s">
        <v>356</v>
      </c>
      <c r="F234" s="13" t="s">
        <v>1727</v>
      </c>
      <c r="G234" s="13" t="s">
        <v>98</v>
      </c>
      <c r="H234" s="13" t="s">
        <v>1311</v>
      </c>
      <c r="I234" s="13" t="s">
        <v>1311</v>
      </c>
      <c r="J234" s="13" t="str">
        <f>VLOOKUP($M234,[1]Hoja1!$K$5:$N$815,2,FALSE)</f>
        <v>C</v>
      </c>
      <c r="K234" s="13">
        <f>VLOOKUP($M234,[1]Hoja1!$K$5:$N$815,3,FALSE)</f>
        <v>11.3</v>
      </c>
      <c r="L234" s="13">
        <f>VLOOKUP($M234,[1]Hoja1!$K$5:$N$815,4,FALSE)</f>
        <v>550718</v>
      </c>
      <c r="M234" s="13" t="s">
        <v>1766</v>
      </c>
      <c r="N234" s="13"/>
      <c r="O234" s="13"/>
      <c r="P234" s="13"/>
      <c r="Q234" s="13"/>
      <c r="R234" s="13"/>
      <c r="S234" s="13"/>
      <c r="T234" s="13"/>
      <c r="U234" s="13"/>
      <c r="V234" s="13"/>
      <c r="W234" s="13"/>
      <c r="X234" s="13"/>
      <c r="Y234" s="13"/>
      <c r="Z234" s="13"/>
      <c r="AA234" s="13"/>
      <c r="AB234" s="13">
        <f>VLOOKUP(M234,'[2]Base Total GPR'!$P$5:$BH$652,11,FALSE)</f>
        <v>12</v>
      </c>
      <c r="AC234" s="13">
        <f>VLOOKUP(M234,'[2]Base Total GPR'!$P$5:$BH$652,18,FALSE)</f>
        <v>19014</v>
      </c>
      <c r="AD234" s="13">
        <f>VLOOKUP($M234,'[2]Base Total GPR'!$P$5:$BH$652,19,FALSE)</f>
        <v>23880</v>
      </c>
      <c r="AE234" s="13">
        <f>VLOOKUP($M234,'[2]Base Total GPR'!$P$5:$BH$652,20,FALSE)</f>
        <v>8691</v>
      </c>
      <c r="AF234" s="13">
        <f>VLOOKUP($M234,'[2]Base Total GPR'!$P$5:$BH$652,21,FALSE)</f>
        <v>8691</v>
      </c>
      <c r="AG234" s="13">
        <f>VLOOKUP($M234,'[2]Base Total GPR'!$P$5:$BH$652,22,FALSE)</f>
        <v>8691</v>
      </c>
      <c r="AH234" s="13">
        <f>VLOOKUP($M234,'[2]Base Total GPR'!$P$5:$BH$652,23,FALSE)</f>
        <v>8691</v>
      </c>
      <c r="AI234" s="13">
        <f>VLOOKUP($M234,'[2]Base Total GPR'!$P$5:$BH$652,24,FALSE)</f>
        <v>8692</v>
      </c>
      <c r="AJ234" s="13">
        <f>VLOOKUP($M234,'[2]Base Total GPR'!$P$5:$BH$652,25,FALSE)</f>
        <v>8692</v>
      </c>
      <c r="AK234" s="13">
        <f>VLOOKUP($M234,'[2]Base Total GPR'!$P$5:$BH$652,26,FALSE)</f>
        <v>8692</v>
      </c>
      <c r="AL234" s="13">
        <f>VLOOKUP($M234,'[2]Base Total GPR'!$P$5:$BH$652,27,FALSE)</f>
        <v>8692</v>
      </c>
      <c r="AM234" s="13">
        <f>VLOOKUP($M234,'[2]Base Total GPR'!$P$5:$BH$652,28,FALSE)</f>
        <v>8692</v>
      </c>
      <c r="AN234" s="13">
        <f>VLOOKUP($M234,'[2]Base Total GPR'!$P$5:$BH$652,29,FALSE)</f>
        <v>8692</v>
      </c>
      <c r="AO234" s="13">
        <v>129810</v>
      </c>
      <c r="AP234" s="13">
        <v>58028</v>
      </c>
      <c r="AQ234" s="13">
        <v>23880</v>
      </c>
      <c r="AR234" s="13">
        <v>31907</v>
      </c>
      <c r="AS234" s="13">
        <v>11414</v>
      </c>
      <c r="AT234" s="13">
        <v>14747</v>
      </c>
      <c r="AU234" s="13">
        <v>14007</v>
      </c>
      <c r="AV234" s="13">
        <v>15669</v>
      </c>
      <c r="AW234" s="13">
        <v>14002</v>
      </c>
      <c r="AX234" s="13">
        <v>10639</v>
      </c>
      <c r="AY234" s="13">
        <v>10967</v>
      </c>
      <c r="AZ234" s="13">
        <v>13191</v>
      </c>
      <c r="BA234" s="13">
        <v>18011</v>
      </c>
      <c r="BB234" s="13">
        <v>236462</v>
      </c>
    </row>
    <row r="235" spans="1:54" x14ac:dyDescent="0.25">
      <c r="A235" s="13" t="s">
        <v>879</v>
      </c>
      <c r="B235" s="13" t="s">
        <v>1353</v>
      </c>
      <c r="C235" s="13" t="s">
        <v>1752</v>
      </c>
      <c r="D235" s="13" t="s">
        <v>1758</v>
      </c>
      <c r="E235" s="13" t="s">
        <v>356</v>
      </c>
      <c r="F235" s="13" t="s">
        <v>1727</v>
      </c>
      <c r="G235" s="13" t="s">
        <v>98</v>
      </c>
      <c r="H235" s="13" t="s">
        <v>1311</v>
      </c>
      <c r="I235" s="13" t="s">
        <v>1311</v>
      </c>
      <c r="J235" s="13" t="str">
        <f>VLOOKUP($M235,[1]Hoja1!$K$5:$N$815,2,FALSE)</f>
        <v>C</v>
      </c>
      <c r="K235" s="13">
        <f>VLOOKUP($M235,[1]Hoja1!$K$5:$N$815,3,FALSE)</f>
        <v>12.7</v>
      </c>
      <c r="L235" s="13">
        <f>VLOOKUP($M235,[1]Hoja1!$K$5:$N$815,4,FALSE)</f>
        <v>550484</v>
      </c>
      <c r="M235" s="13" t="s">
        <v>1759</v>
      </c>
      <c r="N235" s="13"/>
      <c r="O235" s="13"/>
      <c r="P235" s="13"/>
      <c r="Q235" s="13"/>
      <c r="R235" s="13"/>
      <c r="S235" s="13"/>
      <c r="T235" s="13"/>
      <c r="U235" s="13"/>
      <c r="V235" s="13"/>
      <c r="W235" s="13"/>
      <c r="X235" s="13"/>
      <c r="Y235" s="13"/>
      <c r="Z235" s="13"/>
      <c r="AA235" s="13"/>
      <c r="AB235" s="13">
        <f>VLOOKUP(M235,'[2]Base Total GPR'!$P$5:$BH$652,11,FALSE)</f>
        <v>12</v>
      </c>
      <c r="AC235" s="13">
        <f>VLOOKUP(M235,'[2]Base Total GPR'!$P$5:$BH$652,18,FALSE)</f>
        <v>3</v>
      </c>
      <c r="AD235" s="13">
        <f>VLOOKUP($M235,'[2]Base Total GPR'!$P$5:$BH$652,19,FALSE)</f>
        <v>3</v>
      </c>
      <c r="AE235" s="13">
        <f>VLOOKUP($M235,'[2]Base Total GPR'!$P$5:$BH$652,20,FALSE)</f>
        <v>5</v>
      </c>
      <c r="AF235" s="13">
        <f>VLOOKUP($M235,'[2]Base Total GPR'!$P$5:$BH$652,21,FALSE)</f>
        <v>4</v>
      </c>
      <c r="AG235" s="13">
        <f>VLOOKUP($M235,'[2]Base Total GPR'!$P$5:$BH$652,22,FALSE)</f>
        <v>5</v>
      </c>
      <c r="AH235" s="13">
        <f>VLOOKUP($M235,'[2]Base Total GPR'!$P$5:$BH$652,23,FALSE)</f>
        <v>4</v>
      </c>
      <c r="AI235" s="13">
        <f>VLOOKUP($M235,'[2]Base Total GPR'!$P$5:$BH$652,24,FALSE)</f>
        <v>5</v>
      </c>
      <c r="AJ235" s="13">
        <f>VLOOKUP($M235,'[2]Base Total GPR'!$P$5:$BH$652,25,FALSE)</f>
        <v>4</v>
      </c>
      <c r="AK235" s="13">
        <f>VLOOKUP($M235,'[2]Base Total GPR'!$P$5:$BH$652,26,FALSE)</f>
        <v>5</v>
      </c>
      <c r="AL235" s="13">
        <f>VLOOKUP($M235,'[2]Base Total GPR'!$P$5:$BH$652,27,FALSE)</f>
        <v>4</v>
      </c>
      <c r="AM235" s="13">
        <f>VLOOKUP($M235,'[2]Base Total GPR'!$P$5:$BH$652,28,FALSE)</f>
        <v>5</v>
      </c>
      <c r="AN235" s="13">
        <f>VLOOKUP($M235,'[2]Base Total GPR'!$P$5:$BH$652,29,FALSE)</f>
        <v>3</v>
      </c>
      <c r="AO235" s="13">
        <v>50</v>
      </c>
      <c r="AP235" s="13">
        <v>3</v>
      </c>
      <c r="AQ235" s="13">
        <v>3</v>
      </c>
      <c r="AR235" s="13">
        <v>5</v>
      </c>
      <c r="AS235" s="13">
        <v>4</v>
      </c>
      <c r="AT235" s="13">
        <v>5</v>
      </c>
      <c r="AU235" s="13">
        <v>5</v>
      </c>
      <c r="AV235" s="13">
        <v>5</v>
      </c>
      <c r="AW235" s="13">
        <v>5</v>
      </c>
      <c r="AX235" s="13">
        <v>5</v>
      </c>
      <c r="AY235" s="13">
        <v>4</v>
      </c>
      <c r="AZ235" s="13">
        <v>5</v>
      </c>
      <c r="BA235" s="13">
        <v>3</v>
      </c>
      <c r="BB235" s="13">
        <v>52</v>
      </c>
    </row>
    <row r="236" spans="1:54" x14ac:dyDescent="0.25">
      <c r="A236" s="13" t="s">
        <v>885</v>
      </c>
      <c r="B236" s="13" t="s">
        <v>1326</v>
      </c>
      <c r="C236" s="13" t="s">
        <v>1774</v>
      </c>
      <c r="D236" s="13" t="s">
        <v>1777</v>
      </c>
      <c r="E236" s="13" t="s">
        <v>236</v>
      </c>
      <c r="F236" s="13" t="s">
        <v>486</v>
      </c>
      <c r="G236" s="13" t="s">
        <v>888</v>
      </c>
      <c r="H236" s="13" t="s">
        <v>4319</v>
      </c>
      <c r="I236" s="13" t="s">
        <v>1441</v>
      </c>
      <c r="J236" s="13" t="str">
        <f>VLOOKUP($M236,[1]Hoja1!$K$5:$N$815,2,FALSE)</f>
        <v>C</v>
      </c>
      <c r="K236" s="13">
        <f>VLOOKUP($M236,[1]Hoja1!$K$5:$N$815,3,FALSE)</f>
        <v>18.899999999999999</v>
      </c>
      <c r="L236" s="13">
        <f>VLOOKUP($M236,[1]Hoja1!$K$5:$N$815,4,FALSE)</f>
        <v>549247</v>
      </c>
      <c r="M236" s="13" t="s">
        <v>1783</v>
      </c>
      <c r="N236" s="13"/>
      <c r="O236" s="13"/>
      <c r="P236" s="13"/>
      <c r="Q236" s="13"/>
      <c r="R236" s="13"/>
      <c r="S236" s="13"/>
      <c r="T236" s="13"/>
      <c r="U236" s="13"/>
      <c r="V236" s="13"/>
      <c r="W236" s="13"/>
      <c r="X236" s="13"/>
      <c r="Y236" s="13"/>
      <c r="Z236" s="13"/>
      <c r="AA236" s="13"/>
      <c r="AB236" s="13">
        <f>VLOOKUP(M236,'[2]Base Total GPR'!$P$5:$BH$652,11,FALSE)</f>
        <v>1</v>
      </c>
      <c r="AC236" s="13"/>
      <c r="AD236" s="13"/>
      <c r="AE236" s="13"/>
      <c r="AF236" s="13"/>
      <c r="AG236" s="13"/>
      <c r="AH236" s="13"/>
      <c r="AI236" s="13"/>
      <c r="AJ236" s="13"/>
      <c r="AK236" s="13"/>
      <c r="AL236" s="13"/>
      <c r="AM236" s="13"/>
      <c r="AN236" s="13">
        <v>1</v>
      </c>
      <c r="AO236" s="13">
        <v>1</v>
      </c>
      <c r="AP236" s="13"/>
      <c r="AQ236" s="13"/>
      <c r="AR236" s="13"/>
      <c r="AS236" s="13"/>
      <c r="AT236" s="13"/>
      <c r="AU236" s="13"/>
      <c r="AV236" s="13"/>
      <c r="AW236" s="13"/>
      <c r="AX236" s="13"/>
      <c r="AY236" s="13"/>
      <c r="AZ236" s="13"/>
      <c r="BA236" s="13">
        <v>1</v>
      </c>
      <c r="BB236" s="13">
        <v>1</v>
      </c>
    </row>
    <row r="237" spans="1:54" x14ac:dyDescent="0.25">
      <c r="A237" s="13" t="s">
        <v>885</v>
      </c>
      <c r="B237" s="13" t="s">
        <v>1326</v>
      </c>
      <c r="C237" s="13" t="s">
        <v>1774</v>
      </c>
      <c r="D237" s="13" t="s">
        <v>1777</v>
      </c>
      <c r="E237" s="13" t="s">
        <v>236</v>
      </c>
      <c r="F237" s="13" t="s">
        <v>486</v>
      </c>
      <c r="G237" s="13" t="s">
        <v>888</v>
      </c>
      <c r="H237" s="13" t="s">
        <v>4319</v>
      </c>
      <c r="I237" s="13" t="s">
        <v>1441</v>
      </c>
      <c r="J237" s="13" t="str">
        <f>VLOOKUP($M237,[1]Hoja1!$K$5:$N$815,2,FALSE)</f>
        <v>C</v>
      </c>
      <c r="K237" s="13">
        <f>VLOOKUP($M237,[1]Hoja1!$K$5:$N$815,3,FALSE)</f>
        <v>18.399999999999999</v>
      </c>
      <c r="L237" s="13">
        <f>VLOOKUP($M237,[1]Hoja1!$K$5:$N$815,4,FALSE)</f>
        <v>549242</v>
      </c>
      <c r="M237" s="13" t="s">
        <v>1778</v>
      </c>
      <c r="N237" s="13"/>
      <c r="O237" s="13"/>
      <c r="P237" s="13"/>
      <c r="Q237" s="13"/>
      <c r="R237" s="13"/>
      <c r="S237" s="13"/>
      <c r="T237" s="13"/>
      <c r="U237" s="13"/>
      <c r="V237" s="13"/>
      <c r="W237" s="13"/>
      <c r="X237" s="13"/>
      <c r="Y237" s="13"/>
      <c r="Z237" s="13"/>
      <c r="AA237" s="13"/>
      <c r="AB237" s="13">
        <f>VLOOKUP(M237,'[2]Base Total GPR'!$P$5:$BH$652,11,FALSE)</f>
        <v>1</v>
      </c>
      <c r="AC237" s="13"/>
      <c r="AD237" s="13"/>
      <c r="AE237" s="13"/>
      <c r="AF237" s="13"/>
      <c r="AG237" s="13"/>
      <c r="AH237" s="13"/>
      <c r="AI237" s="13"/>
      <c r="AJ237" s="13"/>
      <c r="AK237" s="13"/>
      <c r="AL237" s="13"/>
      <c r="AM237" s="13"/>
      <c r="AN237" s="13">
        <v>2</v>
      </c>
      <c r="AO237" s="13">
        <v>2</v>
      </c>
      <c r="AP237" s="13"/>
      <c r="AQ237" s="13"/>
      <c r="AR237" s="13"/>
      <c r="AS237" s="13"/>
      <c r="AT237" s="13"/>
      <c r="AU237" s="13"/>
      <c r="AV237" s="13"/>
      <c r="AW237" s="13"/>
      <c r="AX237" s="13"/>
      <c r="AY237" s="13"/>
      <c r="AZ237" s="13"/>
      <c r="BA237" s="13">
        <v>2</v>
      </c>
      <c r="BB237" s="13">
        <v>2</v>
      </c>
    </row>
    <row r="238" spans="1:54" x14ac:dyDescent="0.25">
      <c r="A238" s="13" t="s">
        <v>885</v>
      </c>
      <c r="B238" s="13" t="s">
        <v>1326</v>
      </c>
      <c r="C238" s="13" t="s">
        <v>1774</v>
      </c>
      <c r="D238" s="13" t="s">
        <v>1777</v>
      </c>
      <c r="E238" s="13" t="s">
        <v>236</v>
      </c>
      <c r="F238" s="13" t="s">
        <v>486</v>
      </c>
      <c r="G238" s="13" t="s">
        <v>888</v>
      </c>
      <c r="H238" s="13" t="s">
        <v>4319</v>
      </c>
      <c r="I238" s="13" t="s">
        <v>1441</v>
      </c>
      <c r="J238" s="13" t="str">
        <f>VLOOKUP($M238,[1]Hoja1!$K$5:$N$815,2,FALSE)</f>
        <v>C</v>
      </c>
      <c r="K238" s="13">
        <f>VLOOKUP($M238,[1]Hoja1!$K$5:$N$815,3,FALSE)</f>
        <v>18.5</v>
      </c>
      <c r="L238" s="13">
        <f>VLOOKUP($M238,[1]Hoja1!$K$5:$N$815,4,FALSE)</f>
        <v>549243</v>
      </c>
      <c r="M238" s="13" t="s">
        <v>1785</v>
      </c>
      <c r="N238" s="13"/>
      <c r="O238" s="13"/>
      <c r="P238" s="13"/>
      <c r="Q238" s="13"/>
      <c r="R238" s="13"/>
      <c r="S238" s="13"/>
      <c r="T238" s="13"/>
      <c r="U238" s="13"/>
      <c r="V238" s="13"/>
      <c r="W238" s="13"/>
      <c r="X238" s="13"/>
      <c r="Y238" s="13"/>
      <c r="Z238" s="13"/>
      <c r="AA238" s="13"/>
      <c r="AB238" s="13">
        <f>VLOOKUP(M238,'[2]Base Total GPR'!$P$5:$BH$652,11,FALSE)</f>
        <v>1</v>
      </c>
      <c r="AC238" s="13"/>
      <c r="AD238" s="13"/>
      <c r="AE238" s="13"/>
      <c r="AF238" s="13"/>
      <c r="AG238" s="13"/>
      <c r="AH238" s="13"/>
      <c r="AI238" s="13"/>
      <c r="AJ238" s="13"/>
      <c r="AK238" s="13"/>
      <c r="AL238" s="13"/>
      <c r="AM238" s="13"/>
      <c r="AN238" s="13">
        <v>3</v>
      </c>
      <c r="AO238" s="13">
        <v>3</v>
      </c>
      <c r="AP238" s="13"/>
      <c r="AQ238" s="13"/>
      <c r="AR238" s="13"/>
      <c r="AS238" s="13"/>
      <c r="AT238" s="13"/>
      <c r="AU238" s="13"/>
      <c r="AV238" s="13"/>
      <c r="AW238" s="13"/>
      <c r="AX238" s="13"/>
      <c r="AY238" s="13"/>
      <c r="AZ238" s="13"/>
      <c r="BA238" s="13">
        <v>3</v>
      </c>
      <c r="BB238" s="13">
        <v>3</v>
      </c>
    </row>
    <row r="239" spans="1:54" x14ac:dyDescent="0.25">
      <c r="A239" s="13" t="s">
        <v>885</v>
      </c>
      <c r="B239" s="13" t="s">
        <v>1326</v>
      </c>
      <c r="C239" s="13" t="s">
        <v>1774</v>
      </c>
      <c r="D239" s="13" t="s">
        <v>1775</v>
      </c>
      <c r="E239" s="13" t="s">
        <v>236</v>
      </c>
      <c r="F239" s="13" t="s">
        <v>486</v>
      </c>
      <c r="G239" s="13" t="s">
        <v>888</v>
      </c>
      <c r="H239" s="13" t="s">
        <v>4319</v>
      </c>
      <c r="I239" s="13" t="s">
        <v>1441</v>
      </c>
      <c r="J239" s="13" t="str">
        <f>VLOOKUP($M239,[1]Hoja1!$K$5:$N$815,2,FALSE)</f>
        <v>C</v>
      </c>
      <c r="K239" s="13">
        <f>VLOOKUP($M239,[1]Hoja1!$K$5:$N$815,3,FALSE)</f>
        <v>17.8</v>
      </c>
      <c r="L239" s="13">
        <f>VLOOKUP($M239,[1]Hoja1!$K$5:$N$815,4,FALSE)</f>
        <v>549283</v>
      </c>
      <c r="M239" s="13" t="s">
        <v>1790</v>
      </c>
      <c r="N239" s="13"/>
      <c r="O239" s="13"/>
      <c r="P239" s="13"/>
      <c r="Q239" s="13"/>
      <c r="R239" s="13"/>
      <c r="S239" s="13"/>
      <c r="T239" s="13"/>
      <c r="U239" s="13"/>
      <c r="V239" s="13"/>
      <c r="W239" s="13"/>
      <c r="X239" s="13"/>
      <c r="Y239" s="13"/>
      <c r="Z239" s="13"/>
      <c r="AA239" s="13"/>
      <c r="AB239" s="13">
        <f>VLOOKUP(M239,'[2]Base Total GPR'!$P$5:$BH$652,11,FALSE)</f>
        <v>1</v>
      </c>
      <c r="AC239" s="13"/>
      <c r="AD239" s="13"/>
      <c r="AE239" s="13"/>
      <c r="AF239" s="13"/>
      <c r="AG239" s="13"/>
      <c r="AH239" s="13"/>
      <c r="AI239" s="13"/>
      <c r="AJ239" s="13"/>
      <c r="AK239" s="13"/>
      <c r="AL239" s="13"/>
      <c r="AM239" s="13"/>
      <c r="AN239" s="13">
        <v>1</v>
      </c>
      <c r="AO239" s="13">
        <v>1</v>
      </c>
      <c r="AP239" s="13"/>
      <c r="AQ239" s="13"/>
      <c r="AR239" s="13"/>
      <c r="AS239" s="13"/>
      <c r="AT239" s="13"/>
      <c r="AU239" s="13"/>
      <c r="AV239" s="13"/>
      <c r="AW239" s="13"/>
      <c r="AX239" s="13"/>
      <c r="AY239" s="13"/>
      <c r="AZ239" s="13"/>
      <c r="BA239" s="13">
        <v>0</v>
      </c>
      <c r="BB239" s="13">
        <v>0</v>
      </c>
    </row>
    <row r="240" spans="1:54" x14ac:dyDescent="0.25">
      <c r="A240" s="13" t="s">
        <v>885</v>
      </c>
      <c r="B240" s="13" t="s">
        <v>1326</v>
      </c>
      <c r="C240" s="13" t="s">
        <v>1774</v>
      </c>
      <c r="D240" s="13" t="s">
        <v>1775</v>
      </c>
      <c r="E240" s="13" t="s">
        <v>236</v>
      </c>
      <c r="F240" s="13" t="s">
        <v>486</v>
      </c>
      <c r="G240" s="13" t="s">
        <v>888</v>
      </c>
      <c r="H240" s="13" t="s">
        <v>4319</v>
      </c>
      <c r="I240" s="13" t="s">
        <v>1441</v>
      </c>
      <c r="J240" s="13" t="str">
        <f>VLOOKUP($M240,[1]Hoja1!$K$5:$N$815,2,FALSE)</f>
        <v>C</v>
      </c>
      <c r="K240" s="13">
        <f>VLOOKUP($M240,[1]Hoja1!$K$5:$N$815,3,FALSE)</f>
        <v>17.3</v>
      </c>
      <c r="L240" s="13">
        <f>VLOOKUP($M240,[1]Hoja1!$K$5:$N$815,4,FALSE)</f>
        <v>549231</v>
      </c>
      <c r="M240" s="13" t="s">
        <v>1793</v>
      </c>
      <c r="N240" s="13"/>
      <c r="O240" s="13"/>
      <c r="P240" s="13"/>
      <c r="Q240" s="13"/>
      <c r="R240" s="13"/>
      <c r="S240" s="13"/>
      <c r="T240" s="13"/>
      <c r="U240" s="13"/>
      <c r="V240" s="13"/>
      <c r="W240" s="13"/>
      <c r="X240" s="13"/>
      <c r="Y240" s="13"/>
      <c r="Z240" s="13"/>
      <c r="AA240" s="13"/>
      <c r="AB240" s="13">
        <f>VLOOKUP(M240,'[2]Base Total GPR'!$P$5:$BH$652,11,FALSE)</f>
        <v>2</v>
      </c>
      <c r="AC240" s="13"/>
      <c r="AD240" s="13"/>
      <c r="AE240" s="13"/>
      <c r="AF240" s="13"/>
      <c r="AG240" s="13"/>
      <c r="AH240" s="13">
        <f>VLOOKUP(M240,'[2]Base Total GPR'!$P$5:$BH$652,18,FALSE)</f>
        <v>0.06</v>
      </c>
      <c r="AI240" s="13"/>
      <c r="AJ240" s="13"/>
      <c r="AK240" s="13"/>
      <c r="AL240" s="13"/>
      <c r="AM240" s="13"/>
      <c r="AN240" s="13">
        <f>VLOOKUP($M240,'[2]Base Total GPR'!$P$5:$BH$652,19,FALSE)</f>
        <v>0.06</v>
      </c>
      <c r="AO240" s="13">
        <v>0.12</v>
      </c>
      <c r="AP240" s="13"/>
      <c r="AQ240" s="13"/>
      <c r="AR240" s="13"/>
      <c r="AS240" s="13"/>
      <c r="AT240" s="13"/>
      <c r="AU240" s="13">
        <v>0.58299999999999996</v>
      </c>
      <c r="AV240" s="13"/>
      <c r="AW240" s="13"/>
      <c r="AX240" s="13"/>
      <c r="AY240" s="13"/>
      <c r="AZ240" s="13"/>
      <c r="BA240" s="13">
        <v>0</v>
      </c>
      <c r="BB240" s="13">
        <v>0.58299999999999996</v>
      </c>
    </row>
    <row r="241" spans="1:54" x14ac:dyDescent="0.25">
      <c r="A241" s="13" t="s">
        <v>885</v>
      </c>
      <c r="B241" s="13" t="s">
        <v>1326</v>
      </c>
      <c r="C241" s="13" t="s">
        <v>1774</v>
      </c>
      <c r="D241" s="13" t="s">
        <v>1775</v>
      </c>
      <c r="E241" s="13" t="s">
        <v>236</v>
      </c>
      <c r="F241" s="13" t="s">
        <v>486</v>
      </c>
      <c r="G241" s="13" t="s">
        <v>888</v>
      </c>
      <c r="H241" s="13" t="s">
        <v>4319</v>
      </c>
      <c r="I241" s="13" t="s">
        <v>1441</v>
      </c>
      <c r="J241" s="13" t="str">
        <f>VLOOKUP($M241,[1]Hoja1!$K$5:$N$815,2,FALSE)</f>
        <v>C</v>
      </c>
      <c r="K241" s="13">
        <f>VLOOKUP($M241,[1]Hoja1!$K$5:$N$815,3,FALSE)</f>
        <v>17.7</v>
      </c>
      <c r="L241" s="13">
        <f>VLOOKUP($M241,[1]Hoja1!$K$5:$N$815,4,FALSE)</f>
        <v>549235</v>
      </c>
      <c r="M241" s="13" t="s">
        <v>1789</v>
      </c>
      <c r="N241" s="13"/>
      <c r="O241" s="13"/>
      <c r="P241" s="13"/>
      <c r="Q241" s="13"/>
      <c r="R241" s="13"/>
      <c r="S241" s="13"/>
      <c r="T241" s="13"/>
      <c r="U241" s="13"/>
      <c r="V241" s="13"/>
      <c r="W241" s="13"/>
      <c r="X241" s="13"/>
      <c r="Y241" s="13"/>
      <c r="Z241" s="13"/>
      <c r="AA241" s="13"/>
      <c r="AB241" s="13">
        <f>VLOOKUP(M241,'[2]Base Total GPR'!$P$5:$BH$652,11,FALSE)</f>
        <v>2</v>
      </c>
      <c r="AC241" s="13"/>
      <c r="AD241" s="13"/>
      <c r="AE241" s="13"/>
      <c r="AF241" s="13"/>
      <c r="AG241" s="13"/>
      <c r="AH241" s="13">
        <f>VLOOKUP(M241,'[2]Base Total GPR'!$P$5:$BH$652,18,FALSE)</f>
        <v>11</v>
      </c>
      <c r="AI241" s="13"/>
      <c r="AJ241" s="13"/>
      <c r="AK241" s="13"/>
      <c r="AL241" s="13"/>
      <c r="AM241" s="13"/>
      <c r="AN241" s="13">
        <f>VLOOKUP($M241,'[2]Base Total GPR'!$P$5:$BH$652,19,FALSE)</f>
        <v>2</v>
      </c>
      <c r="AO241" s="13">
        <v>13</v>
      </c>
      <c r="AP241" s="13"/>
      <c r="AQ241" s="13"/>
      <c r="AR241" s="13"/>
      <c r="AS241" s="13"/>
      <c r="AT241" s="13"/>
      <c r="AU241" s="13">
        <v>11</v>
      </c>
      <c r="AV241" s="13"/>
      <c r="AW241" s="13"/>
      <c r="AX241" s="13"/>
      <c r="AY241" s="13"/>
      <c r="AZ241" s="13"/>
      <c r="BA241" s="13">
        <v>2</v>
      </c>
      <c r="BB241" s="13">
        <v>13</v>
      </c>
    </row>
    <row r="242" spans="1:54" x14ac:dyDescent="0.25">
      <c r="A242" s="13" t="s">
        <v>885</v>
      </c>
      <c r="B242" s="13" t="s">
        <v>1326</v>
      </c>
      <c r="C242" s="13" t="s">
        <v>1774</v>
      </c>
      <c r="D242" s="13" t="s">
        <v>1777</v>
      </c>
      <c r="E242" s="13" t="s">
        <v>236</v>
      </c>
      <c r="F242" s="13" t="s">
        <v>486</v>
      </c>
      <c r="G242" s="13" t="s">
        <v>888</v>
      </c>
      <c r="H242" s="13" t="s">
        <v>4319</v>
      </c>
      <c r="I242" s="13" t="s">
        <v>1441</v>
      </c>
      <c r="J242" s="13" t="str">
        <f>VLOOKUP($M242,[1]Hoja1!$K$5:$N$815,2,FALSE)</f>
        <v>C</v>
      </c>
      <c r="K242" s="13">
        <f>VLOOKUP($M242,[1]Hoja1!$K$5:$N$815,3,FALSE)</f>
        <v>18.100000000000001</v>
      </c>
      <c r="L242" s="13">
        <f>VLOOKUP($M242,[1]Hoja1!$K$5:$N$815,4,FALSE)</f>
        <v>549239</v>
      </c>
      <c r="M242" s="13" t="s">
        <v>1792</v>
      </c>
      <c r="N242" s="13"/>
      <c r="O242" s="13"/>
      <c r="P242" s="13"/>
      <c r="Q242" s="13"/>
      <c r="R242" s="13"/>
      <c r="S242" s="13"/>
      <c r="T242" s="13"/>
      <c r="U242" s="13"/>
      <c r="V242" s="13"/>
      <c r="W242" s="13"/>
      <c r="X242" s="13"/>
      <c r="Y242" s="13"/>
      <c r="Z242" s="13"/>
      <c r="AA242" s="13"/>
      <c r="AB242" s="13">
        <f>VLOOKUP(M242,'[2]Base Total GPR'!$P$5:$BH$652,11,FALSE)</f>
        <v>2</v>
      </c>
      <c r="AC242" s="13"/>
      <c r="AD242" s="13"/>
      <c r="AE242" s="13"/>
      <c r="AF242" s="13"/>
      <c r="AG242" s="13"/>
      <c r="AH242" s="13">
        <f>VLOOKUP(M242,'[2]Base Total GPR'!$P$5:$BH$652,18,FALSE)</f>
        <v>277.23</v>
      </c>
      <c r="AI242" s="13"/>
      <c r="AJ242" s="13"/>
      <c r="AK242" s="13"/>
      <c r="AL242" s="13"/>
      <c r="AM242" s="13"/>
      <c r="AN242" s="13">
        <f>VLOOKUP($M242,'[2]Base Total GPR'!$P$5:$BH$652,19,FALSE)</f>
        <v>174.77</v>
      </c>
      <c r="AO242" s="13">
        <v>452</v>
      </c>
      <c r="AP242" s="13"/>
      <c r="AQ242" s="13"/>
      <c r="AR242" s="13"/>
      <c r="AS242" s="13"/>
      <c r="AT242" s="13"/>
      <c r="AU242" s="13">
        <v>235.29</v>
      </c>
      <c r="AV242" s="13"/>
      <c r="AW242" s="13"/>
      <c r="AX242" s="13"/>
      <c r="AY242" s="13"/>
      <c r="AZ242" s="13"/>
      <c r="BA242" s="13">
        <v>176.49</v>
      </c>
      <c r="BB242" s="13">
        <v>411.78</v>
      </c>
    </row>
    <row r="243" spans="1:54" x14ac:dyDescent="0.25">
      <c r="A243" s="13" t="s">
        <v>885</v>
      </c>
      <c r="B243" s="13" t="s">
        <v>1326</v>
      </c>
      <c r="C243" s="13" t="s">
        <v>1774</v>
      </c>
      <c r="D243" s="13" t="s">
        <v>1777</v>
      </c>
      <c r="E243" s="13" t="s">
        <v>236</v>
      </c>
      <c r="F243" s="13" t="s">
        <v>486</v>
      </c>
      <c r="G243" s="13" t="s">
        <v>888</v>
      </c>
      <c r="H243" s="13" t="s">
        <v>4319</v>
      </c>
      <c r="I243" s="13" t="s">
        <v>1441</v>
      </c>
      <c r="J243" s="13" t="str">
        <f>VLOOKUP($M243,[1]Hoja1!$K$5:$N$815,2,FALSE)</f>
        <v>C</v>
      </c>
      <c r="K243" s="13">
        <f>VLOOKUP($M243,[1]Hoja1!$K$5:$N$815,3,FALSE)</f>
        <v>18.2</v>
      </c>
      <c r="L243" s="13">
        <f>VLOOKUP($M243,[1]Hoja1!$K$5:$N$815,4,FALSE)</f>
        <v>549240</v>
      </c>
      <c r="M243" s="13" t="s">
        <v>1784</v>
      </c>
      <c r="N243" s="13"/>
      <c r="O243" s="13"/>
      <c r="P243" s="13"/>
      <c r="Q243" s="13"/>
      <c r="R243" s="13"/>
      <c r="S243" s="13"/>
      <c r="T243" s="13"/>
      <c r="U243" s="13"/>
      <c r="V243" s="13"/>
      <c r="W243" s="13"/>
      <c r="X243" s="13"/>
      <c r="Y243" s="13"/>
      <c r="Z243" s="13"/>
      <c r="AA243" s="13"/>
      <c r="AB243" s="13">
        <f>VLOOKUP(M243,'[2]Base Total GPR'!$P$5:$BH$652,11,FALSE)</f>
        <v>2</v>
      </c>
      <c r="AC243" s="13"/>
      <c r="AD243" s="13"/>
      <c r="AE243" s="13"/>
      <c r="AF243" s="13"/>
      <c r="AG243" s="13"/>
      <c r="AH243" s="13">
        <f>VLOOKUP(M243,'[2]Base Total GPR'!$P$5:$BH$652,18,FALSE)</f>
        <v>139071</v>
      </c>
      <c r="AI243" s="13"/>
      <c r="AJ243" s="13"/>
      <c r="AK243" s="13"/>
      <c r="AL243" s="13"/>
      <c r="AM243" s="13"/>
      <c r="AN243" s="13">
        <f>VLOOKUP($M243,'[2]Base Total GPR'!$P$5:$BH$652,19,FALSE)</f>
        <v>410929</v>
      </c>
      <c r="AO243" s="13">
        <v>550000</v>
      </c>
      <c r="AP243" s="13"/>
      <c r="AQ243" s="13"/>
      <c r="AR243" s="13"/>
      <c r="AS243" s="13"/>
      <c r="AT243" s="13"/>
      <c r="AU243" s="13">
        <v>339383</v>
      </c>
      <c r="AV243" s="13"/>
      <c r="AW243" s="13"/>
      <c r="AX243" s="13"/>
      <c r="AY243" s="13"/>
      <c r="AZ243" s="13"/>
      <c r="BA243" s="13">
        <v>141761</v>
      </c>
      <c r="BB243" s="13">
        <v>481144</v>
      </c>
    </row>
    <row r="244" spans="1:54" x14ac:dyDescent="0.25">
      <c r="A244" s="13" t="s">
        <v>885</v>
      </c>
      <c r="B244" s="13" t="s">
        <v>1326</v>
      </c>
      <c r="C244" s="13" t="s">
        <v>1774</v>
      </c>
      <c r="D244" s="13" t="s">
        <v>1777</v>
      </c>
      <c r="E244" s="13" t="s">
        <v>236</v>
      </c>
      <c r="F244" s="13" t="s">
        <v>486</v>
      </c>
      <c r="G244" s="13" t="s">
        <v>888</v>
      </c>
      <c r="H244" s="13" t="s">
        <v>4319</v>
      </c>
      <c r="I244" s="13" t="s">
        <v>1441</v>
      </c>
      <c r="J244" s="13" t="str">
        <f>VLOOKUP($M244,[1]Hoja1!$K$5:$N$815,2,FALSE)</f>
        <v>C</v>
      </c>
      <c r="K244" s="13">
        <f>VLOOKUP($M244,[1]Hoja1!$K$5:$N$815,3,FALSE)</f>
        <v>18.7</v>
      </c>
      <c r="L244" s="13">
        <f>VLOOKUP($M244,[1]Hoja1!$K$5:$N$815,4,FALSE)</f>
        <v>549245</v>
      </c>
      <c r="M244" s="13" t="s">
        <v>1779</v>
      </c>
      <c r="N244" s="13"/>
      <c r="O244" s="13"/>
      <c r="P244" s="13"/>
      <c r="Q244" s="13"/>
      <c r="R244" s="13"/>
      <c r="S244" s="13"/>
      <c r="T244" s="13"/>
      <c r="U244" s="13"/>
      <c r="V244" s="13"/>
      <c r="W244" s="13"/>
      <c r="X244" s="13"/>
      <c r="Y244" s="13"/>
      <c r="Z244" s="13"/>
      <c r="AA244" s="13"/>
      <c r="AB244" s="13">
        <f>VLOOKUP(M244,'[2]Base Total GPR'!$P$5:$BH$652,11,FALSE)</f>
        <v>4</v>
      </c>
      <c r="AC244" s="13"/>
      <c r="AD244" s="13"/>
      <c r="AE244" s="13">
        <f>VLOOKUP(M244,'[2]Base Total GPR'!$P$5:$BH$652,18,FALSE)</f>
        <v>2690</v>
      </c>
      <c r="AF244" s="13"/>
      <c r="AG244" s="13"/>
      <c r="AH244" s="13">
        <f>VLOOKUP($M244,'[2]Base Total GPR'!$P$5:$BH$652,19,FALSE)</f>
        <v>610</v>
      </c>
      <c r="AI244" s="13"/>
      <c r="AJ244" s="13"/>
      <c r="AK244" s="13">
        <f>VLOOKUP($M244,'[2]Base Total GPR'!$P$5:$BH$652,20,FALSE)</f>
        <v>660</v>
      </c>
      <c r="AL244" s="13"/>
      <c r="AM244" s="13"/>
      <c r="AN244" s="13">
        <f>VLOOKUP($M244,'[2]Base Total GPR'!$P$5:$BH$652,21,FALSE)</f>
        <v>700</v>
      </c>
      <c r="AO244" s="13">
        <v>4660</v>
      </c>
      <c r="AP244" s="13"/>
      <c r="AQ244" s="13"/>
      <c r="AR244" s="13">
        <v>2896</v>
      </c>
      <c r="AS244" s="13"/>
      <c r="AT244" s="13"/>
      <c r="AU244" s="13">
        <v>978</v>
      </c>
      <c r="AV244" s="13"/>
      <c r="AW244" s="13"/>
      <c r="AX244" s="13">
        <v>1338</v>
      </c>
      <c r="AY244" s="13"/>
      <c r="AZ244" s="13"/>
      <c r="BA244" s="13">
        <v>1854</v>
      </c>
      <c r="BB244" s="13">
        <v>7066</v>
      </c>
    </row>
    <row r="245" spans="1:54" x14ac:dyDescent="0.25">
      <c r="A245" s="13" t="s">
        <v>885</v>
      </c>
      <c r="B245" s="13" t="s">
        <v>1326</v>
      </c>
      <c r="C245" s="13" t="s">
        <v>1774</v>
      </c>
      <c r="D245" s="13" t="s">
        <v>1777</v>
      </c>
      <c r="E245" s="13" t="s">
        <v>236</v>
      </c>
      <c r="F245" s="13" t="s">
        <v>486</v>
      </c>
      <c r="G245" s="13" t="s">
        <v>888</v>
      </c>
      <c r="H245" s="13" t="s">
        <v>4319</v>
      </c>
      <c r="I245" s="13" t="s">
        <v>1441</v>
      </c>
      <c r="J245" s="13" t="str">
        <f>VLOOKUP($M245,[1]Hoja1!$K$5:$N$815,2,FALSE)</f>
        <v>C</v>
      </c>
      <c r="K245" s="13">
        <f>VLOOKUP($M245,[1]Hoja1!$K$5:$N$815,3,FALSE)</f>
        <v>18.8</v>
      </c>
      <c r="L245" s="13">
        <f>VLOOKUP($M245,[1]Hoja1!$K$5:$N$815,4,FALSE)</f>
        <v>549246</v>
      </c>
      <c r="M245" s="13" t="s">
        <v>1791</v>
      </c>
      <c r="N245" s="13"/>
      <c r="O245" s="13"/>
      <c r="P245" s="13"/>
      <c r="Q245" s="13"/>
      <c r="R245" s="13"/>
      <c r="S245" s="13"/>
      <c r="T245" s="13"/>
      <c r="U245" s="13"/>
      <c r="V245" s="13"/>
      <c r="W245" s="13"/>
      <c r="X245" s="13"/>
      <c r="Y245" s="13"/>
      <c r="Z245" s="13"/>
      <c r="AA245" s="13"/>
      <c r="AB245" s="13">
        <f>VLOOKUP(M245,'[2]Base Total GPR'!$P$5:$BH$652,11,FALSE)</f>
        <v>4</v>
      </c>
      <c r="AC245" s="13"/>
      <c r="AD245" s="13"/>
      <c r="AE245" s="13">
        <f>VLOOKUP(M245,'[2]Base Total GPR'!$P$5:$BH$652,18,FALSE)</f>
        <v>2890</v>
      </c>
      <c r="AF245" s="13"/>
      <c r="AG245" s="13"/>
      <c r="AH245" s="13">
        <f>VLOOKUP($M245,'[2]Base Total GPR'!$P$5:$BH$652,19,FALSE)</f>
        <v>735</v>
      </c>
      <c r="AI245" s="13"/>
      <c r="AJ245" s="13"/>
      <c r="AK245" s="13">
        <f>VLOOKUP($M245,'[2]Base Total GPR'!$P$5:$BH$652,20,FALSE)</f>
        <v>750</v>
      </c>
      <c r="AL245" s="13"/>
      <c r="AM245" s="13"/>
      <c r="AN245" s="13">
        <f>VLOOKUP($M245,'[2]Base Total GPR'!$P$5:$BH$652,21,FALSE)</f>
        <v>625</v>
      </c>
      <c r="AO245" s="13">
        <v>5000</v>
      </c>
      <c r="AP245" s="13"/>
      <c r="AQ245" s="13"/>
      <c r="AR245" s="13">
        <v>3255</v>
      </c>
      <c r="AS245" s="13"/>
      <c r="AT245" s="13"/>
      <c r="AU245" s="13">
        <v>745</v>
      </c>
      <c r="AV245" s="13"/>
      <c r="AW245" s="13"/>
      <c r="AX245" s="13">
        <v>1250</v>
      </c>
      <c r="AY245" s="13"/>
      <c r="AZ245" s="13"/>
      <c r="BA245" s="13">
        <v>794</v>
      </c>
      <c r="BB245" s="13">
        <v>6044</v>
      </c>
    </row>
    <row r="246" spans="1:54" x14ac:dyDescent="0.25">
      <c r="A246" s="13" t="s">
        <v>885</v>
      </c>
      <c r="B246" s="13" t="s">
        <v>1326</v>
      </c>
      <c r="C246" s="13" t="s">
        <v>1774</v>
      </c>
      <c r="D246" s="13" t="s">
        <v>1777</v>
      </c>
      <c r="E246" s="13" t="s">
        <v>236</v>
      </c>
      <c r="F246" s="13" t="s">
        <v>486</v>
      </c>
      <c r="G246" s="13" t="s">
        <v>888</v>
      </c>
      <c r="H246" s="13" t="s">
        <v>4319</v>
      </c>
      <c r="I246" s="13" t="s">
        <v>1441</v>
      </c>
      <c r="J246" s="13" t="str">
        <f>VLOOKUP($M246,[1]Hoja1!$K$5:$N$815,2,FALSE)</f>
        <v>C</v>
      </c>
      <c r="K246" s="13">
        <f>VLOOKUP($M246,[1]Hoja1!$K$5:$N$815,3,FALSE)</f>
        <v>18.600000000000001</v>
      </c>
      <c r="L246" s="13">
        <f>VLOOKUP($M246,[1]Hoja1!$K$5:$N$815,4,FALSE)</f>
        <v>549244</v>
      </c>
      <c r="M246" s="13" t="s">
        <v>1782</v>
      </c>
      <c r="N246" s="13"/>
      <c r="O246" s="13"/>
      <c r="P246" s="13"/>
      <c r="Q246" s="13"/>
      <c r="R246" s="13"/>
      <c r="S246" s="13"/>
      <c r="T246" s="13"/>
      <c r="U246" s="13"/>
      <c r="V246" s="13"/>
      <c r="W246" s="13"/>
      <c r="X246" s="13"/>
      <c r="Y246" s="13"/>
      <c r="Z246" s="13"/>
      <c r="AA246" s="13"/>
      <c r="AB246" s="13">
        <f>VLOOKUP(M246,'[2]Base Total GPR'!$P$5:$BH$652,11,FALSE)</f>
        <v>4</v>
      </c>
      <c r="AC246" s="13"/>
      <c r="AD246" s="13"/>
      <c r="AE246" s="13">
        <f>VLOOKUP(M246,'[2]Base Total GPR'!$P$5:$BH$652,18,FALSE)</f>
        <v>186</v>
      </c>
      <c r="AF246" s="13"/>
      <c r="AG246" s="13"/>
      <c r="AH246" s="13">
        <f>VLOOKUP($M246,'[2]Base Total GPR'!$P$5:$BH$652,19,FALSE)</f>
        <v>41</v>
      </c>
      <c r="AI246" s="13"/>
      <c r="AJ246" s="13"/>
      <c r="AK246" s="13">
        <f>VLOOKUP($M246,'[2]Base Total GPR'!$P$5:$BH$652,20,FALSE)</f>
        <v>39</v>
      </c>
      <c r="AL246" s="13"/>
      <c r="AM246" s="13"/>
      <c r="AN246" s="13">
        <f>VLOOKUP($M246,'[2]Base Total GPR'!$P$5:$BH$652,21,FALSE)</f>
        <v>34</v>
      </c>
      <c r="AO246" s="13">
        <v>300</v>
      </c>
      <c r="AP246" s="13"/>
      <c r="AQ246" s="13"/>
      <c r="AR246" s="13">
        <v>209</v>
      </c>
      <c r="AS246" s="13"/>
      <c r="AT246" s="13"/>
      <c r="AU246" s="13">
        <v>63</v>
      </c>
      <c r="AV246" s="13"/>
      <c r="AW246" s="13"/>
      <c r="AX246" s="13">
        <v>191</v>
      </c>
      <c r="AY246" s="13"/>
      <c r="AZ246" s="13"/>
      <c r="BA246" s="13">
        <v>64</v>
      </c>
      <c r="BB246" s="13">
        <v>527</v>
      </c>
    </row>
    <row r="247" spans="1:54" x14ac:dyDescent="0.25">
      <c r="A247" s="13" t="s">
        <v>885</v>
      </c>
      <c r="B247" s="13" t="s">
        <v>1326</v>
      </c>
      <c r="C247" s="13" t="s">
        <v>1774</v>
      </c>
      <c r="D247" s="13" t="s">
        <v>1775</v>
      </c>
      <c r="E247" s="13" t="s">
        <v>236</v>
      </c>
      <c r="F247" s="13" t="s">
        <v>486</v>
      </c>
      <c r="G247" s="13" t="s">
        <v>888</v>
      </c>
      <c r="H247" s="13" t="s">
        <v>4319</v>
      </c>
      <c r="I247" s="13" t="s">
        <v>1441</v>
      </c>
      <c r="J247" s="13" t="str">
        <f>VLOOKUP($M247,[1]Hoja1!$K$5:$N$815,2,FALSE)</f>
        <v>C</v>
      </c>
      <c r="K247" s="13">
        <f>VLOOKUP($M247,[1]Hoja1!$K$5:$N$815,3,FALSE)</f>
        <v>17.600000000000001</v>
      </c>
      <c r="L247" s="13">
        <f>VLOOKUP($M247,[1]Hoja1!$K$5:$N$815,4,FALSE)</f>
        <v>549234</v>
      </c>
      <c r="M247" s="13" t="s">
        <v>1781</v>
      </c>
      <c r="N247" s="13"/>
      <c r="O247" s="13"/>
      <c r="P247" s="13"/>
      <c r="Q247" s="13"/>
      <c r="R247" s="13"/>
      <c r="S247" s="13"/>
      <c r="T247" s="13"/>
      <c r="U247" s="13"/>
      <c r="V247" s="13"/>
      <c r="W247" s="13"/>
      <c r="X247" s="13"/>
      <c r="Y247" s="13"/>
      <c r="Z247" s="13"/>
      <c r="AA247" s="13"/>
      <c r="AB247" s="13">
        <f>VLOOKUP(M247,'[2]Base Total GPR'!$P$5:$BH$652,11,FALSE)</f>
        <v>4</v>
      </c>
      <c r="AC247" s="13"/>
      <c r="AD247" s="13"/>
      <c r="AE247" s="13">
        <f>VLOOKUP(M247,'[2]Base Total GPR'!$P$5:$BH$652,18,FALSE)</f>
        <v>13</v>
      </c>
      <c r="AF247" s="13"/>
      <c r="AG247" s="13"/>
      <c r="AH247" s="13">
        <f>VLOOKUP($M247,'[2]Base Total GPR'!$P$5:$BH$652,19,FALSE)</f>
        <v>0</v>
      </c>
      <c r="AI247" s="13"/>
      <c r="AJ247" s="13"/>
      <c r="AK247" s="13">
        <f>VLOOKUP($M247,'[2]Base Total GPR'!$P$5:$BH$652,20,FALSE)</f>
        <v>1</v>
      </c>
      <c r="AL247" s="13"/>
      <c r="AM247" s="13"/>
      <c r="AN247" s="13">
        <f>VLOOKUP($M247,'[2]Base Total GPR'!$P$5:$BH$652,21,FALSE)</f>
        <v>1</v>
      </c>
      <c r="AO247" s="13">
        <v>15</v>
      </c>
      <c r="AP247" s="13"/>
      <c r="AQ247" s="13"/>
      <c r="AR247" s="13">
        <v>13</v>
      </c>
      <c r="AS247" s="13"/>
      <c r="AT247" s="13"/>
      <c r="AU247" s="13">
        <v>0</v>
      </c>
      <c r="AV247" s="13"/>
      <c r="AW247" s="13"/>
      <c r="AX247" s="13">
        <v>1</v>
      </c>
      <c r="AY247" s="13"/>
      <c r="AZ247" s="13"/>
      <c r="BA247" s="13">
        <v>2</v>
      </c>
      <c r="BB247" s="13">
        <v>16</v>
      </c>
    </row>
    <row r="248" spans="1:54" x14ac:dyDescent="0.25">
      <c r="A248" s="13" t="s">
        <v>885</v>
      </c>
      <c r="B248" s="13" t="s">
        <v>1326</v>
      </c>
      <c r="C248" s="13" t="s">
        <v>1774</v>
      </c>
      <c r="D248" s="13" t="s">
        <v>1775</v>
      </c>
      <c r="E248" s="13" t="s">
        <v>236</v>
      </c>
      <c r="F248" s="13" t="s">
        <v>486</v>
      </c>
      <c r="G248" s="13" t="s">
        <v>888</v>
      </c>
      <c r="H248" s="13" t="s">
        <v>4319</v>
      </c>
      <c r="I248" s="13" t="s">
        <v>1441</v>
      </c>
      <c r="J248" s="13" t="str">
        <f>VLOOKUP($M248,[1]Hoja1!$K$5:$N$815,2,FALSE)</f>
        <v>C</v>
      </c>
      <c r="K248" s="13">
        <f>VLOOKUP($M248,[1]Hoja1!$K$5:$N$815,3,FALSE)</f>
        <v>17.100000000000001</v>
      </c>
      <c r="L248" s="13">
        <f>VLOOKUP($M248,[1]Hoja1!$K$5:$N$815,4,FALSE)</f>
        <v>549211</v>
      </c>
      <c r="M248" s="13" t="s">
        <v>1786</v>
      </c>
      <c r="N248" s="13"/>
      <c r="O248" s="13"/>
      <c r="P248" s="13"/>
      <c r="Q248" s="13"/>
      <c r="R248" s="13"/>
      <c r="S248" s="13"/>
      <c r="T248" s="13"/>
      <c r="U248" s="13"/>
      <c r="V248" s="13"/>
      <c r="W248" s="13"/>
      <c r="X248" s="13"/>
      <c r="Y248" s="13"/>
      <c r="Z248" s="13"/>
      <c r="AA248" s="13"/>
      <c r="AB248" s="13">
        <f>VLOOKUP(M248,'[2]Base Total GPR'!$P$5:$BH$652,11,FALSE)</f>
        <v>4</v>
      </c>
      <c r="AC248" s="13"/>
      <c r="AD248" s="13"/>
      <c r="AE248" s="13">
        <f>VLOOKUP(M248,'[2]Base Total GPR'!$P$5:$BH$652,18,FALSE)</f>
        <v>46</v>
      </c>
      <c r="AF248" s="13"/>
      <c r="AG248" s="13"/>
      <c r="AH248" s="13">
        <f>VLOOKUP($M248,'[2]Base Total GPR'!$P$5:$BH$652,19,FALSE)</f>
        <v>1</v>
      </c>
      <c r="AI248" s="13"/>
      <c r="AJ248" s="13"/>
      <c r="AK248" s="13">
        <f>VLOOKUP($M248,'[2]Base Total GPR'!$P$5:$BH$652,20,FALSE)</f>
        <v>4</v>
      </c>
      <c r="AL248" s="13"/>
      <c r="AM248" s="13"/>
      <c r="AN248" s="13">
        <f>VLOOKUP($M248,'[2]Base Total GPR'!$P$5:$BH$652,21,FALSE)</f>
        <v>2</v>
      </c>
      <c r="AO248" s="13">
        <v>53</v>
      </c>
      <c r="AP248" s="13"/>
      <c r="AQ248" s="13"/>
      <c r="AR248" s="13">
        <v>46</v>
      </c>
      <c r="AS248" s="13"/>
      <c r="AT248" s="13"/>
      <c r="AU248" s="13">
        <v>1</v>
      </c>
      <c r="AV248" s="13"/>
      <c r="AW248" s="13"/>
      <c r="AX248" s="13">
        <v>2</v>
      </c>
      <c r="AY248" s="13"/>
      <c r="AZ248" s="13"/>
      <c r="BA248" s="13">
        <v>4</v>
      </c>
      <c r="BB248" s="13">
        <v>53</v>
      </c>
    </row>
    <row r="249" spans="1:54" x14ac:dyDescent="0.25">
      <c r="A249" s="13" t="s">
        <v>885</v>
      </c>
      <c r="B249" s="13" t="s">
        <v>1326</v>
      </c>
      <c r="C249" s="13" t="s">
        <v>1774</v>
      </c>
      <c r="D249" s="13" t="s">
        <v>1775</v>
      </c>
      <c r="E249" s="13" t="s">
        <v>236</v>
      </c>
      <c r="F249" s="13" t="s">
        <v>486</v>
      </c>
      <c r="G249" s="13" t="s">
        <v>888</v>
      </c>
      <c r="H249" s="13" t="s">
        <v>4319</v>
      </c>
      <c r="I249" s="13" t="s">
        <v>1441</v>
      </c>
      <c r="J249" s="13" t="str">
        <f>VLOOKUP($M249,[1]Hoja1!$K$5:$N$815,2,FALSE)</f>
        <v>C</v>
      </c>
      <c r="K249" s="13">
        <f>VLOOKUP($M249,[1]Hoja1!$K$5:$N$815,3,FALSE)</f>
        <v>17.399999999999999</v>
      </c>
      <c r="L249" s="13">
        <f>VLOOKUP($M249,[1]Hoja1!$K$5:$N$815,4,FALSE)</f>
        <v>549232</v>
      </c>
      <c r="M249" s="13" t="s">
        <v>1776</v>
      </c>
      <c r="N249" s="13"/>
      <c r="O249" s="13"/>
      <c r="P249" s="13"/>
      <c r="Q249" s="13"/>
      <c r="R249" s="13"/>
      <c r="S249" s="13"/>
      <c r="T249" s="13"/>
      <c r="U249" s="13"/>
      <c r="V249" s="13"/>
      <c r="W249" s="13"/>
      <c r="X249" s="13"/>
      <c r="Y249" s="13"/>
      <c r="Z249" s="13"/>
      <c r="AA249" s="13"/>
      <c r="AB249" s="13">
        <f>VLOOKUP(M249,'[2]Base Total GPR'!$P$5:$BH$652,11,FALSE)</f>
        <v>4</v>
      </c>
      <c r="AC249" s="13"/>
      <c r="AD249" s="13"/>
      <c r="AE249" s="13">
        <f>VLOOKUP(M249,'[2]Base Total GPR'!$P$5:$BH$652,18,FALSE)</f>
        <v>29100</v>
      </c>
      <c r="AF249" s="13"/>
      <c r="AG249" s="13"/>
      <c r="AH249" s="13">
        <f>VLOOKUP($M249,'[2]Base Total GPR'!$P$5:$BH$652,19,FALSE)</f>
        <v>100</v>
      </c>
      <c r="AI249" s="13"/>
      <c r="AJ249" s="13"/>
      <c r="AK249" s="13">
        <f>VLOOKUP($M249,'[2]Base Total GPR'!$P$5:$BH$652,20,FALSE)</f>
        <v>100</v>
      </c>
      <c r="AL249" s="13"/>
      <c r="AM249" s="13"/>
      <c r="AN249" s="13">
        <f>VLOOKUP($M249,'[2]Base Total GPR'!$P$5:$BH$652,21,FALSE)</f>
        <v>200</v>
      </c>
      <c r="AO249" s="13">
        <v>29500</v>
      </c>
      <c r="AP249" s="13"/>
      <c r="AQ249" s="13"/>
      <c r="AR249" s="13">
        <v>29100</v>
      </c>
      <c r="AS249" s="13"/>
      <c r="AT249" s="13"/>
      <c r="AU249" s="13">
        <v>100</v>
      </c>
      <c r="AV249" s="13"/>
      <c r="AW249" s="13"/>
      <c r="AX249" s="13">
        <v>100</v>
      </c>
      <c r="AY249" s="13"/>
      <c r="AZ249" s="13"/>
      <c r="BA249" s="13">
        <v>200</v>
      </c>
      <c r="BB249" s="13">
        <v>29500</v>
      </c>
    </row>
    <row r="250" spans="1:54" x14ac:dyDescent="0.25">
      <c r="A250" s="13" t="s">
        <v>885</v>
      </c>
      <c r="B250" s="13" t="s">
        <v>1326</v>
      </c>
      <c r="C250" s="13" t="s">
        <v>1774</v>
      </c>
      <c r="D250" s="13" t="s">
        <v>1775</v>
      </c>
      <c r="E250" s="13" t="s">
        <v>236</v>
      </c>
      <c r="F250" s="13" t="s">
        <v>486</v>
      </c>
      <c r="G250" s="13" t="s">
        <v>888</v>
      </c>
      <c r="H250" s="13" t="s">
        <v>4319</v>
      </c>
      <c r="I250" s="13" t="s">
        <v>1441</v>
      </c>
      <c r="J250" s="13" t="str">
        <f>VLOOKUP($M250,[1]Hoja1!$K$5:$N$815,2,FALSE)</f>
        <v>C</v>
      </c>
      <c r="K250" s="13">
        <f>VLOOKUP($M250,[1]Hoja1!$K$5:$N$815,3,FALSE)</f>
        <v>17.2</v>
      </c>
      <c r="L250" s="13">
        <f>VLOOKUP($M250,[1]Hoja1!$K$5:$N$815,4,FALSE)</f>
        <v>549221</v>
      </c>
      <c r="M250" s="13" t="s">
        <v>1788</v>
      </c>
      <c r="N250" s="13"/>
      <c r="O250" s="13"/>
      <c r="P250" s="13"/>
      <c r="Q250" s="13"/>
      <c r="R250" s="13"/>
      <c r="S250" s="13"/>
      <c r="T250" s="13"/>
      <c r="U250" s="13"/>
      <c r="V250" s="13"/>
      <c r="W250" s="13"/>
      <c r="X250" s="13"/>
      <c r="Y250" s="13"/>
      <c r="Z250" s="13"/>
      <c r="AA250" s="13"/>
      <c r="AB250" s="13">
        <f>VLOOKUP(M250,'[2]Base Total GPR'!$P$5:$BH$652,11,FALSE)</f>
        <v>4</v>
      </c>
      <c r="AC250" s="13"/>
      <c r="AD250" s="13"/>
      <c r="AE250" s="13">
        <f>VLOOKUP(M250,'[2]Base Total GPR'!$P$5:$BH$652,18,FALSE)</f>
        <v>82</v>
      </c>
      <c r="AF250" s="13"/>
      <c r="AG250" s="13"/>
      <c r="AH250" s="13">
        <f>VLOOKUP($M250,'[2]Base Total GPR'!$P$5:$BH$652,19,FALSE)</f>
        <v>0</v>
      </c>
      <c r="AI250" s="13"/>
      <c r="AJ250" s="13"/>
      <c r="AK250" s="13">
        <f>VLOOKUP($M250,'[2]Base Total GPR'!$P$5:$BH$652,20,FALSE)</f>
        <v>2</v>
      </c>
      <c r="AL250" s="13"/>
      <c r="AM250" s="13"/>
      <c r="AN250" s="13">
        <f>VLOOKUP($M250,'[2]Base Total GPR'!$P$5:$BH$652,21,FALSE)</f>
        <v>16</v>
      </c>
      <c r="AO250" s="13">
        <v>100</v>
      </c>
      <c r="AP250" s="13"/>
      <c r="AQ250" s="13"/>
      <c r="AR250" s="13">
        <v>81</v>
      </c>
      <c r="AS250" s="13"/>
      <c r="AT250" s="13"/>
      <c r="AU250" s="13">
        <v>0</v>
      </c>
      <c r="AV250" s="13"/>
      <c r="AW250" s="13"/>
      <c r="AX250" s="13">
        <v>2</v>
      </c>
      <c r="AY250" s="13"/>
      <c r="AZ250" s="13"/>
      <c r="BA250" s="13">
        <v>15</v>
      </c>
      <c r="BB250" s="13">
        <v>98</v>
      </c>
    </row>
    <row r="251" spans="1:54" x14ac:dyDescent="0.25">
      <c r="A251" s="13" t="s">
        <v>885</v>
      </c>
      <c r="B251" s="13" t="s">
        <v>1326</v>
      </c>
      <c r="C251" s="13" t="s">
        <v>1774</v>
      </c>
      <c r="D251" s="13" t="s">
        <v>1775</v>
      </c>
      <c r="E251" s="13" t="s">
        <v>236</v>
      </c>
      <c r="F251" s="13" t="s">
        <v>486</v>
      </c>
      <c r="G251" s="13" t="s">
        <v>888</v>
      </c>
      <c r="H251" s="13" t="s">
        <v>4319</v>
      </c>
      <c r="I251" s="13" t="s">
        <v>1441</v>
      </c>
      <c r="J251" s="13" t="str">
        <f>VLOOKUP($M251,[1]Hoja1!$K$5:$N$815,2,FALSE)</f>
        <v>C</v>
      </c>
      <c r="K251" s="13">
        <f>VLOOKUP($M251,[1]Hoja1!$K$5:$N$815,3,FALSE)</f>
        <v>17.5</v>
      </c>
      <c r="L251" s="13">
        <f>VLOOKUP($M251,[1]Hoja1!$K$5:$N$815,4,FALSE)</f>
        <v>549233</v>
      </c>
      <c r="M251" s="13" t="s">
        <v>1787</v>
      </c>
      <c r="N251" s="13"/>
      <c r="O251" s="13"/>
      <c r="P251" s="13"/>
      <c r="Q251" s="13"/>
      <c r="R251" s="13"/>
      <c r="S251" s="13"/>
      <c r="T251" s="13"/>
      <c r="U251" s="13"/>
      <c r="V251" s="13"/>
      <c r="W251" s="13"/>
      <c r="X251" s="13"/>
      <c r="Y251" s="13"/>
      <c r="Z251" s="13"/>
      <c r="AA251" s="13"/>
      <c r="AB251" s="13">
        <f>VLOOKUP(M251,'[2]Base Total GPR'!$P$5:$BH$652,11,FALSE)</f>
        <v>4</v>
      </c>
      <c r="AC251" s="13"/>
      <c r="AD251" s="13"/>
      <c r="AE251" s="13">
        <f>VLOOKUP(M251,'[2]Base Total GPR'!$P$5:$BH$652,18,FALSE)</f>
        <v>160</v>
      </c>
      <c r="AF251" s="13"/>
      <c r="AG251" s="13"/>
      <c r="AH251" s="13">
        <f>VLOOKUP($M251,'[2]Base Total GPR'!$P$5:$BH$652,19,FALSE)</f>
        <v>2</v>
      </c>
      <c r="AI251" s="13"/>
      <c r="AJ251" s="13"/>
      <c r="AK251" s="13">
        <f>VLOOKUP($M251,'[2]Base Total GPR'!$P$5:$BH$652,20,FALSE)</f>
        <v>4</v>
      </c>
      <c r="AL251" s="13"/>
      <c r="AM251" s="13"/>
      <c r="AN251" s="13">
        <f>VLOOKUP($M251,'[2]Base Total GPR'!$P$5:$BH$652,21,FALSE)</f>
        <v>17</v>
      </c>
      <c r="AO251" s="13">
        <v>183</v>
      </c>
      <c r="AP251" s="13"/>
      <c r="AQ251" s="13"/>
      <c r="AR251" s="13">
        <v>159</v>
      </c>
      <c r="AS251" s="13"/>
      <c r="AT251" s="13"/>
      <c r="AU251" s="13">
        <v>1</v>
      </c>
      <c r="AV251" s="13"/>
      <c r="AW251" s="13"/>
      <c r="AX251" s="13">
        <v>4</v>
      </c>
      <c r="AY251" s="13"/>
      <c r="AZ251" s="13"/>
      <c r="BA251" s="13">
        <v>11</v>
      </c>
      <c r="BB251" s="13">
        <v>175</v>
      </c>
    </row>
    <row r="252" spans="1:54" x14ac:dyDescent="0.25">
      <c r="A252" s="13" t="s">
        <v>885</v>
      </c>
      <c r="B252" s="13" t="s">
        <v>1326</v>
      </c>
      <c r="C252" s="13" t="s">
        <v>1774</v>
      </c>
      <c r="D252" s="13" t="s">
        <v>1777</v>
      </c>
      <c r="E252" s="13" t="s">
        <v>236</v>
      </c>
      <c r="F252" s="13" t="s">
        <v>486</v>
      </c>
      <c r="G252" s="13" t="s">
        <v>888</v>
      </c>
      <c r="H252" s="13" t="s">
        <v>4319</v>
      </c>
      <c r="I252" s="13" t="s">
        <v>1441</v>
      </c>
      <c r="J252" s="13" t="str">
        <f>VLOOKUP($M252,[1]Hoja1!$K$5:$N$815,2,FALSE)</f>
        <v>C</v>
      </c>
      <c r="K252" s="13">
        <f>VLOOKUP($M252,[1]Hoja1!$K$5:$N$815,3,FALSE)</f>
        <v>18.3</v>
      </c>
      <c r="L252" s="13">
        <f>VLOOKUP($M252,[1]Hoja1!$K$5:$N$815,4,FALSE)</f>
        <v>549241</v>
      </c>
      <c r="M252" s="13" t="s">
        <v>1780</v>
      </c>
      <c r="N252" s="13"/>
      <c r="O252" s="13"/>
      <c r="P252" s="13"/>
      <c r="Q252" s="13"/>
      <c r="R252" s="13"/>
      <c r="S252" s="13"/>
      <c r="T252" s="13"/>
      <c r="U252" s="13"/>
      <c r="V252" s="13"/>
      <c r="W252" s="13"/>
      <c r="X252" s="13"/>
      <c r="Y252" s="13"/>
      <c r="Z252" s="13"/>
      <c r="AA252" s="13"/>
      <c r="AB252" s="13">
        <f>VLOOKUP(M252,'[2]Base Total GPR'!$P$5:$BH$652,11,FALSE)</f>
        <v>4</v>
      </c>
      <c r="AC252" s="13"/>
      <c r="AD252" s="13"/>
      <c r="AE252" s="13">
        <f>VLOOKUP(M252,'[2]Base Total GPR'!$P$5:$BH$652,18,FALSE)</f>
        <v>34657</v>
      </c>
      <c r="AF252" s="13"/>
      <c r="AG252" s="13"/>
      <c r="AH252" s="13">
        <f>VLOOKUP($M252,'[2]Base Total GPR'!$P$5:$BH$652,19,FALSE)</f>
        <v>6506</v>
      </c>
      <c r="AI252" s="13"/>
      <c r="AJ252" s="13"/>
      <c r="AK252" s="13">
        <f>VLOOKUP($M252,'[2]Base Total GPR'!$P$5:$BH$652,20,FALSE)</f>
        <v>6504</v>
      </c>
      <c r="AL252" s="13"/>
      <c r="AM252" s="13"/>
      <c r="AN252" s="13">
        <f>VLOOKUP($M252,'[2]Base Total GPR'!$P$5:$BH$652,21,FALSE)</f>
        <v>8485</v>
      </c>
      <c r="AO252" s="13">
        <v>56152</v>
      </c>
      <c r="AP252" s="13"/>
      <c r="AQ252" s="13"/>
      <c r="AR252" s="13">
        <v>34129</v>
      </c>
      <c r="AS252" s="13"/>
      <c r="AT252" s="13"/>
      <c r="AU252" s="13">
        <v>4740</v>
      </c>
      <c r="AV252" s="13"/>
      <c r="AW252" s="13"/>
      <c r="AX252" s="13">
        <v>4849</v>
      </c>
      <c r="AY252" s="13"/>
      <c r="AZ252" s="13"/>
      <c r="BA252" s="13">
        <v>7747</v>
      </c>
      <c r="BB252" s="13">
        <v>51465</v>
      </c>
    </row>
    <row r="253" spans="1:54" x14ac:dyDescent="0.25">
      <c r="A253" s="13" t="s">
        <v>1226</v>
      </c>
      <c r="B253" s="13" t="s">
        <v>1326</v>
      </c>
      <c r="C253" s="13" t="s">
        <v>1794</v>
      </c>
      <c r="D253" s="13" t="s">
        <v>1795</v>
      </c>
      <c r="E253" s="13" t="s">
        <v>653</v>
      </c>
      <c r="F253" s="13" t="s">
        <v>495</v>
      </c>
      <c r="G253" s="13" t="s">
        <v>1681</v>
      </c>
      <c r="H253" s="13" t="s">
        <v>4311</v>
      </c>
      <c r="I253" s="13" t="s">
        <v>1704</v>
      </c>
      <c r="J253" s="13" t="str">
        <f>VLOOKUP($M253,[1]Hoja1!$K$5:$N$815,2,FALSE)</f>
        <v>C</v>
      </c>
      <c r="K253" s="13">
        <f>VLOOKUP($M253,[1]Hoja1!$K$5:$N$815,3,FALSE)</f>
        <v>19.7</v>
      </c>
      <c r="L253" s="13">
        <f>VLOOKUP($M253,[1]Hoja1!$K$5:$N$815,4,FALSE)</f>
        <v>550784</v>
      </c>
      <c r="M253" s="13" t="s">
        <v>1818</v>
      </c>
      <c r="N253" s="13"/>
      <c r="O253" s="13"/>
      <c r="P253" s="13"/>
      <c r="Q253" s="13"/>
      <c r="R253" s="13"/>
      <c r="S253" s="13"/>
      <c r="T253" s="13"/>
      <c r="U253" s="13"/>
      <c r="V253" s="13"/>
      <c r="W253" s="13"/>
      <c r="X253" s="13"/>
      <c r="Y253" s="13"/>
      <c r="Z253" s="13"/>
      <c r="AA253" s="13"/>
      <c r="AB253" s="13">
        <f>VLOOKUP(M253,'[2]Base Total GPR'!$P$5:$BH$652,11,FALSE)</f>
        <v>1</v>
      </c>
      <c r="AC253" s="13"/>
      <c r="AD253" s="13"/>
      <c r="AE253" s="13"/>
      <c r="AF253" s="13"/>
      <c r="AG253" s="13"/>
      <c r="AH253" s="13"/>
      <c r="AI253" s="13"/>
      <c r="AJ253" s="13"/>
      <c r="AK253" s="13"/>
      <c r="AL253" s="13"/>
      <c r="AM253" s="13"/>
      <c r="AN253" s="13">
        <v>0.02</v>
      </c>
      <c r="AO253" s="13">
        <v>0.02</v>
      </c>
      <c r="AP253" s="13"/>
      <c r="AQ253" s="13"/>
      <c r="AR253" s="13"/>
      <c r="AS253" s="13"/>
      <c r="AT253" s="13"/>
      <c r="AU253" s="13"/>
      <c r="AV253" s="13"/>
      <c r="AW253" s="13"/>
      <c r="AX253" s="13"/>
      <c r="AY253" s="13"/>
      <c r="AZ253" s="13"/>
      <c r="BA253" s="13">
        <v>0.02</v>
      </c>
      <c r="BB253" s="13">
        <v>0.02</v>
      </c>
    </row>
    <row r="254" spans="1:54" x14ac:dyDescent="0.25">
      <c r="A254" s="13" t="s">
        <v>1226</v>
      </c>
      <c r="B254" s="13" t="s">
        <v>1326</v>
      </c>
      <c r="C254" s="13" t="s">
        <v>1794</v>
      </c>
      <c r="D254" s="13" t="s">
        <v>1797</v>
      </c>
      <c r="E254" s="13" t="s">
        <v>653</v>
      </c>
      <c r="F254" s="13" t="s">
        <v>495</v>
      </c>
      <c r="G254" s="13" t="s">
        <v>1681</v>
      </c>
      <c r="H254" s="13" t="s">
        <v>4311</v>
      </c>
      <c r="I254" s="13" t="s">
        <v>1704</v>
      </c>
      <c r="J254" s="13" t="str">
        <f>VLOOKUP($M254,[1]Hoja1!$K$5:$N$815,2,FALSE)</f>
        <v>C</v>
      </c>
      <c r="K254" s="13">
        <f>VLOOKUP($M254,[1]Hoja1!$K$5:$N$815,3,FALSE)</f>
        <v>17.8</v>
      </c>
      <c r="L254" s="13">
        <f>VLOOKUP($M254,[1]Hoja1!$K$5:$N$815,4,FALSE)</f>
        <v>550779</v>
      </c>
      <c r="M254" s="13" t="s">
        <v>1817</v>
      </c>
      <c r="N254" s="13"/>
      <c r="O254" s="13"/>
      <c r="P254" s="13"/>
      <c r="Q254" s="13"/>
      <c r="R254" s="13"/>
      <c r="S254" s="13"/>
      <c r="T254" s="13"/>
      <c r="U254" s="13"/>
      <c r="V254" s="13"/>
      <c r="W254" s="13"/>
      <c r="X254" s="13"/>
      <c r="Y254" s="13"/>
      <c r="Z254" s="13"/>
      <c r="AA254" s="13"/>
      <c r="AB254" s="13">
        <f>VLOOKUP(M254,'[2]Base Total GPR'!$P$5:$BH$652,11,FALSE)</f>
        <v>1</v>
      </c>
      <c r="AC254" s="13"/>
      <c r="AD254" s="13"/>
      <c r="AE254" s="13"/>
      <c r="AF254" s="13"/>
      <c r="AG254" s="13"/>
      <c r="AH254" s="13"/>
      <c r="AI254" s="13"/>
      <c r="AJ254" s="13"/>
      <c r="AK254" s="13"/>
      <c r="AL254" s="13"/>
      <c r="AM254" s="13"/>
      <c r="AN254" s="13">
        <v>0.25</v>
      </c>
      <c r="AO254" s="13">
        <v>0.25</v>
      </c>
      <c r="AP254" s="13"/>
      <c r="AQ254" s="13"/>
      <c r="AR254" s="13"/>
      <c r="AS254" s="13"/>
      <c r="AT254" s="13"/>
      <c r="AU254" s="13"/>
      <c r="AV254" s="13"/>
      <c r="AW254" s="13"/>
      <c r="AX254" s="13"/>
      <c r="AY254" s="13"/>
      <c r="AZ254" s="13"/>
      <c r="BA254" s="13">
        <v>0.25</v>
      </c>
      <c r="BB254" s="13">
        <v>0.25</v>
      </c>
    </row>
    <row r="255" spans="1:54" x14ac:dyDescent="0.25">
      <c r="A255" s="13" t="s">
        <v>1226</v>
      </c>
      <c r="B255" s="13" t="s">
        <v>1326</v>
      </c>
      <c r="C255" s="13" t="s">
        <v>1794</v>
      </c>
      <c r="D255" s="13" t="s">
        <v>1797</v>
      </c>
      <c r="E255" s="13" t="s">
        <v>653</v>
      </c>
      <c r="F255" s="13" t="s">
        <v>495</v>
      </c>
      <c r="G255" s="13" t="s">
        <v>1681</v>
      </c>
      <c r="H255" s="13" t="s">
        <v>4311</v>
      </c>
      <c r="I255" s="13" t="s">
        <v>1704</v>
      </c>
      <c r="J255" s="13" t="str">
        <f>VLOOKUP($M255,[1]Hoja1!$K$5:$N$815,2,FALSE)</f>
        <v>C</v>
      </c>
      <c r="K255" s="13">
        <f>VLOOKUP($M255,[1]Hoja1!$K$5:$N$815,3,FALSE)</f>
        <v>17.11</v>
      </c>
      <c r="L255" s="13">
        <f>VLOOKUP($M255,[1]Hoja1!$K$5:$N$815,4,FALSE)</f>
        <v>555259</v>
      </c>
      <c r="M255" s="13" t="s">
        <v>1798</v>
      </c>
      <c r="N255" s="13"/>
      <c r="O255" s="13"/>
      <c r="P255" s="13"/>
      <c r="Q255" s="13"/>
      <c r="R255" s="13"/>
      <c r="S255" s="13"/>
      <c r="T255" s="13"/>
      <c r="U255" s="13"/>
      <c r="V255" s="13"/>
      <c r="W255" s="13"/>
      <c r="X255" s="13"/>
      <c r="Y255" s="13"/>
      <c r="Z255" s="13"/>
      <c r="AA255" s="13"/>
      <c r="AB255" s="13">
        <f>VLOOKUP(M255,'[2]Base Total GPR'!$P$5:$BH$652,11,FALSE)</f>
        <v>1</v>
      </c>
      <c r="AC255" s="13"/>
      <c r="AD255" s="13"/>
      <c r="AE255" s="13"/>
      <c r="AF255" s="13"/>
      <c r="AG255" s="13"/>
      <c r="AH255" s="13"/>
      <c r="AI255" s="13"/>
      <c r="AJ255" s="13"/>
      <c r="AK255" s="13"/>
      <c r="AL255" s="13"/>
      <c r="AM255" s="13"/>
      <c r="AN255" s="13">
        <v>1</v>
      </c>
      <c r="AO255" s="13">
        <v>1</v>
      </c>
      <c r="AP255" s="13"/>
      <c r="AQ255" s="13"/>
      <c r="AR255" s="13"/>
      <c r="AS255" s="13"/>
      <c r="AT255" s="13"/>
      <c r="AU255" s="13"/>
      <c r="AV255" s="13"/>
      <c r="AW255" s="13"/>
      <c r="AX255" s="13"/>
      <c r="AY255" s="13"/>
      <c r="AZ255" s="13"/>
      <c r="BA255" s="13">
        <v>1</v>
      </c>
      <c r="BB255" s="13">
        <v>1</v>
      </c>
    </row>
    <row r="256" spans="1:54" x14ac:dyDescent="0.25">
      <c r="A256" s="13" t="s">
        <v>1226</v>
      </c>
      <c r="B256" s="13" t="s">
        <v>1326</v>
      </c>
      <c r="C256" s="13" t="s">
        <v>1794</v>
      </c>
      <c r="D256" s="13" t="s">
        <v>1807</v>
      </c>
      <c r="E256" s="13" t="s">
        <v>653</v>
      </c>
      <c r="F256" s="13" t="s">
        <v>495</v>
      </c>
      <c r="G256" s="13" t="s">
        <v>793</v>
      </c>
      <c r="H256" s="13" t="s">
        <v>4311</v>
      </c>
      <c r="I256" s="13" t="s">
        <v>1470</v>
      </c>
      <c r="J256" s="13" t="str">
        <f>VLOOKUP($M256,[1]Hoja1!$K$5:$N$815,2,FALSE)</f>
        <v>C</v>
      </c>
      <c r="K256" s="13">
        <f>VLOOKUP($M256,[1]Hoja1!$K$5:$N$815,3,FALSE)</f>
        <v>21.3</v>
      </c>
      <c r="L256" s="13">
        <f>VLOOKUP($M256,[1]Hoja1!$K$5:$N$815,4,FALSE)</f>
        <v>555043</v>
      </c>
      <c r="M256" s="13" t="s">
        <v>1813</v>
      </c>
      <c r="N256" s="13"/>
      <c r="O256" s="13"/>
      <c r="P256" s="13"/>
      <c r="Q256" s="13"/>
      <c r="R256" s="13"/>
      <c r="S256" s="13"/>
      <c r="T256" s="13"/>
      <c r="U256" s="13"/>
      <c r="V256" s="13"/>
      <c r="W256" s="13"/>
      <c r="X256" s="13"/>
      <c r="Y256" s="13"/>
      <c r="Z256" s="13"/>
      <c r="AA256" s="13"/>
      <c r="AB256" s="13">
        <f>VLOOKUP(M256,'[2]Base Total GPR'!$P$5:$BH$652,11,FALSE)</f>
        <v>1</v>
      </c>
      <c r="AC256" s="13"/>
      <c r="AD256" s="13"/>
      <c r="AE256" s="13"/>
      <c r="AF256" s="13"/>
      <c r="AG256" s="13"/>
      <c r="AH256" s="13"/>
      <c r="AI256" s="13"/>
      <c r="AJ256" s="13"/>
      <c r="AK256" s="13"/>
      <c r="AL256" s="13"/>
      <c r="AM256" s="13"/>
      <c r="AN256" s="13">
        <v>1</v>
      </c>
      <c r="AO256" s="13">
        <v>1</v>
      </c>
      <c r="AP256" s="13"/>
      <c r="AQ256" s="13"/>
      <c r="AR256" s="13"/>
      <c r="AS256" s="13"/>
      <c r="AT256" s="13"/>
      <c r="AU256" s="13"/>
      <c r="AV256" s="13"/>
      <c r="AW256" s="13"/>
      <c r="AX256" s="13"/>
      <c r="AY256" s="13"/>
      <c r="AZ256" s="13"/>
      <c r="BA256" s="13">
        <v>1</v>
      </c>
      <c r="BB256" s="13">
        <v>1</v>
      </c>
    </row>
    <row r="257" spans="1:54" x14ac:dyDescent="0.25">
      <c r="A257" s="13" t="s">
        <v>1226</v>
      </c>
      <c r="B257" s="13" t="s">
        <v>1326</v>
      </c>
      <c r="C257" s="13" t="s">
        <v>1794</v>
      </c>
      <c r="D257" s="13" t="s">
        <v>1807</v>
      </c>
      <c r="E257" s="13" t="s">
        <v>653</v>
      </c>
      <c r="F257" s="13" t="s">
        <v>495</v>
      </c>
      <c r="G257" s="13" t="s">
        <v>793</v>
      </c>
      <c r="H257" s="13" t="s">
        <v>4311</v>
      </c>
      <c r="I257" s="13" t="s">
        <v>1470</v>
      </c>
      <c r="J257" s="13" t="str">
        <f>VLOOKUP($M257,[1]Hoja1!$K$5:$N$815,2,FALSE)</f>
        <v>C</v>
      </c>
      <c r="K257" s="13">
        <f>VLOOKUP($M257,[1]Hoja1!$K$5:$N$815,3,FALSE)</f>
        <v>21.4</v>
      </c>
      <c r="L257" s="13">
        <f>VLOOKUP($M257,[1]Hoja1!$K$5:$N$815,4,FALSE)</f>
        <v>555044</v>
      </c>
      <c r="M257" s="13" t="s">
        <v>1808</v>
      </c>
      <c r="N257" s="13"/>
      <c r="O257" s="13"/>
      <c r="P257" s="13"/>
      <c r="Q257" s="13"/>
      <c r="R257" s="13"/>
      <c r="S257" s="13"/>
      <c r="T257" s="13"/>
      <c r="U257" s="13"/>
      <c r="V257" s="13"/>
      <c r="W257" s="13"/>
      <c r="X257" s="13"/>
      <c r="Y257" s="13"/>
      <c r="Z257" s="13"/>
      <c r="AA257" s="13"/>
      <c r="AB257" s="13">
        <f>VLOOKUP(M257,'[2]Base Total GPR'!$P$5:$BH$652,11,FALSE)</f>
        <v>1</v>
      </c>
      <c r="AC257" s="13"/>
      <c r="AD257" s="13"/>
      <c r="AE257" s="13"/>
      <c r="AF257" s="13"/>
      <c r="AG257" s="13"/>
      <c r="AH257" s="13"/>
      <c r="AI257" s="13"/>
      <c r="AJ257" s="13"/>
      <c r="AK257" s="13"/>
      <c r="AL257" s="13"/>
      <c r="AM257" s="13"/>
      <c r="AN257" s="13">
        <v>2</v>
      </c>
      <c r="AO257" s="13">
        <v>2</v>
      </c>
      <c r="AP257" s="13"/>
      <c r="AQ257" s="13"/>
      <c r="AR257" s="13"/>
      <c r="AS257" s="13"/>
      <c r="AT257" s="13"/>
      <c r="AU257" s="13"/>
      <c r="AV257" s="13"/>
      <c r="AW257" s="13"/>
      <c r="AX257" s="13"/>
      <c r="AY257" s="13"/>
      <c r="AZ257" s="13"/>
      <c r="BA257" s="13">
        <v>2</v>
      </c>
      <c r="BB257" s="13">
        <v>2</v>
      </c>
    </row>
    <row r="258" spans="1:54" x14ac:dyDescent="0.25">
      <c r="A258" s="13" t="s">
        <v>1226</v>
      </c>
      <c r="B258" s="13" t="s">
        <v>1326</v>
      </c>
      <c r="C258" s="13" t="s">
        <v>1794</v>
      </c>
      <c r="D258" s="13" t="s">
        <v>1803</v>
      </c>
      <c r="E258" s="13" t="s">
        <v>653</v>
      </c>
      <c r="F258" s="13" t="s">
        <v>495</v>
      </c>
      <c r="G258" s="13" t="s">
        <v>793</v>
      </c>
      <c r="H258" s="13" t="s">
        <v>4311</v>
      </c>
      <c r="I258" s="13" t="s">
        <v>1470</v>
      </c>
      <c r="J258" s="13" t="str">
        <f>VLOOKUP($M258,[1]Hoja1!$K$5:$N$815,2,FALSE)</f>
        <v>C</v>
      </c>
      <c r="K258" s="13">
        <f>VLOOKUP($M258,[1]Hoja1!$K$5:$N$815,3,FALSE)</f>
        <v>20.8</v>
      </c>
      <c r="L258" s="13">
        <f>VLOOKUP($M258,[1]Hoja1!$K$5:$N$815,4,FALSE)</f>
        <v>555046</v>
      </c>
      <c r="M258" s="13" t="s">
        <v>1809</v>
      </c>
      <c r="N258" s="13"/>
      <c r="O258" s="13"/>
      <c r="P258" s="13"/>
      <c r="Q258" s="13"/>
      <c r="R258" s="13"/>
      <c r="S258" s="13"/>
      <c r="T258" s="13"/>
      <c r="U258" s="13"/>
      <c r="V258" s="13"/>
      <c r="W258" s="13"/>
      <c r="X258" s="13"/>
      <c r="Y258" s="13"/>
      <c r="Z258" s="13"/>
      <c r="AA258" s="13"/>
      <c r="AB258" s="13">
        <f>VLOOKUP(M258,'[2]Base Total GPR'!$P$5:$BH$652,11,FALSE)</f>
        <v>1</v>
      </c>
      <c r="AC258" s="13"/>
      <c r="AD258" s="13"/>
      <c r="AE258" s="13"/>
      <c r="AF258" s="13"/>
      <c r="AG258" s="13"/>
      <c r="AH258" s="13"/>
      <c r="AI258" s="13"/>
      <c r="AJ258" s="13"/>
      <c r="AK258" s="13"/>
      <c r="AL258" s="13"/>
      <c r="AM258" s="13"/>
      <c r="AN258" s="13">
        <v>2</v>
      </c>
      <c r="AO258" s="13">
        <v>2</v>
      </c>
      <c r="AP258" s="13"/>
      <c r="AQ258" s="13"/>
      <c r="AR258" s="13"/>
      <c r="AS258" s="13"/>
      <c r="AT258" s="13"/>
      <c r="AU258" s="13"/>
      <c r="AV258" s="13"/>
      <c r="AW258" s="13"/>
      <c r="AX258" s="13"/>
      <c r="AY258" s="13"/>
      <c r="AZ258" s="13"/>
      <c r="BA258" s="13">
        <v>2</v>
      </c>
      <c r="BB258" s="13">
        <v>2</v>
      </c>
    </row>
    <row r="259" spans="1:54" x14ac:dyDescent="0.25">
      <c r="A259" s="13" t="s">
        <v>1226</v>
      </c>
      <c r="B259" s="13" t="s">
        <v>1326</v>
      </c>
      <c r="C259" s="13" t="s">
        <v>1794</v>
      </c>
      <c r="D259" s="13" t="s">
        <v>1799</v>
      </c>
      <c r="E259" s="13" t="s">
        <v>653</v>
      </c>
      <c r="F259" s="13" t="s">
        <v>495</v>
      </c>
      <c r="G259" s="13" t="s">
        <v>1681</v>
      </c>
      <c r="H259" s="13" t="s">
        <v>4311</v>
      </c>
      <c r="I259" s="13" t="s">
        <v>1704</v>
      </c>
      <c r="J259" s="13" t="str">
        <f>VLOOKUP($M259,[1]Hoja1!$K$5:$N$815,2,FALSE)</f>
        <v>C</v>
      </c>
      <c r="K259" s="13">
        <f>VLOOKUP($M259,[1]Hoja1!$K$5:$N$815,3,FALSE)</f>
        <v>18.5</v>
      </c>
      <c r="L259" s="13">
        <f>VLOOKUP($M259,[1]Hoja1!$K$5:$N$815,4,FALSE)</f>
        <v>555048</v>
      </c>
      <c r="M259" s="13" t="s">
        <v>1812</v>
      </c>
      <c r="N259" s="13"/>
      <c r="O259" s="13"/>
      <c r="P259" s="13"/>
      <c r="Q259" s="13"/>
      <c r="R259" s="13"/>
      <c r="S259" s="13"/>
      <c r="T259" s="13"/>
      <c r="U259" s="13"/>
      <c r="V259" s="13"/>
      <c r="W259" s="13"/>
      <c r="X259" s="13"/>
      <c r="Y259" s="13"/>
      <c r="Z259" s="13"/>
      <c r="AA259" s="13"/>
      <c r="AB259" s="13">
        <f>VLOOKUP(M259,'[2]Base Total GPR'!$P$5:$BH$652,11,FALSE)</f>
        <v>1</v>
      </c>
      <c r="AC259" s="13"/>
      <c r="AD259" s="13"/>
      <c r="AE259" s="13"/>
      <c r="AF259" s="13"/>
      <c r="AG259" s="13"/>
      <c r="AH259" s="13"/>
      <c r="AI259" s="13"/>
      <c r="AJ259" s="13"/>
      <c r="AK259" s="13"/>
      <c r="AL259" s="13"/>
      <c r="AM259" s="13"/>
      <c r="AN259" s="13">
        <v>2</v>
      </c>
      <c r="AO259" s="13">
        <v>2</v>
      </c>
      <c r="AP259" s="13"/>
      <c r="AQ259" s="13"/>
      <c r="AR259" s="13"/>
      <c r="AS259" s="13"/>
      <c r="AT259" s="13"/>
      <c r="AU259" s="13"/>
      <c r="AV259" s="13"/>
      <c r="AW259" s="13"/>
      <c r="AX259" s="13"/>
      <c r="AY259" s="13"/>
      <c r="AZ259" s="13"/>
      <c r="BA259" s="13">
        <v>2</v>
      </c>
      <c r="BB259" s="13">
        <v>2</v>
      </c>
    </row>
    <row r="260" spans="1:54" x14ac:dyDescent="0.25">
      <c r="A260" s="13" t="s">
        <v>1226</v>
      </c>
      <c r="B260" s="13" t="s">
        <v>1326</v>
      </c>
      <c r="C260" s="13" t="s">
        <v>1794</v>
      </c>
      <c r="D260" s="13" t="s">
        <v>1797</v>
      </c>
      <c r="E260" s="13" t="s">
        <v>653</v>
      </c>
      <c r="F260" s="13" t="s">
        <v>495</v>
      </c>
      <c r="G260" s="13" t="s">
        <v>1681</v>
      </c>
      <c r="H260" s="13" t="s">
        <v>4311</v>
      </c>
      <c r="I260" s="13" t="s">
        <v>1704</v>
      </c>
      <c r="J260" s="13" t="str">
        <f>VLOOKUP($M260,[1]Hoja1!$K$5:$N$815,2,FALSE)</f>
        <v>C</v>
      </c>
      <c r="K260" s="13">
        <f>VLOOKUP($M260,[1]Hoja1!$K$5:$N$815,3,FALSE)</f>
        <v>17.12</v>
      </c>
      <c r="L260" s="13">
        <f>VLOOKUP($M260,[1]Hoja1!$K$5:$N$815,4,FALSE)</f>
        <v>555260</v>
      </c>
      <c r="M260" s="13" t="s">
        <v>1815</v>
      </c>
      <c r="N260" s="13"/>
      <c r="O260" s="13"/>
      <c r="P260" s="13"/>
      <c r="Q260" s="13"/>
      <c r="R260" s="13"/>
      <c r="S260" s="13"/>
      <c r="T260" s="13"/>
      <c r="U260" s="13"/>
      <c r="V260" s="13"/>
      <c r="W260" s="13"/>
      <c r="X260" s="13"/>
      <c r="Y260" s="13"/>
      <c r="Z260" s="13"/>
      <c r="AA260" s="13"/>
      <c r="AB260" s="13">
        <f>VLOOKUP(M260,'[2]Base Total GPR'!$P$5:$BH$652,11,FALSE)</f>
        <v>1</v>
      </c>
      <c r="AC260" s="13"/>
      <c r="AD260" s="13"/>
      <c r="AE260" s="13"/>
      <c r="AF260" s="13"/>
      <c r="AG260" s="13"/>
      <c r="AH260" s="13"/>
      <c r="AI260" s="13"/>
      <c r="AJ260" s="13"/>
      <c r="AK260" s="13"/>
      <c r="AL260" s="13"/>
      <c r="AM260" s="13"/>
      <c r="AN260" s="13">
        <v>2</v>
      </c>
      <c r="AO260" s="13">
        <v>2</v>
      </c>
      <c r="AP260" s="13"/>
      <c r="AQ260" s="13"/>
      <c r="AR260" s="13"/>
      <c r="AS260" s="13"/>
      <c r="AT260" s="13"/>
      <c r="AU260" s="13"/>
      <c r="AV260" s="13"/>
      <c r="AW260" s="13"/>
      <c r="AX260" s="13"/>
      <c r="AY260" s="13"/>
      <c r="AZ260" s="13"/>
      <c r="BA260" s="13">
        <v>2</v>
      </c>
      <c r="BB260" s="13">
        <v>2</v>
      </c>
    </row>
    <row r="261" spans="1:54" x14ac:dyDescent="0.25">
      <c r="A261" s="13" t="s">
        <v>1226</v>
      </c>
      <c r="B261" s="13" t="s">
        <v>1326</v>
      </c>
      <c r="C261" s="13" t="s">
        <v>1794</v>
      </c>
      <c r="D261" s="13" t="s">
        <v>1795</v>
      </c>
      <c r="E261" s="13" t="s">
        <v>653</v>
      </c>
      <c r="F261" s="13" t="s">
        <v>495</v>
      </c>
      <c r="G261" s="13" t="s">
        <v>1681</v>
      </c>
      <c r="H261" s="13" t="s">
        <v>4311</v>
      </c>
      <c r="I261" s="13" t="s">
        <v>1704</v>
      </c>
      <c r="J261" s="13" t="str">
        <f>VLOOKUP($M261,[1]Hoja1!$K$5:$N$815,2,FALSE)</f>
        <v>C</v>
      </c>
      <c r="K261" s="13">
        <f>VLOOKUP($M261,[1]Hoja1!$K$5:$N$815,3,FALSE)</f>
        <v>19.14</v>
      </c>
      <c r="L261" s="13">
        <f>VLOOKUP($M261,[1]Hoja1!$K$5:$N$815,4,FALSE)</f>
        <v>555263</v>
      </c>
      <c r="M261" s="13" t="s">
        <v>1816</v>
      </c>
      <c r="N261" s="13"/>
      <c r="O261" s="13"/>
      <c r="P261" s="13"/>
      <c r="Q261" s="13"/>
      <c r="R261" s="13"/>
      <c r="S261" s="13"/>
      <c r="T261" s="13"/>
      <c r="U261" s="13"/>
      <c r="V261" s="13"/>
      <c r="W261" s="13"/>
      <c r="X261" s="13"/>
      <c r="Y261" s="13"/>
      <c r="Z261" s="13"/>
      <c r="AA261" s="13"/>
      <c r="AB261" s="13">
        <f>VLOOKUP(M261,'[2]Base Total GPR'!$P$5:$BH$652,11,FALSE)</f>
        <v>1</v>
      </c>
      <c r="AC261" s="13"/>
      <c r="AD261" s="13"/>
      <c r="AE261" s="13"/>
      <c r="AF261" s="13"/>
      <c r="AG261" s="13"/>
      <c r="AH261" s="13"/>
      <c r="AI261" s="13"/>
      <c r="AJ261" s="13"/>
      <c r="AK261" s="13"/>
      <c r="AL261" s="13"/>
      <c r="AM261" s="13"/>
      <c r="AN261" s="13">
        <v>2</v>
      </c>
      <c r="AO261" s="13">
        <v>2</v>
      </c>
      <c r="AP261" s="13"/>
      <c r="AQ261" s="13"/>
      <c r="AR261" s="13"/>
      <c r="AS261" s="13"/>
      <c r="AT261" s="13"/>
      <c r="AU261" s="13"/>
      <c r="AV261" s="13"/>
      <c r="AW261" s="13"/>
      <c r="AX261" s="13"/>
      <c r="AY261" s="13"/>
      <c r="AZ261" s="13"/>
      <c r="BA261" s="13">
        <v>2</v>
      </c>
      <c r="BB261" s="13">
        <v>2</v>
      </c>
    </row>
    <row r="262" spans="1:54" x14ac:dyDescent="0.25">
      <c r="A262" s="13" t="s">
        <v>1226</v>
      </c>
      <c r="B262" s="13" t="s">
        <v>1326</v>
      </c>
      <c r="C262" s="13" t="s">
        <v>1794</v>
      </c>
      <c r="D262" s="13" t="s">
        <v>1795</v>
      </c>
      <c r="E262" s="13" t="s">
        <v>653</v>
      </c>
      <c r="F262" s="13" t="s">
        <v>495</v>
      </c>
      <c r="G262" s="13" t="s">
        <v>1681</v>
      </c>
      <c r="H262" s="13" t="s">
        <v>4311</v>
      </c>
      <c r="I262" s="13" t="s">
        <v>1704</v>
      </c>
      <c r="J262" s="13" t="str">
        <f>VLOOKUP($M262,[1]Hoja1!$K$5:$N$815,2,FALSE)</f>
        <v>C</v>
      </c>
      <c r="K262" s="13">
        <f>VLOOKUP($M262,[1]Hoja1!$K$5:$N$815,3,FALSE)</f>
        <v>19.149999999999999</v>
      </c>
      <c r="L262" s="13">
        <f>VLOOKUP($M262,[1]Hoja1!$K$5:$N$815,4,FALSE)</f>
        <v>555405</v>
      </c>
      <c r="M262" s="13" t="s">
        <v>1814</v>
      </c>
      <c r="N262" s="13"/>
      <c r="O262" s="13"/>
      <c r="P262" s="13"/>
      <c r="Q262" s="13"/>
      <c r="R262" s="13"/>
      <c r="S262" s="13"/>
      <c r="T262" s="13"/>
      <c r="U262" s="13"/>
      <c r="V262" s="13"/>
      <c r="W262" s="13"/>
      <c r="X262" s="13"/>
      <c r="Y262" s="13"/>
      <c r="Z262" s="13"/>
      <c r="AA262" s="13"/>
      <c r="AB262" s="13">
        <f>VLOOKUP(M262,'[2]Base Total GPR'!$P$5:$BH$652,11,FALSE)</f>
        <v>1</v>
      </c>
      <c r="AC262" s="13"/>
      <c r="AD262" s="13"/>
      <c r="AE262" s="13"/>
      <c r="AF262" s="13"/>
      <c r="AG262" s="13"/>
      <c r="AH262" s="13"/>
      <c r="AI262" s="13"/>
      <c r="AJ262" s="13"/>
      <c r="AK262" s="13"/>
      <c r="AL262" s="13"/>
      <c r="AM262" s="13"/>
      <c r="AN262" s="13">
        <v>3</v>
      </c>
      <c r="AO262" s="13">
        <v>3</v>
      </c>
      <c r="AP262" s="13"/>
      <c r="AQ262" s="13"/>
      <c r="AR262" s="13"/>
      <c r="AS262" s="13"/>
      <c r="AT262" s="13"/>
      <c r="AU262" s="13"/>
      <c r="AV262" s="13"/>
      <c r="AW262" s="13"/>
      <c r="AX262" s="13"/>
      <c r="AY262" s="13"/>
      <c r="AZ262" s="13"/>
      <c r="BA262" s="13">
        <v>3</v>
      </c>
      <c r="BB262" s="13">
        <v>3</v>
      </c>
    </row>
    <row r="263" spans="1:54" x14ac:dyDescent="0.25">
      <c r="A263" s="13" t="s">
        <v>1226</v>
      </c>
      <c r="B263" s="13" t="s">
        <v>1326</v>
      </c>
      <c r="C263" s="13" t="s">
        <v>1794</v>
      </c>
      <c r="D263" s="13" t="s">
        <v>1795</v>
      </c>
      <c r="E263" s="13" t="s">
        <v>653</v>
      </c>
      <c r="F263" s="13" t="s">
        <v>495</v>
      </c>
      <c r="G263" s="13" t="s">
        <v>1681</v>
      </c>
      <c r="H263" s="13" t="s">
        <v>4311</v>
      </c>
      <c r="I263" s="13" t="s">
        <v>1704</v>
      </c>
      <c r="J263" s="13" t="str">
        <f>VLOOKUP($M263,[1]Hoja1!$K$5:$N$815,2,FALSE)</f>
        <v>C</v>
      </c>
      <c r="K263" s="13">
        <f>VLOOKUP($M263,[1]Hoja1!$K$5:$N$815,3,FALSE)</f>
        <v>19.11</v>
      </c>
      <c r="L263" s="13">
        <f>VLOOKUP($M263,[1]Hoja1!$K$5:$N$815,4,FALSE)</f>
        <v>550829</v>
      </c>
      <c r="M263" s="13" t="s">
        <v>1811</v>
      </c>
      <c r="N263" s="13"/>
      <c r="O263" s="13"/>
      <c r="P263" s="13"/>
      <c r="Q263" s="13"/>
      <c r="R263" s="13"/>
      <c r="S263" s="13"/>
      <c r="T263" s="13"/>
      <c r="U263" s="13"/>
      <c r="V263" s="13"/>
      <c r="W263" s="13"/>
      <c r="X263" s="13"/>
      <c r="Y263" s="13"/>
      <c r="Z263" s="13"/>
      <c r="AA263" s="13"/>
      <c r="AB263" s="13">
        <f>VLOOKUP(M263,'[2]Base Total GPR'!$P$5:$BH$652,11,FALSE)</f>
        <v>1</v>
      </c>
      <c r="AC263" s="13"/>
      <c r="AD263" s="13"/>
      <c r="AE263" s="13"/>
      <c r="AF263" s="13"/>
      <c r="AG263" s="13"/>
      <c r="AH263" s="13"/>
      <c r="AI263" s="13"/>
      <c r="AJ263" s="13"/>
      <c r="AK263" s="13"/>
      <c r="AL263" s="13"/>
      <c r="AM263" s="13"/>
      <c r="AN263" s="13">
        <v>5</v>
      </c>
      <c r="AO263" s="13">
        <v>5</v>
      </c>
      <c r="AP263" s="13"/>
      <c r="AQ263" s="13"/>
      <c r="AR263" s="13"/>
      <c r="AS263" s="13"/>
      <c r="AT263" s="13"/>
      <c r="AU263" s="13"/>
      <c r="AV263" s="13"/>
      <c r="AW263" s="13"/>
      <c r="AX263" s="13"/>
      <c r="AY263" s="13"/>
      <c r="AZ263" s="13"/>
      <c r="BA263" s="13">
        <v>5</v>
      </c>
      <c r="BB263" s="13">
        <v>5</v>
      </c>
    </row>
    <row r="264" spans="1:54" x14ac:dyDescent="0.25">
      <c r="A264" s="13" t="s">
        <v>1226</v>
      </c>
      <c r="B264" s="13" t="s">
        <v>1326</v>
      </c>
      <c r="C264" s="13" t="s">
        <v>1794</v>
      </c>
      <c r="D264" s="13" t="s">
        <v>1799</v>
      </c>
      <c r="E264" s="13" t="s">
        <v>653</v>
      </c>
      <c r="F264" s="13" t="s">
        <v>495</v>
      </c>
      <c r="G264" s="13" t="s">
        <v>1681</v>
      </c>
      <c r="H264" s="13" t="s">
        <v>4311</v>
      </c>
      <c r="I264" s="13" t="s">
        <v>1704</v>
      </c>
      <c r="J264" s="13" t="str">
        <f>VLOOKUP($M264,[1]Hoja1!$K$5:$N$815,2,FALSE)</f>
        <v>C</v>
      </c>
      <c r="K264" s="13">
        <f>VLOOKUP($M264,[1]Hoja1!$K$5:$N$815,3,FALSE)</f>
        <v>18.600000000000001</v>
      </c>
      <c r="L264" s="13">
        <f>VLOOKUP($M264,[1]Hoja1!$K$5:$N$815,4,FALSE)</f>
        <v>555049</v>
      </c>
      <c r="M264" s="13" t="s">
        <v>1800</v>
      </c>
      <c r="N264" s="13"/>
      <c r="O264" s="13"/>
      <c r="P264" s="13"/>
      <c r="Q264" s="13"/>
      <c r="R264" s="13"/>
      <c r="S264" s="13"/>
      <c r="T264" s="13"/>
      <c r="U264" s="13"/>
      <c r="V264" s="13"/>
      <c r="W264" s="13"/>
      <c r="X264" s="13"/>
      <c r="Y264" s="13"/>
      <c r="Z264" s="13"/>
      <c r="AA264" s="13"/>
      <c r="AB264" s="13">
        <f>VLOOKUP(M264,'[2]Base Total GPR'!$P$5:$BH$652,11,FALSE)</f>
        <v>1</v>
      </c>
      <c r="AC264" s="13"/>
      <c r="AD264" s="13"/>
      <c r="AE264" s="13"/>
      <c r="AF264" s="13"/>
      <c r="AG264" s="13"/>
      <c r="AH264" s="13"/>
      <c r="AI264" s="13"/>
      <c r="AJ264" s="13"/>
      <c r="AK264" s="13"/>
      <c r="AL264" s="13"/>
      <c r="AM264" s="13"/>
      <c r="AN264" s="13">
        <v>10</v>
      </c>
      <c r="AO264" s="13">
        <v>10</v>
      </c>
      <c r="AP264" s="13"/>
      <c r="AQ264" s="13"/>
      <c r="AR264" s="13"/>
      <c r="AS264" s="13"/>
      <c r="AT264" s="13"/>
      <c r="AU264" s="13"/>
      <c r="AV264" s="13"/>
      <c r="AW264" s="13"/>
      <c r="AX264" s="13"/>
      <c r="AY264" s="13"/>
      <c r="AZ264" s="13"/>
      <c r="BA264" s="13">
        <v>10</v>
      </c>
      <c r="BB264" s="13">
        <v>10</v>
      </c>
    </row>
    <row r="265" spans="1:54" x14ac:dyDescent="0.25">
      <c r="A265" s="13" t="s">
        <v>1226</v>
      </c>
      <c r="B265" s="13" t="s">
        <v>1326</v>
      </c>
      <c r="C265" s="13" t="s">
        <v>1794</v>
      </c>
      <c r="D265" s="13" t="s">
        <v>1797</v>
      </c>
      <c r="E265" s="13" t="s">
        <v>653</v>
      </c>
      <c r="F265" s="13" t="s">
        <v>495</v>
      </c>
      <c r="G265" s="13" t="s">
        <v>1681</v>
      </c>
      <c r="H265" s="13" t="s">
        <v>4311</v>
      </c>
      <c r="I265" s="13" t="s">
        <v>1704</v>
      </c>
      <c r="J265" s="13" t="str">
        <f>VLOOKUP($M265,[1]Hoja1!$K$5:$N$815,2,FALSE)</f>
        <v>C</v>
      </c>
      <c r="K265" s="13">
        <f>VLOOKUP($M265,[1]Hoja1!$K$5:$N$815,3,FALSE)</f>
        <v>17.100000000000001</v>
      </c>
      <c r="L265" s="13">
        <f>VLOOKUP($M265,[1]Hoja1!$K$5:$N$815,4,FALSE)</f>
        <v>555257</v>
      </c>
      <c r="M265" s="13" t="s">
        <v>1801</v>
      </c>
      <c r="N265" s="13"/>
      <c r="O265" s="13"/>
      <c r="P265" s="13"/>
      <c r="Q265" s="13"/>
      <c r="R265" s="13"/>
      <c r="S265" s="13"/>
      <c r="T265" s="13"/>
      <c r="U265" s="13"/>
      <c r="V265" s="13"/>
      <c r="W265" s="13"/>
      <c r="X265" s="13"/>
      <c r="Y265" s="13"/>
      <c r="Z265" s="13"/>
      <c r="AA265" s="13"/>
      <c r="AB265" s="13">
        <f>VLOOKUP(M265,'[2]Base Total GPR'!$P$5:$BH$652,11,FALSE)</f>
        <v>1</v>
      </c>
      <c r="AC265" s="13"/>
      <c r="AD265" s="13"/>
      <c r="AE265" s="13"/>
      <c r="AF265" s="13"/>
      <c r="AG265" s="13"/>
      <c r="AH265" s="13"/>
      <c r="AI265" s="13"/>
      <c r="AJ265" s="13"/>
      <c r="AK265" s="13"/>
      <c r="AL265" s="13"/>
      <c r="AM265" s="13"/>
      <c r="AN265" s="13">
        <v>30</v>
      </c>
      <c r="AO265" s="13">
        <v>30</v>
      </c>
      <c r="AP265" s="13"/>
      <c r="AQ265" s="13"/>
      <c r="AR265" s="13"/>
      <c r="AS265" s="13"/>
      <c r="AT265" s="13"/>
      <c r="AU265" s="13"/>
      <c r="AV265" s="13"/>
      <c r="AW265" s="13"/>
      <c r="AX265" s="13"/>
      <c r="AY265" s="13"/>
      <c r="AZ265" s="13"/>
      <c r="BA265" s="13">
        <v>30</v>
      </c>
      <c r="BB265" s="13">
        <v>30</v>
      </c>
    </row>
    <row r="266" spans="1:54" x14ac:dyDescent="0.25">
      <c r="A266" s="13" t="s">
        <v>1226</v>
      </c>
      <c r="B266" s="13" t="s">
        <v>1326</v>
      </c>
      <c r="C266" s="13" t="s">
        <v>1794</v>
      </c>
      <c r="D266" s="13" t="s">
        <v>1797</v>
      </c>
      <c r="E266" s="13" t="s">
        <v>653</v>
      </c>
      <c r="F266" s="13" t="s">
        <v>495</v>
      </c>
      <c r="G266" s="13" t="s">
        <v>1681</v>
      </c>
      <c r="H266" s="13" t="s">
        <v>4311</v>
      </c>
      <c r="I266" s="13" t="s">
        <v>1704</v>
      </c>
      <c r="J266" s="13" t="str">
        <f>VLOOKUP($M266,[1]Hoja1!$K$5:$N$815,2,FALSE)</f>
        <v>C</v>
      </c>
      <c r="K266" s="13">
        <f>VLOOKUP($M266,[1]Hoja1!$K$5:$N$815,3,FALSE)</f>
        <v>17.899999999999999</v>
      </c>
      <c r="L266" s="13">
        <f>VLOOKUP($M266,[1]Hoja1!$K$5:$N$815,4,FALSE)</f>
        <v>550780</v>
      </c>
      <c r="M266" s="13" t="s">
        <v>1819</v>
      </c>
      <c r="N266" s="13"/>
      <c r="O266" s="13"/>
      <c r="P266" s="13"/>
      <c r="Q266" s="13"/>
      <c r="R266" s="13"/>
      <c r="S266" s="13"/>
      <c r="T266" s="13"/>
      <c r="U266" s="13"/>
      <c r="V266" s="13"/>
      <c r="W266" s="13"/>
      <c r="X266" s="13"/>
      <c r="Y266" s="13"/>
      <c r="Z266" s="13"/>
      <c r="AA266" s="13"/>
      <c r="AB266" s="13">
        <f>VLOOKUP(M266,'[2]Base Total GPR'!$P$5:$BH$652,11,FALSE)</f>
        <v>2</v>
      </c>
      <c r="AC266" s="13"/>
      <c r="AD266" s="13"/>
      <c r="AE266" s="13"/>
      <c r="AF266" s="13"/>
      <c r="AG266" s="13"/>
      <c r="AH266" s="13">
        <f>VLOOKUP(M266,'[2]Base Total GPR'!$P$5:$BH$652,18,FALSE)</f>
        <v>0.5</v>
      </c>
      <c r="AI266" s="13"/>
      <c r="AJ266" s="13"/>
      <c r="AK266" s="13"/>
      <c r="AL266" s="13"/>
      <c r="AM266" s="13"/>
      <c r="AN266" s="13">
        <f>VLOOKUP($M266,'[2]Base Total GPR'!$P$5:$BH$652,19,FALSE)</f>
        <v>0.5</v>
      </c>
      <c r="AO266" s="13">
        <v>1</v>
      </c>
      <c r="AP266" s="13"/>
      <c r="AQ266" s="13"/>
      <c r="AR266" s="13"/>
      <c r="AS266" s="13"/>
      <c r="AT266" s="13"/>
      <c r="AU266" s="13">
        <v>0.5</v>
      </c>
      <c r="AV266" s="13"/>
      <c r="AW266" s="13"/>
      <c r="AX266" s="13"/>
      <c r="AY266" s="13"/>
      <c r="AZ266" s="13"/>
      <c r="BA266" s="13">
        <v>0.5</v>
      </c>
      <c r="BB266" s="13">
        <v>1</v>
      </c>
    </row>
    <row r="267" spans="1:54" x14ac:dyDescent="0.25">
      <c r="A267" s="13" t="s">
        <v>1226</v>
      </c>
      <c r="B267" s="13" t="s">
        <v>1326</v>
      </c>
      <c r="C267" s="13" t="s">
        <v>1794</v>
      </c>
      <c r="D267" s="13" t="s">
        <v>1803</v>
      </c>
      <c r="E267" s="13" t="s">
        <v>653</v>
      </c>
      <c r="F267" s="13" t="s">
        <v>495</v>
      </c>
      <c r="G267" s="13" t="s">
        <v>793</v>
      </c>
      <c r="H267" s="13" t="s">
        <v>4311</v>
      </c>
      <c r="I267" s="13" t="s">
        <v>1470</v>
      </c>
      <c r="J267" s="13" t="str">
        <f>VLOOKUP($M267,[1]Hoja1!$K$5:$N$815,2,FALSE)</f>
        <v>C</v>
      </c>
      <c r="K267" s="13">
        <f>VLOOKUP($M267,[1]Hoja1!$K$5:$N$815,3,FALSE)</f>
        <v>20.5</v>
      </c>
      <c r="L267" s="13">
        <f>VLOOKUP($M267,[1]Hoja1!$K$5:$N$815,4,FALSE)</f>
        <v>550831</v>
      </c>
      <c r="M267" s="13" t="s">
        <v>1804</v>
      </c>
      <c r="N267" s="13"/>
      <c r="O267" s="13"/>
      <c r="P267" s="13"/>
      <c r="Q267" s="13"/>
      <c r="R267" s="13"/>
      <c r="S267" s="13"/>
      <c r="T267" s="13"/>
      <c r="U267" s="13"/>
      <c r="V267" s="13"/>
      <c r="W267" s="13"/>
      <c r="X267" s="13"/>
      <c r="Y267" s="13"/>
      <c r="Z267" s="13"/>
      <c r="AA267" s="13"/>
      <c r="AB267" s="13">
        <f>VLOOKUP(M267,'[2]Base Total GPR'!$P$5:$BH$652,11,FALSE)</f>
        <v>2</v>
      </c>
      <c r="AC267" s="13"/>
      <c r="AD267" s="13"/>
      <c r="AE267" s="13"/>
      <c r="AF267" s="13"/>
      <c r="AG267" s="13"/>
      <c r="AH267" s="13">
        <f>VLOOKUP(M267,'[2]Base Total GPR'!$P$5:$BH$652,18,FALSE)</f>
        <v>1</v>
      </c>
      <c r="AI267" s="13"/>
      <c r="AJ267" s="13"/>
      <c r="AK267" s="13"/>
      <c r="AL267" s="13"/>
      <c r="AM267" s="13"/>
      <c r="AN267" s="13">
        <f>VLOOKUP($M267,'[2]Base Total GPR'!$P$5:$BH$652,19,FALSE)</f>
        <v>1</v>
      </c>
      <c r="AO267" s="13">
        <v>2</v>
      </c>
      <c r="AP267" s="13"/>
      <c r="AQ267" s="13"/>
      <c r="AR267" s="13"/>
      <c r="AS267" s="13"/>
      <c r="AT267" s="13"/>
      <c r="AU267" s="13">
        <v>1</v>
      </c>
      <c r="AV267" s="13"/>
      <c r="AW267" s="13"/>
      <c r="AX267" s="13"/>
      <c r="AY267" s="13"/>
      <c r="AZ267" s="13"/>
      <c r="BA267" s="13">
        <v>1</v>
      </c>
      <c r="BB267" s="13">
        <v>2</v>
      </c>
    </row>
    <row r="268" spans="1:54" x14ac:dyDescent="0.25">
      <c r="A268" s="13" t="s">
        <v>1226</v>
      </c>
      <c r="B268" s="13" t="s">
        <v>1326</v>
      </c>
      <c r="C268" s="13" t="s">
        <v>1794</v>
      </c>
      <c r="D268" s="13" t="s">
        <v>1803</v>
      </c>
      <c r="E268" s="13" t="s">
        <v>653</v>
      </c>
      <c r="F268" s="13" t="s">
        <v>495</v>
      </c>
      <c r="G268" s="13" t="s">
        <v>793</v>
      </c>
      <c r="H268" s="13" t="s">
        <v>4311</v>
      </c>
      <c r="I268" s="13" t="s">
        <v>1470</v>
      </c>
      <c r="J268" s="13" t="str">
        <f>VLOOKUP($M268,[1]Hoja1!$K$5:$N$815,2,FALSE)</f>
        <v>C</v>
      </c>
      <c r="K268" s="13">
        <f>VLOOKUP($M268,[1]Hoja1!$K$5:$N$815,3,FALSE)</f>
        <v>20.6</v>
      </c>
      <c r="L268" s="13">
        <f>VLOOKUP($M268,[1]Hoja1!$K$5:$N$815,4,FALSE)</f>
        <v>550841</v>
      </c>
      <c r="M268" s="13" t="s">
        <v>1810</v>
      </c>
      <c r="N268" s="13"/>
      <c r="O268" s="13"/>
      <c r="P268" s="13"/>
      <c r="Q268" s="13"/>
      <c r="R268" s="13"/>
      <c r="S268" s="13"/>
      <c r="T268" s="13"/>
      <c r="U268" s="13"/>
      <c r="V268" s="13"/>
      <c r="W268" s="13"/>
      <c r="X268" s="13"/>
      <c r="Y268" s="13"/>
      <c r="Z268" s="13"/>
      <c r="AA268" s="13"/>
      <c r="AB268" s="13">
        <f>VLOOKUP(M268,'[2]Base Total GPR'!$P$5:$BH$652,11,FALSE)</f>
        <v>2</v>
      </c>
      <c r="AC268" s="13"/>
      <c r="AD268" s="13"/>
      <c r="AE268" s="13"/>
      <c r="AF268" s="13"/>
      <c r="AG268" s="13"/>
      <c r="AH268" s="13">
        <f>VLOOKUP(M268,'[2]Base Total GPR'!$P$5:$BH$652,18,FALSE)</f>
        <v>1</v>
      </c>
      <c r="AI268" s="13"/>
      <c r="AJ268" s="13"/>
      <c r="AK268" s="13"/>
      <c r="AL268" s="13"/>
      <c r="AM268" s="13"/>
      <c r="AN268" s="13">
        <f>VLOOKUP($M268,'[2]Base Total GPR'!$P$5:$BH$652,19,FALSE)</f>
        <v>1</v>
      </c>
      <c r="AO268" s="13">
        <v>2</v>
      </c>
      <c r="AP268" s="13"/>
      <c r="AQ268" s="13"/>
      <c r="AR268" s="13"/>
      <c r="AS268" s="13"/>
      <c r="AT268" s="13"/>
      <c r="AU268" s="13">
        <v>1</v>
      </c>
      <c r="AV268" s="13"/>
      <c r="AW268" s="13"/>
      <c r="AX268" s="13"/>
      <c r="AY268" s="13"/>
      <c r="AZ268" s="13"/>
      <c r="BA268" s="13">
        <v>1</v>
      </c>
      <c r="BB268" s="13">
        <v>2</v>
      </c>
    </row>
    <row r="269" spans="1:54" x14ac:dyDescent="0.25">
      <c r="A269" s="13" t="s">
        <v>1226</v>
      </c>
      <c r="B269" s="13" t="s">
        <v>1326</v>
      </c>
      <c r="C269" s="13" t="s">
        <v>1794</v>
      </c>
      <c r="D269" s="13" t="s">
        <v>1795</v>
      </c>
      <c r="E269" s="13" t="s">
        <v>653</v>
      </c>
      <c r="F269" s="13" t="s">
        <v>495</v>
      </c>
      <c r="G269" s="13" t="s">
        <v>1681</v>
      </c>
      <c r="H269" s="13" t="s">
        <v>4311</v>
      </c>
      <c r="I269" s="13" t="s">
        <v>1704</v>
      </c>
      <c r="J269" s="13" t="str">
        <f>VLOOKUP($M269,[1]Hoja1!$K$5:$N$815,2,FALSE)</f>
        <v>C</v>
      </c>
      <c r="K269" s="13">
        <f>VLOOKUP($M269,[1]Hoja1!$K$5:$N$815,3,FALSE)</f>
        <v>19.899999999999999</v>
      </c>
      <c r="L269" s="13">
        <f>VLOOKUP($M269,[1]Hoja1!$K$5:$N$815,4,FALSE)</f>
        <v>550805</v>
      </c>
      <c r="M269" s="13" t="s">
        <v>1802</v>
      </c>
      <c r="N269" s="13"/>
      <c r="O269" s="13"/>
      <c r="P269" s="13"/>
      <c r="Q269" s="13"/>
      <c r="R269" s="13"/>
      <c r="S269" s="13"/>
      <c r="T269" s="13"/>
      <c r="U269" s="13"/>
      <c r="V269" s="13"/>
      <c r="W269" s="13"/>
      <c r="X269" s="13"/>
      <c r="Y269" s="13"/>
      <c r="Z269" s="13"/>
      <c r="AA269" s="13"/>
      <c r="AB269" s="13">
        <f>VLOOKUP(M269,'[2]Base Total GPR'!$P$5:$BH$652,11,FALSE)</f>
        <v>2</v>
      </c>
      <c r="AC269" s="13"/>
      <c r="AD269" s="13"/>
      <c r="AE269" s="13"/>
      <c r="AF269" s="13"/>
      <c r="AG269" s="13"/>
      <c r="AH269" s="13">
        <f>VLOOKUP(M269,'[2]Base Total GPR'!$P$5:$BH$652,18,FALSE)</f>
        <v>3</v>
      </c>
      <c r="AI269" s="13"/>
      <c r="AJ269" s="13"/>
      <c r="AK269" s="13"/>
      <c r="AL269" s="13"/>
      <c r="AM269" s="13"/>
      <c r="AN269" s="13">
        <f>VLOOKUP($M269,'[2]Base Total GPR'!$P$5:$BH$652,19,FALSE)</f>
        <v>1</v>
      </c>
      <c r="AO269" s="13">
        <v>4</v>
      </c>
      <c r="AP269" s="13"/>
      <c r="AQ269" s="13"/>
      <c r="AR269" s="13"/>
      <c r="AS269" s="13"/>
      <c r="AT269" s="13"/>
      <c r="AU269" s="13">
        <v>3</v>
      </c>
      <c r="AV269" s="13"/>
      <c r="AW269" s="13"/>
      <c r="AX269" s="13"/>
      <c r="AY269" s="13"/>
      <c r="AZ269" s="13"/>
      <c r="BA269" s="13">
        <v>1</v>
      </c>
      <c r="BB269" s="13">
        <v>4</v>
      </c>
    </row>
    <row r="270" spans="1:54" x14ac:dyDescent="0.25">
      <c r="A270" s="13" t="s">
        <v>1226</v>
      </c>
      <c r="B270" s="13" t="s">
        <v>1326</v>
      </c>
      <c r="C270" s="13" t="s">
        <v>1794</v>
      </c>
      <c r="D270" s="13" t="s">
        <v>1797</v>
      </c>
      <c r="E270" s="13" t="s">
        <v>653</v>
      </c>
      <c r="F270" s="13" t="s">
        <v>495</v>
      </c>
      <c r="G270" s="13" t="s">
        <v>1681</v>
      </c>
      <c r="H270" s="13" t="s">
        <v>4311</v>
      </c>
      <c r="I270" s="13" t="s">
        <v>1704</v>
      </c>
      <c r="J270" s="13" t="str">
        <f>VLOOKUP($M270,[1]Hoja1!$K$5:$N$815,2,FALSE)</f>
        <v>C</v>
      </c>
      <c r="K270" s="13">
        <f>VLOOKUP($M270,[1]Hoja1!$K$5:$N$815,3,FALSE)</f>
        <v>17.7</v>
      </c>
      <c r="L270" s="13">
        <f>VLOOKUP($M270,[1]Hoja1!$K$5:$N$815,4,FALSE)</f>
        <v>550668</v>
      </c>
      <c r="M270" s="13" t="s">
        <v>1805</v>
      </c>
      <c r="N270" s="13"/>
      <c r="O270" s="13"/>
      <c r="P270" s="13"/>
      <c r="Q270" s="13"/>
      <c r="R270" s="13"/>
      <c r="S270" s="13"/>
      <c r="T270" s="13"/>
      <c r="U270" s="13"/>
      <c r="V270" s="13"/>
      <c r="W270" s="13"/>
      <c r="X270" s="13"/>
      <c r="Y270" s="13"/>
      <c r="Z270" s="13"/>
      <c r="AA270" s="13"/>
      <c r="AB270" s="13">
        <f>VLOOKUP(M270,'[2]Base Total GPR'!$P$5:$BH$652,11,FALSE)</f>
        <v>2</v>
      </c>
      <c r="AC270" s="13"/>
      <c r="AD270" s="13"/>
      <c r="AE270" s="13"/>
      <c r="AF270" s="13"/>
      <c r="AG270" s="13"/>
      <c r="AH270" s="13">
        <f>VLOOKUP(M270,'[2]Base Total GPR'!$P$5:$BH$652,18,FALSE)</f>
        <v>2</v>
      </c>
      <c r="AI270" s="13"/>
      <c r="AJ270" s="13"/>
      <c r="AK270" s="13"/>
      <c r="AL270" s="13"/>
      <c r="AM270" s="13"/>
      <c r="AN270" s="13">
        <f>VLOOKUP($M270,'[2]Base Total GPR'!$P$5:$BH$652,19,FALSE)</f>
        <v>2</v>
      </c>
      <c r="AO270" s="13">
        <v>4</v>
      </c>
      <c r="AP270" s="13"/>
      <c r="AQ270" s="13"/>
      <c r="AR270" s="13"/>
      <c r="AS270" s="13"/>
      <c r="AT270" s="13"/>
      <c r="AU270" s="13">
        <v>2</v>
      </c>
      <c r="AV270" s="13"/>
      <c r="AW270" s="13"/>
      <c r="AX270" s="13"/>
      <c r="AY270" s="13"/>
      <c r="AZ270" s="13"/>
      <c r="BA270" s="13">
        <v>2</v>
      </c>
      <c r="BB270" s="13">
        <v>4</v>
      </c>
    </row>
    <row r="271" spans="1:54" x14ac:dyDescent="0.25">
      <c r="A271" s="13" t="s">
        <v>1226</v>
      </c>
      <c r="B271" s="13" t="s">
        <v>1326</v>
      </c>
      <c r="C271" s="13" t="s">
        <v>1794</v>
      </c>
      <c r="D271" s="13" t="s">
        <v>1803</v>
      </c>
      <c r="E271" s="13" t="s">
        <v>653</v>
      </c>
      <c r="F271" s="13" t="s">
        <v>495</v>
      </c>
      <c r="G271" s="13" t="s">
        <v>793</v>
      </c>
      <c r="H271" s="13" t="s">
        <v>4311</v>
      </c>
      <c r="I271" s="13" t="s">
        <v>1470</v>
      </c>
      <c r="J271" s="13" t="str">
        <f>VLOOKUP($M271,[1]Hoja1!$K$5:$N$815,2,FALSE)</f>
        <v>C</v>
      </c>
      <c r="K271" s="13">
        <f>VLOOKUP($M271,[1]Hoja1!$K$5:$N$815,3,FALSE)</f>
        <v>20.7</v>
      </c>
      <c r="L271" s="13">
        <f>VLOOKUP($M271,[1]Hoja1!$K$5:$N$815,4,FALSE)</f>
        <v>550842</v>
      </c>
      <c r="M271" s="13" t="s">
        <v>1806</v>
      </c>
      <c r="N271" s="13"/>
      <c r="O271" s="13"/>
      <c r="P271" s="13"/>
      <c r="Q271" s="13"/>
      <c r="R271" s="13"/>
      <c r="S271" s="13"/>
      <c r="T271" s="13"/>
      <c r="U271" s="13"/>
      <c r="V271" s="13"/>
      <c r="W271" s="13"/>
      <c r="X271" s="13"/>
      <c r="Y271" s="13"/>
      <c r="Z271" s="13"/>
      <c r="AA271" s="13"/>
      <c r="AB271" s="13">
        <f>VLOOKUP(M271,'[2]Base Total GPR'!$P$5:$BH$652,11,FALSE)</f>
        <v>2</v>
      </c>
      <c r="AC271" s="13"/>
      <c r="AD271" s="13"/>
      <c r="AE271" s="13"/>
      <c r="AF271" s="13"/>
      <c r="AG271" s="13"/>
      <c r="AH271" s="13">
        <f>VLOOKUP(M271,'[2]Base Total GPR'!$P$5:$BH$652,18,FALSE)</f>
        <v>2</v>
      </c>
      <c r="AI271" s="13"/>
      <c r="AJ271" s="13"/>
      <c r="AK271" s="13"/>
      <c r="AL271" s="13"/>
      <c r="AM271" s="13"/>
      <c r="AN271" s="13">
        <f>VLOOKUP($M271,'[2]Base Total GPR'!$P$5:$BH$652,19,FALSE)</f>
        <v>2</v>
      </c>
      <c r="AO271" s="13">
        <v>4</v>
      </c>
      <c r="AP271" s="13"/>
      <c r="AQ271" s="13"/>
      <c r="AR271" s="13"/>
      <c r="AS271" s="13"/>
      <c r="AT271" s="13"/>
      <c r="AU271" s="13">
        <v>2</v>
      </c>
      <c r="AV271" s="13"/>
      <c r="AW271" s="13"/>
      <c r="AX271" s="13"/>
      <c r="AY271" s="13"/>
      <c r="AZ271" s="13"/>
      <c r="BA271" s="13">
        <v>2</v>
      </c>
      <c r="BB271" s="13">
        <v>4</v>
      </c>
    </row>
    <row r="272" spans="1:54" x14ac:dyDescent="0.25">
      <c r="A272" s="13" t="s">
        <v>1226</v>
      </c>
      <c r="B272" s="13" t="s">
        <v>1326</v>
      </c>
      <c r="C272" s="13" t="s">
        <v>1794</v>
      </c>
      <c r="D272" s="13" t="s">
        <v>1795</v>
      </c>
      <c r="E272" s="13" t="s">
        <v>653</v>
      </c>
      <c r="F272" s="13" t="s">
        <v>495</v>
      </c>
      <c r="G272" s="13" t="s">
        <v>1681</v>
      </c>
      <c r="H272" s="13" t="s">
        <v>4311</v>
      </c>
      <c r="I272" s="13" t="s">
        <v>1704</v>
      </c>
      <c r="J272" s="13" t="str">
        <f>VLOOKUP($M272,[1]Hoja1!$K$5:$N$815,2,FALSE)</f>
        <v>C</v>
      </c>
      <c r="K272" s="13">
        <f>VLOOKUP($M272,[1]Hoja1!$K$5:$N$815,3,FALSE)</f>
        <v>19.100000000000001</v>
      </c>
      <c r="L272" s="13">
        <f>VLOOKUP($M272,[1]Hoja1!$K$5:$N$815,4,FALSE)</f>
        <v>550817</v>
      </c>
      <c r="M272" s="13" t="s">
        <v>1796</v>
      </c>
      <c r="N272" s="13"/>
      <c r="O272" s="13"/>
      <c r="P272" s="13"/>
      <c r="Q272" s="13"/>
      <c r="R272" s="13"/>
      <c r="S272" s="13"/>
      <c r="T272" s="13"/>
      <c r="U272" s="13"/>
      <c r="V272" s="13"/>
      <c r="W272" s="13"/>
      <c r="X272" s="13"/>
      <c r="Y272" s="13"/>
      <c r="Z272" s="13"/>
      <c r="AA272" s="13"/>
      <c r="AB272" s="13">
        <f>VLOOKUP(M272,'[2]Base Total GPR'!$P$5:$BH$652,11,FALSE)</f>
        <v>2</v>
      </c>
      <c r="AC272" s="13"/>
      <c r="AD272" s="13"/>
      <c r="AE272" s="13"/>
      <c r="AF272" s="13"/>
      <c r="AG272" s="13"/>
      <c r="AH272" s="13">
        <f>VLOOKUP(M272,'[2]Base Total GPR'!$P$5:$BH$652,18,FALSE)</f>
        <v>4</v>
      </c>
      <c r="AI272" s="13"/>
      <c r="AJ272" s="13"/>
      <c r="AK272" s="13"/>
      <c r="AL272" s="13"/>
      <c r="AM272" s="13"/>
      <c r="AN272" s="13">
        <f>VLOOKUP($M272,'[2]Base Total GPR'!$P$5:$BH$652,19,FALSE)</f>
        <v>2</v>
      </c>
      <c r="AO272" s="13">
        <v>6</v>
      </c>
      <c r="AP272" s="13"/>
      <c r="AQ272" s="13"/>
      <c r="AR272" s="13"/>
      <c r="AS272" s="13"/>
      <c r="AT272" s="13"/>
      <c r="AU272" s="13">
        <v>4</v>
      </c>
      <c r="AV272" s="13"/>
      <c r="AW272" s="13"/>
      <c r="AX272" s="13"/>
      <c r="AY272" s="13"/>
      <c r="AZ272" s="13"/>
      <c r="BA272" s="13">
        <v>2</v>
      </c>
      <c r="BB272" s="13">
        <v>6</v>
      </c>
    </row>
    <row r="273" spans="1:54" x14ac:dyDescent="0.25">
      <c r="A273" s="13" t="s">
        <v>387</v>
      </c>
      <c r="B273" s="13" t="s">
        <v>1326</v>
      </c>
      <c r="C273" s="13" t="s">
        <v>1830</v>
      </c>
      <c r="D273" s="13" t="s">
        <v>1835</v>
      </c>
      <c r="E273" s="13" t="s">
        <v>391</v>
      </c>
      <c r="F273" s="13" t="s">
        <v>392</v>
      </c>
      <c r="G273" s="13" t="s">
        <v>393</v>
      </c>
      <c r="H273" s="13"/>
      <c r="I273" s="13"/>
      <c r="J273" s="13" t="str">
        <f>VLOOKUP($M273,[1]Hoja1!$K$5:$N$815,2,FALSE)</f>
        <v>C</v>
      </c>
      <c r="K273" s="13">
        <f>VLOOKUP($M273,[1]Hoja1!$K$5:$N$815,3,FALSE)</f>
        <v>19.100000000000001</v>
      </c>
      <c r="L273" s="13">
        <f>VLOOKUP($M273,[1]Hoja1!$K$5:$N$815,4,FALSE)</f>
        <v>561834</v>
      </c>
      <c r="M273" s="13" t="s">
        <v>1836</v>
      </c>
      <c r="N273" s="13"/>
      <c r="O273" s="13"/>
      <c r="P273" s="13"/>
      <c r="Q273" s="13"/>
      <c r="R273" s="13"/>
      <c r="S273" s="13"/>
      <c r="T273" s="13"/>
      <c r="U273" s="13"/>
      <c r="V273" s="13"/>
      <c r="W273" s="13"/>
      <c r="X273" s="13"/>
      <c r="Y273" s="13"/>
      <c r="Z273" s="13"/>
      <c r="AA273" s="13"/>
      <c r="AB273" s="13">
        <f>VLOOKUP(M273,'[2]Base Total GPR'!$P$5:$BH$652,11,FALSE)</f>
        <v>1</v>
      </c>
      <c r="AC273" s="13"/>
      <c r="AD273" s="13"/>
      <c r="AE273" s="13"/>
      <c r="AF273" s="13"/>
      <c r="AG273" s="13"/>
      <c r="AH273" s="13"/>
      <c r="AI273" s="13"/>
      <c r="AJ273" s="13"/>
      <c r="AK273" s="13"/>
      <c r="AL273" s="13"/>
      <c r="AM273" s="13"/>
      <c r="AN273" s="13">
        <v>4</v>
      </c>
      <c r="AO273" s="13">
        <v>4</v>
      </c>
      <c r="AP273" s="13"/>
      <c r="AQ273" s="13"/>
      <c r="AR273" s="13"/>
      <c r="AS273" s="13"/>
      <c r="AT273" s="13"/>
      <c r="AU273" s="13"/>
      <c r="AV273" s="13"/>
      <c r="AW273" s="13"/>
      <c r="AX273" s="13"/>
      <c r="AY273" s="13"/>
      <c r="AZ273" s="13"/>
      <c r="BA273" s="13">
        <v>4</v>
      </c>
      <c r="BB273" s="13">
        <v>4</v>
      </c>
    </row>
    <row r="274" spans="1:54" x14ac:dyDescent="0.25">
      <c r="A274" s="13" t="s">
        <v>387</v>
      </c>
      <c r="B274" s="13" t="s">
        <v>1326</v>
      </c>
      <c r="C274" s="13" t="s">
        <v>1830</v>
      </c>
      <c r="D274" s="13" t="s">
        <v>1833</v>
      </c>
      <c r="E274" s="13" t="s">
        <v>391</v>
      </c>
      <c r="F274" s="13" t="s">
        <v>392</v>
      </c>
      <c r="G274" s="13" t="s">
        <v>393</v>
      </c>
      <c r="H274" s="13"/>
      <c r="I274" s="13"/>
      <c r="J274" s="13" t="str">
        <f>VLOOKUP($M274,[1]Hoja1!$K$5:$N$815,2,FALSE)</f>
        <v>C</v>
      </c>
      <c r="K274" s="13">
        <f>VLOOKUP($M274,[1]Hoja1!$K$5:$N$815,3,FALSE)</f>
        <v>17.100000000000001</v>
      </c>
      <c r="L274" s="13">
        <f>VLOOKUP($M274,[1]Hoja1!$K$5:$N$815,4,FALSE)</f>
        <v>561819</v>
      </c>
      <c r="M274" s="13" t="s">
        <v>1834</v>
      </c>
      <c r="N274" s="13"/>
      <c r="O274" s="13"/>
      <c r="P274" s="13"/>
      <c r="Q274" s="13"/>
      <c r="R274" s="13"/>
      <c r="S274" s="13"/>
      <c r="T274" s="13"/>
      <c r="U274" s="13"/>
      <c r="V274" s="13"/>
      <c r="W274" s="13"/>
      <c r="X274" s="13"/>
      <c r="Y274" s="13"/>
      <c r="Z274" s="13"/>
      <c r="AA274" s="13"/>
      <c r="AB274" s="13">
        <f>VLOOKUP(M274,'[2]Base Total GPR'!$P$5:$BH$652,11,FALSE)</f>
        <v>1</v>
      </c>
      <c r="AC274" s="13"/>
      <c r="AD274" s="13"/>
      <c r="AE274" s="13"/>
      <c r="AF274" s="13"/>
      <c r="AG274" s="13"/>
      <c r="AH274" s="13"/>
      <c r="AI274" s="13"/>
      <c r="AJ274" s="13"/>
      <c r="AK274" s="13"/>
      <c r="AL274" s="13"/>
      <c r="AM274" s="13"/>
      <c r="AN274" s="13">
        <v>12</v>
      </c>
      <c r="AO274" s="13">
        <v>12</v>
      </c>
      <c r="AP274" s="13"/>
      <c r="AQ274" s="13"/>
      <c r="AR274" s="13"/>
      <c r="AS274" s="13"/>
      <c r="AT274" s="13"/>
      <c r="AU274" s="13"/>
      <c r="AV274" s="13"/>
      <c r="AW274" s="13"/>
      <c r="AX274" s="13"/>
      <c r="AY274" s="13"/>
      <c r="AZ274" s="13"/>
      <c r="BA274" s="13">
        <v>12</v>
      </c>
      <c r="BB274" s="13">
        <v>12</v>
      </c>
    </row>
    <row r="275" spans="1:54" x14ac:dyDescent="0.25">
      <c r="A275" s="13" t="s">
        <v>387</v>
      </c>
      <c r="B275" s="13" t="s">
        <v>1326</v>
      </c>
      <c r="C275" s="13" t="s">
        <v>1830</v>
      </c>
      <c r="D275" s="13" t="s">
        <v>1833</v>
      </c>
      <c r="E275" s="13" t="s">
        <v>391</v>
      </c>
      <c r="F275" s="13" t="s">
        <v>392</v>
      </c>
      <c r="G275" s="13" t="s">
        <v>393</v>
      </c>
      <c r="H275" s="13"/>
      <c r="I275" s="13"/>
      <c r="J275" s="13" t="str">
        <f>VLOOKUP($M275,[1]Hoja1!$K$5:$N$815,2,FALSE)</f>
        <v>C</v>
      </c>
      <c r="K275" s="13">
        <f>VLOOKUP($M275,[1]Hoja1!$K$5:$N$815,3,FALSE)</f>
        <v>17.2</v>
      </c>
      <c r="L275" s="13">
        <f>VLOOKUP($M275,[1]Hoja1!$K$5:$N$815,4,FALSE)</f>
        <v>561831</v>
      </c>
      <c r="M275" s="13" t="s">
        <v>1837</v>
      </c>
      <c r="N275" s="13"/>
      <c r="O275" s="13"/>
      <c r="P275" s="13"/>
      <c r="Q275" s="13"/>
      <c r="R275" s="13"/>
      <c r="S275" s="13"/>
      <c r="T275" s="13"/>
      <c r="U275" s="13"/>
      <c r="V275" s="13"/>
      <c r="W275" s="13"/>
      <c r="X275" s="13"/>
      <c r="Y275" s="13"/>
      <c r="Z275" s="13"/>
      <c r="AA275" s="13"/>
      <c r="AB275" s="13">
        <f>VLOOKUP(M275,'[2]Base Total GPR'!$P$5:$BH$652,11,FALSE)</f>
        <v>4</v>
      </c>
      <c r="AC275" s="13"/>
      <c r="AD275" s="13"/>
      <c r="AE275" s="13">
        <f>VLOOKUP(M275,'[2]Base Total GPR'!$P$5:$BH$652,18,FALSE)</f>
        <v>3</v>
      </c>
      <c r="AF275" s="13"/>
      <c r="AG275" s="13"/>
      <c r="AH275" s="13">
        <f>VLOOKUP($M275,'[2]Base Total GPR'!$P$5:$BH$652,19,FALSE)</f>
        <v>4</v>
      </c>
      <c r="AI275" s="13"/>
      <c r="AJ275" s="13"/>
      <c r="AK275" s="13">
        <f>VLOOKUP($M275,'[2]Base Total GPR'!$P$5:$BH$652,20,FALSE)</f>
        <v>4</v>
      </c>
      <c r="AL275" s="13"/>
      <c r="AM275" s="13"/>
      <c r="AN275" s="13">
        <f>VLOOKUP($M275,'[2]Base Total GPR'!$P$5:$BH$652,21,FALSE)</f>
        <v>4</v>
      </c>
      <c r="AO275" s="13">
        <v>15</v>
      </c>
      <c r="AP275" s="13"/>
      <c r="AQ275" s="13"/>
      <c r="AR275" s="13">
        <v>3</v>
      </c>
      <c r="AS275" s="13"/>
      <c r="AT275" s="13"/>
      <c r="AU275" s="13">
        <v>4</v>
      </c>
      <c r="AV275" s="13"/>
      <c r="AW275" s="13"/>
      <c r="AX275" s="13">
        <v>4</v>
      </c>
      <c r="AY275" s="13"/>
      <c r="AZ275" s="13"/>
      <c r="BA275" s="13">
        <v>4</v>
      </c>
      <c r="BB275" s="13">
        <v>15</v>
      </c>
    </row>
    <row r="276" spans="1:54" x14ac:dyDescent="0.25">
      <c r="A276" s="13" t="s">
        <v>387</v>
      </c>
      <c r="B276" s="13" t="s">
        <v>1326</v>
      </c>
      <c r="C276" s="13" t="s">
        <v>1830</v>
      </c>
      <c r="D276" s="13" t="s">
        <v>1831</v>
      </c>
      <c r="E276" s="13" t="s">
        <v>391</v>
      </c>
      <c r="F276" s="13" t="s">
        <v>392</v>
      </c>
      <c r="G276" s="13" t="s">
        <v>393</v>
      </c>
      <c r="H276" s="13"/>
      <c r="I276" s="13"/>
      <c r="J276" s="13" t="str">
        <f>VLOOKUP($M276,[1]Hoja1!$K$5:$N$815,2,FALSE)</f>
        <v>C</v>
      </c>
      <c r="K276" s="13">
        <f>VLOOKUP($M276,[1]Hoja1!$K$5:$N$815,3,FALSE)</f>
        <v>18.100000000000001</v>
      </c>
      <c r="L276" s="13">
        <f>VLOOKUP($M276,[1]Hoja1!$K$5:$N$815,4,FALSE)</f>
        <v>561832</v>
      </c>
      <c r="M276" s="13" t="s">
        <v>1832</v>
      </c>
      <c r="N276" s="13"/>
      <c r="O276" s="13"/>
      <c r="P276" s="13"/>
      <c r="Q276" s="13"/>
      <c r="R276" s="13"/>
      <c r="S276" s="13"/>
      <c r="T276" s="13"/>
      <c r="U276" s="13"/>
      <c r="V276" s="13"/>
      <c r="W276" s="13"/>
      <c r="X276" s="13"/>
      <c r="Y276" s="13"/>
      <c r="Z276" s="13"/>
      <c r="AA276" s="13"/>
      <c r="AB276" s="13">
        <f>VLOOKUP(M276,'[2]Base Total GPR'!$P$5:$BH$652,11,FALSE)</f>
        <v>4</v>
      </c>
      <c r="AC276" s="13"/>
      <c r="AD276" s="13"/>
      <c r="AE276" s="13">
        <f>VLOOKUP(M276,'[2]Base Total GPR'!$P$5:$BH$652,18,FALSE)</f>
        <v>4</v>
      </c>
      <c r="AF276" s="13"/>
      <c r="AG276" s="13"/>
      <c r="AH276" s="13">
        <f>VLOOKUP($M276,'[2]Base Total GPR'!$P$5:$BH$652,19,FALSE)</f>
        <v>4</v>
      </c>
      <c r="AI276" s="13"/>
      <c r="AJ276" s="13"/>
      <c r="AK276" s="13">
        <f>VLOOKUP($M276,'[2]Base Total GPR'!$P$5:$BH$652,20,FALSE)</f>
        <v>4</v>
      </c>
      <c r="AL276" s="13"/>
      <c r="AM276" s="13"/>
      <c r="AN276" s="13">
        <f>VLOOKUP($M276,'[2]Base Total GPR'!$P$5:$BH$652,21,FALSE)</f>
        <v>4</v>
      </c>
      <c r="AO276" s="13">
        <v>16</v>
      </c>
      <c r="AP276" s="13"/>
      <c r="AQ276" s="13"/>
      <c r="AR276" s="13">
        <v>4</v>
      </c>
      <c r="AS276" s="13"/>
      <c r="AT276" s="13"/>
      <c r="AU276" s="13">
        <v>4</v>
      </c>
      <c r="AV276" s="13"/>
      <c r="AW276" s="13"/>
      <c r="AX276" s="13">
        <v>4</v>
      </c>
      <c r="AY276" s="13"/>
      <c r="AZ276" s="13"/>
      <c r="BA276" s="13">
        <v>4</v>
      </c>
      <c r="BB276" s="13">
        <v>16</v>
      </c>
    </row>
    <row r="277" spans="1:54" x14ac:dyDescent="0.25">
      <c r="A277" s="13" t="s">
        <v>890</v>
      </c>
      <c r="B277" s="13" t="s">
        <v>1326</v>
      </c>
      <c r="C277" s="13" t="s">
        <v>891</v>
      </c>
      <c r="D277" s="13" t="s">
        <v>1864</v>
      </c>
      <c r="E277" s="13" t="s">
        <v>236</v>
      </c>
      <c r="F277" s="13" t="s">
        <v>486</v>
      </c>
      <c r="G277" s="13" t="s">
        <v>888</v>
      </c>
      <c r="H277" s="13" t="s">
        <v>4319</v>
      </c>
      <c r="I277" s="13" t="s">
        <v>1865</v>
      </c>
      <c r="J277" s="13" t="str">
        <f>VLOOKUP($M277,[1]Hoja1!$K$5:$N$815,2,FALSE)</f>
        <v>C</v>
      </c>
      <c r="K277" s="13">
        <f>VLOOKUP($M277,[1]Hoja1!$K$5:$N$815,3,FALSE)</f>
        <v>32.799999999999997</v>
      </c>
      <c r="L277" s="13">
        <f>VLOOKUP($M277,[1]Hoja1!$K$5:$N$815,4,FALSE)</f>
        <v>544471</v>
      </c>
      <c r="M277" s="13" t="s">
        <v>1873</v>
      </c>
      <c r="N277" s="13"/>
      <c r="O277" s="13"/>
      <c r="P277" s="13"/>
      <c r="Q277" s="13"/>
      <c r="R277" s="13"/>
      <c r="S277" s="13"/>
      <c r="T277" s="13"/>
      <c r="U277" s="13"/>
      <c r="V277" s="13"/>
      <c r="W277" s="13"/>
      <c r="X277" s="13"/>
      <c r="Y277" s="13"/>
      <c r="Z277" s="13"/>
      <c r="AA277" s="13"/>
      <c r="AB277" s="13">
        <f>VLOOKUP(M277,'[2]Base Total GPR'!$P$5:$BH$652,11,FALSE)</f>
        <v>2</v>
      </c>
      <c r="AC277" s="13"/>
      <c r="AD277" s="13"/>
      <c r="AE277" s="13"/>
      <c r="AF277" s="13"/>
      <c r="AG277" s="13"/>
      <c r="AH277" s="13">
        <f>VLOOKUP(M277,'[2]Base Total GPR'!$P$5:$BH$652,18,FALSE)</f>
        <v>75</v>
      </c>
      <c r="AI277" s="13"/>
      <c r="AJ277" s="13"/>
      <c r="AK277" s="13"/>
      <c r="AL277" s="13"/>
      <c r="AM277" s="13"/>
      <c r="AN277" s="13">
        <f>VLOOKUP($M277,'[2]Base Total GPR'!$P$5:$BH$652,19,FALSE)</f>
        <v>50</v>
      </c>
      <c r="AO277" s="13">
        <v>125</v>
      </c>
      <c r="AP277" s="13"/>
      <c r="AQ277" s="13"/>
      <c r="AR277" s="13"/>
      <c r="AS277" s="13"/>
      <c r="AT277" s="13"/>
      <c r="AU277" s="13">
        <v>176</v>
      </c>
      <c r="AV277" s="13"/>
      <c r="AW277" s="13"/>
      <c r="AX277" s="13"/>
      <c r="AY277" s="13"/>
      <c r="AZ277" s="13"/>
      <c r="BA277" s="13">
        <v>107</v>
      </c>
      <c r="BB277" s="13">
        <v>283</v>
      </c>
    </row>
    <row r="278" spans="1:54" x14ac:dyDescent="0.25">
      <c r="A278" s="13" t="s">
        <v>890</v>
      </c>
      <c r="B278" s="13" t="s">
        <v>1326</v>
      </c>
      <c r="C278" s="13" t="s">
        <v>891</v>
      </c>
      <c r="D278" s="13" t="s">
        <v>1878</v>
      </c>
      <c r="E278" s="13" t="s">
        <v>236</v>
      </c>
      <c r="F278" s="13" t="s">
        <v>237</v>
      </c>
      <c r="G278" s="13" t="s">
        <v>904</v>
      </c>
      <c r="H278" s="13" t="s">
        <v>4319</v>
      </c>
      <c r="I278" s="13" t="s">
        <v>1441</v>
      </c>
      <c r="J278" s="13" t="str">
        <f>VLOOKUP($M278,[1]Hoja1!$K$5:$N$815,2,FALSE)</f>
        <v>C</v>
      </c>
      <c r="K278" s="13">
        <f>VLOOKUP($M278,[1]Hoja1!$K$5:$N$815,3,FALSE)</f>
        <v>34.4</v>
      </c>
      <c r="L278" s="13">
        <f>VLOOKUP($M278,[1]Hoja1!$K$5:$N$815,4,FALSE)</f>
        <v>554433</v>
      </c>
      <c r="M278" s="13" t="s">
        <v>1879</v>
      </c>
      <c r="N278" s="13"/>
      <c r="O278" s="13"/>
      <c r="P278" s="13"/>
      <c r="Q278" s="13"/>
      <c r="R278" s="13"/>
      <c r="S278" s="13"/>
      <c r="T278" s="13"/>
      <c r="U278" s="13"/>
      <c r="V278" s="13"/>
      <c r="W278" s="13"/>
      <c r="X278" s="13"/>
      <c r="Y278" s="13"/>
      <c r="Z278" s="13"/>
      <c r="AA278" s="13"/>
      <c r="AB278" s="13">
        <f>VLOOKUP(M278,'[2]Base Total GPR'!$P$5:$BH$652,11,FALSE)</f>
        <v>2</v>
      </c>
      <c r="AC278" s="13"/>
      <c r="AD278" s="13"/>
      <c r="AE278" s="13"/>
      <c r="AF278" s="13"/>
      <c r="AG278" s="13"/>
      <c r="AH278" s="13">
        <f>VLOOKUP(M278,'[2]Base Total GPR'!$P$5:$BH$652,18,FALSE)</f>
        <v>646</v>
      </c>
      <c r="AI278" s="13"/>
      <c r="AJ278" s="13"/>
      <c r="AK278" s="13"/>
      <c r="AL278" s="13"/>
      <c r="AM278" s="13"/>
      <c r="AN278" s="13">
        <f>VLOOKUP($M278,'[2]Base Total GPR'!$P$5:$BH$652,19,FALSE)</f>
        <v>304</v>
      </c>
      <c r="AO278" s="13">
        <v>950</v>
      </c>
      <c r="AP278" s="13"/>
      <c r="AQ278" s="13"/>
      <c r="AR278" s="13"/>
      <c r="AS278" s="13"/>
      <c r="AT278" s="13"/>
      <c r="AU278" s="13">
        <v>650</v>
      </c>
      <c r="AV278" s="13"/>
      <c r="AW278" s="13"/>
      <c r="AX278" s="13"/>
      <c r="AY278" s="13"/>
      <c r="AZ278" s="13"/>
      <c r="BA278" s="13">
        <v>398</v>
      </c>
      <c r="BB278" s="13">
        <v>1048</v>
      </c>
    </row>
    <row r="279" spans="1:54" x14ac:dyDescent="0.25">
      <c r="A279" s="13" t="s">
        <v>890</v>
      </c>
      <c r="B279" s="13" t="s">
        <v>1326</v>
      </c>
      <c r="C279" s="13" t="s">
        <v>891</v>
      </c>
      <c r="D279" s="13" t="s">
        <v>1878</v>
      </c>
      <c r="E279" s="13" t="s">
        <v>236</v>
      </c>
      <c r="F279" s="13" t="s">
        <v>903</v>
      </c>
      <c r="G279" s="13" t="s">
        <v>904</v>
      </c>
      <c r="H279" s="13" t="s">
        <v>4319</v>
      </c>
      <c r="I279" s="13" t="s">
        <v>1888</v>
      </c>
      <c r="J279" s="13" t="str">
        <f>VLOOKUP($M279,[1]Hoja1!$K$5:$N$815,2,FALSE)</f>
        <v>C</v>
      </c>
      <c r="K279" s="13">
        <f>VLOOKUP($M279,[1]Hoja1!$K$5:$N$815,3,FALSE)</f>
        <v>34.700000000000003</v>
      </c>
      <c r="L279" s="13">
        <f>VLOOKUP($M279,[1]Hoja1!$K$5:$N$815,4,FALSE)</f>
        <v>554436</v>
      </c>
      <c r="M279" s="13" t="s">
        <v>1889</v>
      </c>
      <c r="N279" s="13"/>
      <c r="O279" s="13"/>
      <c r="P279" s="13"/>
      <c r="Q279" s="13"/>
      <c r="R279" s="13"/>
      <c r="S279" s="13"/>
      <c r="T279" s="13"/>
      <c r="U279" s="13"/>
      <c r="V279" s="13"/>
      <c r="W279" s="13"/>
      <c r="X279" s="13"/>
      <c r="Y279" s="13"/>
      <c r="Z279" s="13"/>
      <c r="AA279" s="13"/>
      <c r="AB279" s="13">
        <f>VLOOKUP(M279,'[2]Base Total GPR'!$P$5:$BH$652,11,FALSE)</f>
        <v>2</v>
      </c>
      <c r="AC279" s="13"/>
      <c r="AD279" s="13"/>
      <c r="AE279" s="13"/>
      <c r="AF279" s="13"/>
      <c r="AG279" s="13"/>
      <c r="AH279" s="13">
        <f>VLOOKUP(M279,'[2]Base Total GPR'!$P$5:$BH$652,18,FALSE)</f>
        <v>0.08</v>
      </c>
      <c r="AI279" s="13"/>
      <c r="AJ279" s="13"/>
      <c r="AK279" s="13"/>
      <c r="AL279" s="13"/>
      <c r="AM279" s="13"/>
      <c r="AN279" s="13">
        <f>VLOOKUP($M279,'[2]Base Total GPR'!$P$5:$BH$652,19,FALSE)</f>
        <v>0.04</v>
      </c>
      <c r="AO279" s="13">
        <v>0.12</v>
      </c>
      <c r="AP279" s="13"/>
      <c r="AQ279" s="13"/>
      <c r="AR279" s="13"/>
      <c r="AS279" s="13"/>
      <c r="AT279" s="13"/>
      <c r="AU279" s="13">
        <f>526/2.832</f>
        <v>185.73446327683618</v>
      </c>
      <c r="AV279" s="13"/>
      <c r="AW279" s="13"/>
      <c r="AX279" s="13"/>
      <c r="AY279" s="13"/>
      <c r="AZ279" s="13"/>
      <c r="BA279" s="13">
        <v>0</v>
      </c>
      <c r="BB279" s="13">
        <v>0.18573446327683615</v>
      </c>
    </row>
    <row r="280" spans="1:54" x14ac:dyDescent="0.25">
      <c r="A280" s="13" t="s">
        <v>890</v>
      </c>
      <c r="B280" s="13" t="s">
        <v>1326</v>
      </c>
      <c r="C280" s="13" t="s">
        <v>891</v>
      </c>
      <c r="D280" s="13" t="s">
        <v>1864</v>
      </c>
      <c r="E280" s="13" t="s">
        <v>236</v>
      </c>
      <c r="F280" s="13" t="s">
        <v>486</v>
      </c>
      <c r="G280" s="13" t="s">
        <v>888</v>
      </c>
      <c r="H280" s="13" t="s">
        <v>4319</v>
      </c>
      <c r="I280" s="13" t="s">
        <v>1865</v>
      </c>
      <c r="J280" s="13" t="str">
        <f>VLOOKUP($M280,[1]Hoja1!$K$5:$N$815,2,FALSE)</f>
        <v>C</v>
      </c>
      <c r="K280" s="13">
        <f>VLOOKUP($M280,[1]Hoja1!$K$5:$N$815,3,FALSE)</f>
        <v>32.9</v>
      </c>
      <c r="L280" s="13">
        <f>VLOOKUP($M280,[1]Hoja1!$K$5:$N$815,4,FALSE)</f>
        <v>544474</v>
      </c>
      <c r="M280" s="13" t="s">
        <v>1887</v>
      </c>
      <c r="N280" s="13"/>
      <c r="O280" s="13"/>
      <c r="P280" s="13"/>
      <c r="Q280" s="13"/>
      <c r="R280" s="13"/>
      <c r="S280" s="13"/>
      <c r="T280" s="13"/>
      <c r="U280" s="13"/>
      <c r="V280" s="13"/>
      <c r="W280" s="13"/>
      <c r="X280" s="13"/>
      <c r="Y280" s="13"/>
      <c r="Z280" s="13"/>
      <c r="AA280" s="13"/>
      <c r="AB280" s="13">
        <f>VLOOKUP(M280,'[2]Base Total GPR'!$P$5:$BH$652,11,FALSE)</f>
        <v>2</v>
      </c>
      <c r="AC280" s="13"/>
      <c r="AD280" s="13"/>
      <c r="AE280" s="13"/>
      <c r="AF280" s="13"/>
      <c r="AG280" s="13"/>
      <c r="AH280" s="13">
        <f>VLOOKUP(M280,'[2]Base Total GPR'!$P$5:$BH$652,18,FALSE)</f>
        <v>0.01</v>
      </c>
      <c r="AI280" s="13"/>
      <c r="AJ280" s="13"/>
      <c r="AK280" s="13"/>
      <c r="AL280" s="13"/>
      <c r="AM280" s="13"/>
      <c r="AN280" s="13">
        <f>VLOOKUP($M280,'[2]Base Total GPR'!$P$5:$BH$652,19,FALSE)</f>
        <v>0.04</v>
      </c>
      <c r="AO280" s="13">
        <v>0.05</v>
      </c>
      <c r="AP280" s="13"/>
      <c r="AQ280" s="13"/>
      <c r="AR280" s="13"/>
      <c r="AS280" s="13"/>
      <c r="AT280" s="13"/>
      <c r="AU280" s="13">
        <f>0.0011/0.1</f>
        <v>1.0999999999999999E-2</v>
      </c>
      <c r="AV280" s="13"/>
      <c r="AW280" s="13"/>
      <c r="AX280" s="13"/>
      <c r="AY280" s="13"/>
      <c r="AZ280" s="13"/>
      <c r="BA280" s="13">
        <v>0</v>
      </c>
      <c r="BB280" s="13">
        <v>1.0999999999999999E-2</v>
      </c>
    </row>
    <row r="281" spans="1:54" x14ac:dyDescent="0.25">
      <c r="A281" s="13" t="s">
        <v>890</v>
      </c>
      <c r="B281" s="13" t="s">
        <v>1326</v>
      </c>
      <c r="C281" s="13" t="s">
        <v>891</v>
      </c>
      <c r="D281" s="13" t="s">
        <v>1864</v>
      </c>
      <c r="E281" s="13" t="s">
        <v>236</v>
      </c>
      <c r="F281" s="13" t="s">
        <v>486</v>
      </c>
      <c r="G281" s="13" t="s">
        <v>888</v>
      </c>
      <c r="H281" s="13" t="s">
        <v>4319</v>
      </c>
      <c r="I281" s="13" t="s">
        <v>1865</v>
      </c>
      <c r="J281" s="13" t="str">
        <f>VLOOKUP($M281,[1]Hoja1!$K$5:$N$815,2,FALSE)</f>
        <v>C</v>
      </c>
      <c r="K281" s="13">
        <f>VLOOKUP($M281,[1]Hoja1!$K$5:$N$815,3,FALSE)</f>
        <v>32.130000000000003</v>
      </c>
      <c r="L281" s="13">
        <f>VLOOKUP($M281,[1]Hoja1!$K$5:$N$815,4,FALSE)</f>
        <v>544488</v>
      </c>
      <c r="M281" s="13" t="s">
        <v>1876</v>
      </c>
      <c r="N281" s="13"/>
      <c r="O281" s="13"/>
      <c r="P281" s="13"/>
      <c r="Q281" s="13"/>
      <c r="R281" s="13"/>
      <c r="S281" s="13"/>
      <c r="T281" s="13"/>
      <c r="U281" s="13"/>
      <c r="V281" s="13"/>
      <c r="W281" s="13"/>
      <c r="X281" s="13"/>
      <c r="Y281" s="13"/>
      <c r="Z281" s="13"/>
      <c r="AA281" s="13"/>
      <c r="AB281" s="13">
        <f>VLOOKUP(M281,'[2]Base Total GPR'!$P$5:$BH$652,11,FALSE)</f>
        <v>2</v>
      </c>
      <c r="AC281" s="13"/>
      <c r="AD281" s="13"/>
      <c r="AE281" s="13"/>
      <c r="AF281" s="13"/>
      <c r="AG281" s="13"/>
      <c r="AH281" s="13">
        <f>VLOOKUP(M281,'[2]Base Total GPR'!$P$5:$BH$652,18,FALSE)</f>
        <v>1062</v>
      </c>
      <c r="AI281" s="13"/>
      <c r="AJ281" s="13"/>
      <c r="AK281" s="13"/>
      <c r="AL281" s="13"/>
      <c r="AM281" s="13"/>
      <c r="AN281" s="13">
        <f>VLOOKUP($M281,'[2]Base Total GPR'!$P$5:$BH$652,19,FALSE)</f>
        <v>140</v>
      </c>
      <c r="AO281" s="13">
        <v>1202</v>
      </c>
      <c r="AP281" s="13"/>
      <c r="AQ281" s="13"/>
      <c r="AR281" s="13"/>
      <c r="AS281" s="13"/>
      <c r="AT281" s="13"/>
      <c r="AU281" s="13">
        <v>983</v>
      </c>
      <c r="AV281" s="13"/>
      <c r="AW281" s="13"/>
      <c r="AX281" s="13"/>
      <c r="AY281" s="13"/>
      <c r="AZ281" s="13"/>
      <c r="BA281" s="13">
        <v>0</v>
      </c>
      <c r="BB281" s="13">
        <v>983</v>
      </c>
    </row>
    <row r="282" spans="1:54" x14ac:dyDescent="0.25">
      <c r="A282" s="13" t="s">
        <v>890</v>
      </c>
      <c r="B282" s="13" t="s">
        <v>1326</v>
      </c>
      <c r="C282" s="13" t="s">
        <v>891</v>
      </c>
      <c r="D282" s="13" t="s">
        <v>1874</v>
      </c>
      <c r="E282" s="13" t="s">
        <v>236</v>
      </c>
      <c r="F282" s="13" t="s">
        <v>385</v>
      </c>
      <c r="G282" s="13" t="s">
        <v>895</v>
      </c>
      <c r="H282" s="13" t="s">
        <v>4319</v>
      </c>
      <c r="I282" s="13" t="s">
        <v>1441</v>
      </c>
      <c r="J282" s="13" t="str">
        <f>VLOOKUP($M282,[1]Hoja1!$K$5:$N$815,2,FALSE)</f>
        <v>C</v>
      </c>
      <c r="K282" s="13">
        <f>VLOOKUP($M282,[1]Hoja1!$K$5:$N$815,3,FALSE)</f>
        <v>33.299999999999997</v>
      </c>
      <c r="L282" s="13">
        <f>VLOOKUP($M282,[1]Hoja1!$K$5:$N$815,4,FALSE)</f>
        <v>544485</v>
      </c>
      <c r="M282" s="13" t="s">
        <v>1875</v>
      </c>
      <c r="N282" s="13"/>
      <c r="O282" s="13"/>
      <c r="P282" s="13"/>
      <c r="Q282" s="13"/>
      <c r="R282" s="13"/>
      <c r="S282" s="13"/>
      <c r="T282" s="13"/>
      <c r="U282" s="13"/>
      <c r="V282" s="13"/>
      <c r="W282" s="13"/>
      <c r="X282" s="13"/>
      <c r="Y282" s="13"/>
      <c r="Z282" s="13"/>
      <c r="AA282" s="13"/>
      <c r="AB282" s="13">
        <f>VLOOKUP(M282,'[2]Base Total GPR'!$P$5:$BH$652,11,FALSE)</f>
        <v>2</v>
      </c>
      <c r="AC282" s="13"/>
      <c r="AD282" s="13"/>
      <c r="AE282" s="13"/>
      <c r="AF282" s="13"/>
      <c r="AG282" s="13"/>
      <c r="AH282" s="13">
        <f>VLOOKUP(M282,'[2]Base Total GPR'!$P$5:$BH$652,18,FALSE)</f>
        <v>2187.91</v>
      </c>
      <c r="AI282" s="13"/>
      <c r="AJ282" s="13"/>
      <c r="AK282" s="13"/>
      <c r="AL282" s="13"/>
      <c r="AM282" s="13"/>
      <c r="AN282" s="13">
        <f>VLOOKUP($M282,'[2]Base Total GPR'!$P$5:$BH$652,19,FALSE)</f>
        <v>890.04</v>
      </c>
      <c r="AO282" s="13">
        <v>3077.95</v>
      </c>
      <c r="AP282" s="13"/>
      <c r="AQ282" s="13"/>
      <c r="AR282" s="13"/>
      <c r="AS282" s="13"/>
      <c r="AT282" s="13"/>
      <c r="AU282" s="13">
        <v>1594.08</v>
      </c>
      <c r="AV282" s="13"/>
      <c r="AW282" s="13"/>
      <c r="AX282" s="13"/>
      <c r="AY282" s="13"/>
      <c r="AZ282" s="13"/>
      <c r="BA282" s="13">
        <v>618.34</v>
      </c>
      <c r="BB282" s="13">
        <v>2212.42</v>
      </c>
    </row>
    <row r="283" spans="1:54" x14ac:dyDescent="0.25">
      <c r="A283" s="13" t="s">
        <v>890</v>
      </c>
      <c r="B283" s="13" t="s">
        <v>1326</v>
      </c>
      <c r="C283" s="13" t="s">
        <v>891</v>
      </c>
      <c r="D283" s="13" t="s">
        <v>1878</v>
      </c>
      <c r="E283" s="13" t="s">
        <v>236</v>
      </c>
      <c r="F283" s="13" t="s">
        <v>237</v>
      </c>
      <c r="G283" s="13" t="s">
        <v>904</v>
      </c>
      <c r="H283" s="13" t="s">
        <v>4319</v>
      </c>
      <c r="I283" s="13" t="s">
        <v>1441</v>
      </c>
      <c r="J283" s="13" t="str">
        <f>VLOOKUP($M283,[1]Hoja1!$K$5:$N$815,2,FALSE)</f>
        <v>C</v>
      </c>
      <c r="K283" s="13">
        <f>VLOOKUP($M283,[1]Hoja1!$K$5:$N$815,3,FALSE)</f>
        <v>34.799999999999997</v>
      </c>
      <c r="L283" s="13">
        <f>VLOOKUP($M283,[1]Hoja1!$K$5:$N$815,4,FALSE)</f>
        <v>554437</v>
      </c>
      <c r="M283" s="13" t="s">
        <v>1881</v>
      </c>
      <c r="N283" s="13"/>
      <c r="O283" s="13"/>
      <c r="P283" s="13"/>
      <c r="Q283" s="13"/>
      <c r="R283" s="13"/>
      <c r="S283" s="13"/>
      <c r="T283" s="13"/>
      <c r="U283" s="13"/>
      <c r="V283" s="13"/>
      <c r="W283" s="13"/>
      <c r="X283" s="13"/>
      <c r="Y283" s="13"/>
      <c r="Z283" s="13"/>
      <c r="AA283" s="13"/>
      <c r="AB283" s="13">
        <f>VLOOKUP(M283,'[2]Base Total GPR'!$P$5:$BH$652,11,FALSE)</f>
        <v>4</v>
      </c>
      <c r="AC283" s="13"/>
      <c r="AD283" s="13"/>
      <c r="AE283" s="13">
        <f>VLOOKUP(M283,'[2]Base Total GPR'!$P$5:$BH$652,18,FALSE)</f>
        <v>845</v>
      </c>
      <c r="AF283" s="13"/>
      <c r="AG283" s="13"/>
      <c r="AH283" s="13">
        <f>VLOOKUP($M283,'[2]Base Total GPR'!$P$5:$BH$652,19,FALSE)</f>
        <v>2445</v>
      </c>
      <c r="AI283" s="13"/>
      <c r="AJ283" s="13"/>
      <c r="AK283" s="13">
        <f>VLOOKUP($M283,'[2]Base Total GPR'!$P$5:$BH$652,20,FALSE)</f>
        <v>2085</v>
      </c>
      <c r="AL283" s="13"/>
      <c r="AM283" s="13"/>
      <c r="AN283" s="13">
        <f>VLOOKUP($M283,'[2]Base Total GPR'!$P$5:$BH$652,21,FALSE)</f>
        <v>1625</v>
      </c>
      <c r="AO283" s="13">
        <v>7000</v>
      </c>
      <c r="AP283" s="13"/>
      <c r="AQ283" s="13"/>
      <c r="AR283" s="13">
        <v>896</v>
      </c>
      <c r="AS283" s="13"/>
      <c r="AT283" s="13"/>
      <c r="AU283" s="13">
        <v>1880</v>
      </c>
      <c r="AV283" s="13"/>
      <c r="AW283" s="13"/>
      <c r="AX283" s="13">
        <v>2319</v>
      </c>
      <c r="AY283" s="13"/>
      <c r="AZ283" s="13"/>
      <c r="BA283" s="13">
        <v>2586</v>
      </c>
      <c r="BB283" s="13">
        <v>7681</v>
      </c>
    </row>
    <row r="284" spans="1:54" x14ac:dyDescent="0.25">
      <c r="A284" s="13" t="s">
        <v>890</v>
      </c>
      <c r="B284" s="13" t="s">
        <v>1326</v>
      </c>
      <c r="C284" s="13" t="s">
        <v>891</v>
      </c>
      <c r="D284" s="13" t="s">
        <v>1878</v>
      </c>
      <c r="E284" s="13" t="s">
        <v>236</v>
      </c>
      <c r="F284" s="13" t="s">
        <v>237</v>
      </c>
      <c r="G284" s="13" t="s">
        <v>904</v>
      </c>
      <c r="H284" s="13" t="s">
        <v>4319</v>
      </c>
      <c r="I284" s="13" t="s">
        <v>1441</v>
      </c>
      <c r="J284" s="13" t="str">
        <f>VLOOKUP($M284,[1]Hoja1!$K$5:$N$815,2,FALSE)</f>
        <v>C</v>
      </c>
      <c r="K284" s="13">
        <f>VLOOKUP($M284,[1]Hoja1!$K$5:$N$815,3,FALSE)</f>
        <v>34.5</v>
      </c>
      <c r="L284" s="13">
        <f>VLOOKUP($M284,[1]Hoja1!$K$5:$N$815,4,FALSE)</f>
        <v>554434</v>
      </c>
      <c r="M284" s="13" t="s">
        <v>1882</v>
      </c>
      <c r="N284" s="13"/>
      <c r="O284" s="13"/>
      <c r="P284" s="13"/>
      <c r="Q284" s="13"/>
      <c r="R284" s="13"/>
      <c r="S284" s="13"/>
      <c r="T284" s="13"/>
      <c r="U284" s="13"/>
      <c r="V284" s="13"/>
      <c r="W284" s="13"/>
      <c r="X284" s="13"/>
      <c r="Y284" s="13"/>
      <c r="Z284" s="13"/>
      <c r="AA284" s="13"/>
      <c r="AB284" s="13">
        <f>VLOOKUP(M284,'[2]Base Total GPR'!$P$5:$BH$652,11,FALSE)</f>
        <v>4</v>
      </c>
      <c r="AC284" s="13"/>
      <c r="AD284" s="13"/>
      <c r="AE284" s="13">
        <f>VLOOKUP(M284,'[2]Base Total GPR'!$P$5:$BH$652,18,FALSE)</f>
        <v>6215</v>
      </c>
      <c r="AF284" s="13"/>
      <c r="AG284" s="13"/>
      <c r="AH284" s="13">
        <f>VLOOKUP($M284,'[2]Base Total GPR'!$P$5:$BH$652,19,FALSE)</f>
        <v>205</v>
      </c>
      <c r="AI284" s="13"/>
      <c r="AJ284" s="13"/>
      <c r="AK284" s="13">
        <f>VLOOKUP($M284,'[2]Base Total GPR'!$P$5:$BH$652,20,FALSE)</f>
        <v>40</v>
      </c>
      <c r="AL284" s="13"/>
      <c r="AM284" s="13"/>
      <c r="AN284" s="13">
        <f>VLOOKUP($M284,'[2]Base Total GPR'!$P$5:$BH$652,21,FALSE)</f>
        <v>40</v>
      </c>
      <c r="AO284" s="13">
        <v>6500</v>
      </c>
      <c r="AP284" s="13"/>
      <c r="AQ284" s="13"/>
      <c r="AR284" s="13">
        <v>5540</v>
      </c>
      <c r="AS284" s="13"/>
      <c r="AT284" s="13"/>
      <c r="AU284" s="13">
        <v>519</v>
      </c>
      <c r="AV284" s="13"/>
      <c r="AW284" s="13"/>
      <c r="AX284" s="13">
        <v>405</v>
      </c>
      <c r="AY284" s="13"/>
      <c r="AZ284" s="13"/>
      <c r="BA284" s="13">
        <v>154</v>
      </c>
      <c r="BB284" s="13">
        <v>6618</v>
      </c>
    </row>
    <row r="285" spans="1:54" x14ac:dyDescent="0.25">
      <c r="A285" s="13" t="s">
        <v>890</v>
      </c>
      <c r="B285" s="13" t="s">
        <v>1326</v>
      </c>
      <c r="C285" s="13" t="s">
        <v>891</v>
      </c>
      <c r="D285" s="13" t="s">
        <v>1878</v>
      </c>
      <c r="E285" s="13" t="s">
        <v>236</v>
      </c>
      <c r="F285" s="13" t="s">
        <v>237</v>
      </c>
      <c r="G285" s="13" t="s">
        <v>904</v>
      </c>
      <c r="H285" s="13" t="s">
        <v>4319</v>
      </c>
      <c r="I285" s="13" t="s">
        <v>1441</v>
      </c>
      <c r="J285" s="13" t="str">
        <f>VLOOKUP($M285,[1]Hoja1!$K$5:$N$815,2,FALSE)</f>
        <v>C</v>
      </c>
      <c r="K285" s="13">
        <f>VLOOKUP($M285,[1]Hoja1!$K$5:$N$815,3,FALSE)</f>
        <v>34.6</v>
      </c>
      <c r="L285" s="13">
        <f>VLOOKUP($M285,[1]Hoja1!$K$5:$N$815,4,FALSE)</f>
        <v>554435</v>
      </c>
      <c r="M285" s="13" t="s">
        <v>1880</v>
      </c>
      <c r="N285" s="13"/>
      <c r="O285" s="13"/>
      <c r="P285" s="13"/>
      <c r="Q285" s="13"/>
      <c r="R285" s="13"/>
      <c r="S285" s="13"/>
      <c r="T285" s="13"/>
      <c r="U285" s="13"/>
      <c r="V285" s="13"/>
      <c r="W285" s="13"/>
      <c r="X285" s="13"/>
      <c r="Y285" s="13"/>
      <c r="Z285" s="13"/>
      <c r="AA285" s="13"/>
      <c r="AB285" s="13">
        <f>VLOOKUP(M285,'[2]Base Total GPR'!$P$5:$BH$652,11,FALSE)</f>
        <v>4</v>
      </c>
      <c r="AC285" s="13"/>
      <c r="AD285" s="13"/>
      <c r="AE285" s="13">
        <f>VLOOKUP(M285,'[2]Base Total GPR'!$P$5:$BH$652,18,FALSE)</f>
        <v>147</v>
      </c>
      <c r="AF285" s="13"/>
      <c r="AG285" s="13"/>
      <c r="AH285" s="13">
        <f>VLOOKUP($M285,'[2]Base Total GPR'!$P$5:$BH$652,19,FALSE)</f>
        <v>144</v>
      </c>
      <c r="AI285" s="13"/>
      <c r="AJ285" s="13"/>
      <c r="AK285" s="13">
        <f>VLOOKUP($M285,'[2]Base Total GPR'!$P$5:$BH$652,20,FALSE)</f>
        <v>7</v>
      </c>
      <c r="AL285" s="13"/>
      <c r="AM285" s="13"/>
      <c r="AN285" s="13">
        <f>VLOOKUP($M285,'[2]Base Total GPR'!$P$5:$BH$652,21,FALSE)</f>
        <v>14</v>
      </c>
      <c r="AO285" s="13">
        <v>312</v>
      </c>
      <c r="AP285" s="13"/>
      <c r="AQ285" s="13"/>
      <c r="AR285" s="13">
        <v>153</v>
      </c>
      <c r="AS285" s="13"/>
      <c r="AT285" s="13"/>
      <c r="AU285" s="13">
        <v>126</v>
      </c>
      <c r="AV285" s="13"/>
      <c r="AW285" s="13"/>
      <c r="AX285" s="13">
        <v>20</v>
      </c>
      <c r="AY285" s="13"/>
      <c r="AZ285" s="13"/>
      <c r="BA285" s="13">
        <v>18</v>
      </c>
      <c r="BB285" s="13">
        <v>317</v>
      </c>
    </row>
    <row r="286" spans="1:54" x14ac:dyDescent="0.25">
      <c r="A286" s="13" t="s">
        <v>890</v>
      </c>
      <c r="B286" s="13" t="s">
        <v>1326</v>
      </c>
      <c r="C286" s="13" t="s">
        <v>891</v>
      </c>
      <c r="D286" s="13" t="s">
        <v>1878</v>
      </c>
      <c r="E286" s="13" t="s">
        <v>236</v>
      </c>
      <c r="F286" s="13" t="s">
        <v>237</v>
      </c>
      <c r="G286" s="13" t="s">
        <v>904</v>
      </c>
      <c r="H286" s="13" t="s">
        <v>4319</v>
      </c>
      <c r="I286" s="13" t="s">
        <v>1441</v>
      </c>
      <c r="J286" s="13" t="str">
        <f>VLOOKUP($M286,[1]Hoja1!$K$5:$N$815,2,FALSE)</f>
        <v>C</v>
      </c>
      <c r="K286" s="13">
        <f>VLOOKUP($M286,[1]Hoja1!$K$5:$N$815,3,FALSE)</f>
        <v>34.299999999999997</v>
      </c>
      <c r="L286" s="13">
        <f>VLOOKUP($M286,[1]Hoja1!$K$5:$N$815,4,FALSE)</f>
        <v>554432</v>
      </c>
      <c r="M286" s="13" t="s">
        <v>1883</v>
      </c>
      <c r="N286" s="13"/>
      <c r="O286" s="13"/>
      <c r="P286" s="13"/>
      <c r="Q286" s="13"/>
      <c r="R286" s="13"/>
      <c r="S286" s="13"/>
      <c r="T286" s="13"/>
      <c r="U286" s="13"/>
      <c r="V286" s="13"/>
      <c r="W286" s="13"/>
      <c r="X286" s="13"/>
      <c r="Y286" s="13"/>
      <c r="Z286" s="13"/>
      <c r="AA286" s="13"/>
      <c r="AB286" s="13">
        <f>VLOOKUP(M286,'[2]Base Total GPR'!$P$5:$BH$652,11,FALSE)</f>
        <v>4</v>
      </c>
      <c r="AC286" s="13"/>
      <c r="AD286" s="13"/>
      <c r="AE286" s="13">
        <f>VLOOKUP(M286,'[2]Base Total GPR'!$P$5:$BH$652,18,FALSE)</f>
        <v>200</v>
      </c>
      <c r="AF286" s="13"/>
      <c r="AG286" s="13"/>
      <c r="AH286" s="13">
        <f>VLOOKUP($M286,'[2]Base Total GPR'!$P$5:$BH$652,19,FALSE)</f>
        <v>300</v>
      </c>
      <c r="AI286" s="13"/>
      <c r="AJ286" s="13"/>
      <c r="AK286" s="13">
        <f>VLOOKUP($M286,'[2]Base Total GPR'!$P$5:$BH$652,20,FALSE)</f>
        <v>400</v>
      </c>
      <c r="AL286" s="13"/>
      <c r="AM286" s="13"/>
      <c r="AN286" s="13">
        <f>VLOOKUP($M286,'[2]Base Total GPR'!$P$5:$BH$652,21,FALSE)</f>
        <v>700</v>
      </c>
      <c r="AO286" s="13">
        <v>1600</v>
      </c>
      <c r="AP286" s="13"/>
      <c r="AQ286" s="13"/>
      <c r="AR286" s="13">
        <v>155</v>
      </c>
      <c r="AS286" s="13"/>
      <c r="AT286" s="13"/>
      <c r="AU286" s="13">
        <v>345</v>
      </c>
      <c r="AV286" s="13"/>
      <c r="AW286" s="13"/>
      <c r="AX286" s="13">
        <v>400</v>
      </c>
      <c r="AY286" s="13"/>
      <c r="AZ286" s="13"/>
      <c r="BA286" s="13">
        <v>700</v>
      </c>
      <c r="BB286" s="13">
        <v>1600</v>
      </c>
    </row>
    <row r="287" spans="1:54" x14ac:dyDescent="0.25">
      <c r="A287" s="13" t="s">
        <v>890</v>
      </c>
      <c r="B287" s="13" t="s">
        <v>1326</v>
      </c>
      <c r="C287" s="13" t="s">
        <v>891</v>
      </c>
      <c r="D287" s="13" t="s">
        <v>1878</v>
      </c>
      <c r="E287" s="13" t="s">
        <v>236</v>
      </c>
      <c r="F287" s="13" t="s">
        <v>237</v>
      </c>
      <c r="G287" s="13" t="s">
        <v>904</v>
      </c>
      <c r="H287" s="13" t="s">
        <v>4319</v>
      </c>
      <c r="I287" s="13" t="s">
        <v>1441</v>
      </c>
      <c r="J287" s="13" t="str">
        <f>VLOOKUP($M287,[1]Hoja1!$K$5:$N$815,2,FALSE)</f>
        <v>C</v>
      </c>
      <c r="K287" s="13">
        <f>VLOOKUP($M287,[1]Hoja1!$K$5:$N$815,3,FALSE)</f>
        <v>34.200000000000003</v>
      </c>
      <c r="L287" s="13">
        <f>VLOOKUP($M287,[1]Hoja1!$K$5:$N$815,4,FALSE)</f>
        <v>554431</v>
      </c>
      <c r="M287" s="13" t="s">
        <v>1884</v>
      </c>
      <c r="N287" s="13"/>
      <c r="O287" s="13"/>
      <c r="P287" s="13"/>
      <c r="Q287" s="13"/>
      <c r="R287" s="13"/>
      <c r="S287" s="13"/>
      <c r="T287" s="13"/>
      <c r="U287" s="13"/>
      <c r="V287" s="13"/>
      <c r="W287" s="13"/>
      <c r="X287" s="13"/>
      <c r="Y287" s="13"/>
      <c r="Z287" s="13"/>
      <c r="AA287" s="13"/>
      <c r="AB287" s="13">
        <f>VLOOKUP(M287,'[2]Base Total GPR'!$P$5:$BH$652,11,FALSE)</f>
        <v>4</v>
      </c>
      <c r="AC287" s="13"/>
      <c r="AD287" s="13"/>
      <c r="AE287" s="13">
        <f>VLOOKUP(M287,'[2]Base Total GPR'!$P$5:$BH$652,18,FALSE)</f>
        <v>0.28000000000000003</v>
      </c>
      <c r="AF287" s="13"/>
      <c r="AG287" s="13"/>
      <c r="AH287" s="13">
        <f>VLOOKUP($M287,'[2]Base Total GPR'!$P$5:$BH$652,19,FALSE)</f>
        <v>0.03</v>
      </c>
      <c r="AI287" s="13"/>
      <c r="AJ287" s="13"/>
      <c r="AK287" s="13">
        <f>VLOOKUP($M287,'[2]Base Total GPR'!$P$5:$BH$652,20,FALSE)</f>
        <v>0.03</v>
      </c>
      <c r="AL287" s="13"/>
      <c r="AM287" s="13"/>
      <c r="AN287" s="13">
        <f>VLOOKUP($M287,'[2]Base Total GPR'!$P$5:$BH$652,21,FALSE)</f>
        <v>0.03</v>
      </c>
      <c r="AO287" s="13">
        <v>0.37</v>
      </c>
      <c r="AP287" s="13"/>
      <c r="AQ287" s="13"/>
      <c r="AR287" s="13">
        <f>228/759</f>
        <v>0.30039525691699603</v>
      </c>
      <c r="AS287" s="13"/>
      <c r="AT287" s="13"/>
      <c r="AU287" s="13">
        <f>290/783</f>
        <v>0.37037037037037035</v>
      </c>
      <c r="AV287" s="13"/>
      <c r="AW287" s="13"/>
      <c r="AX287" s="13">
        <f>302/805</f>
        <v>0.37515527950310557</v>
      </c>
      <c r="AY287" s="13"/>
      <c r="AZ287" s="13"/>
      <c r="BA287" s="13">
        <f>310/844</f>
        <v>0.36729857819905215</v>
      </c>
      <c r="BB287" s="13">
        <v>0.35412096521466624</v>
      </c>
    </row>
    <row r="288" spans="1:54" x14ac:dyDescent="0.25">
      <c r="A288" s="13" t="s">
        <v>890</v>
      </c>
      <c r="B288" s="13" t="s">
        <v>1326</v>
      </c>
      <c r="C288" s="13" t="s">
        <v>891</v>
      </c>
      <c r="D288" s="13" t="s">
        <v>1864</v>
      </c>
      <c r="E288" s="13" t="s">
        <v>236</v>
      </c>
      <c r="F288" s="13" t="s">
        <v>486</v>
      </c>
      <c r="G288" s="13" t="s">
        <v>888</v>
      </c>
      <c r="H288" s="13" t="s">
        <v>4319</v>
      </c>
      <c r="I288" s="13" t="s">
        <v>1865</v>
      </c>
      <c r="J288" s="13" t="str">
        <f>VLOOKUP($M288,[1]Hoja1!$K$5:$N$815,2,FALSE)</f>
        <v>C</v>
      </c>
      <c r="K288" s="13">
        <f>VLOOKUP($M288,[1]Hoja1!$K$5:$N$815,3,FALSE)</f>
        <v>32.14</v>
      </c>
      <c r="L288" s="13">
        <f>VLOOKUP($M288,[1]Hoja1!$K$5:$N$815,4,FALSE)</f>
        <v>544490</v>
      </c>
      <c r="M288" s="13" t="s">
        <v>1869</v>
      </c>
      <c r="N288" s="13"/>
      <c r="O288" s="13"/>
      <c r="P288" s="13"/>
      <c r="Q288" s="13"/>
      <c r="R288" s="13"/>
      <c r="S288" s="13"/>
      <c r="T288" s="13"/>
      <c r="U288" s="13"/>
      <c r="V288" s="13"/>
      <c r="W288" s="13"/>
      <c r="X288" s="13"/>
      <c r="Y288" s="13"/>
      <c r="Z288" s="13"/>
      <c r="AA288" s="13"/>
      <c r="AB288" s="13">
        <f>VLOOKUP(M288,'[2]Base Total GPR'!$P$5:$BH$652,11,FALSE)</f>
        <v>4</v>
      </c>
      <c r="AC288" s="13"/>
      <c r="AD288" s="13"/>
      <c r="AE288" s="13">
        <f>VLOOKUP(M288,'[2]Base Total GPR'!$P$5:$BH$652,18,FALSE)</f>
        <v>56849</v>
      </c>
      <c r="AF288" s="13"/>
      <c r="AG288" s="13"/>
      <c r="AH288" s="13">
        <f>VLOOKUP($M288,'[2]Base Total GPR'!$P$5:$BH$652,19,FALSE)</f>
        <v>11764</v>
      </c>
      <c r="AI288" s="13"/>
      <c r="AJ288" s="13"/>
      <c r="AK288" s="13">
        <f>VLOOKUP($M288,'[2]Base Total GPR'!$P$5:$BH$652,20,FALSE)</f>
        <v>40949</v>
      </c>
      <c r="AL288" s="13"/>
      <c r="AM288" s="13"/>
      <c r="AN288" s="13">
        <f>VLOOKUP($M288,'[2]Base Total GPR'!$P$5:$BH$652,21,FALSE)</f>
        <v>28020</v>
      </c>
      <c r="AO288" s="13">
        <v>137582</v>
      </c>
      <c r="AP288" s="13"/>
      <c r="AQ288" s="13"/>
      <c r="AR288" s="13">
        <v>60639</v>
      </c>
      <c r="AS288" s="13"/>
      <c r="AT288" s="13"/>
      <c r="AU288" s="13">
        <v>11401</v>
      </c>
      <c r="AV288" s="13"/>
      <c r="AW288" s="13"/>
      <c r="AX288" s="13">
        <v>64419</v>
      </c>
      <c r="AY288" s="13"/>
      <c r="AZ288" s="13"/>
      <c r="BA288" s="13">
        <v>0</v>
      </c>
      <c r="BB288" s="13">
        <v>136459</v>
      </c>
    </row>
    <row r="289" spans="1:54" x14ac:dyDescent="0.25">
      <c r="A289" s="13" t="s">
        <v>890</v>
      </c>
      <c r="B289" s="13" t="s">
        <v>1326</v>
      </c>
      <c r="C289" s="13" t="s">
        <v>891</v>
      </c>
      <c r="D289" s="13" t="s">
        <v>1864</v>
      </c>
      <c r="E289" s="13" t="s">
        <v>236</v>
      </c>
      <c r="F289" s="13" t="s">
        <v>486</v>
      </c>
      <c r="G289" s="13" t="s">
        <v>888</v>
      </c>
      <c r="H289" s="13" t="s">
        <v>4319</v>
      </c>
      <c r="I289" s="13" t="s">
        <v>1865</v>
      </c>
      <c r="J289" s="13" t="str">
        <f>VLOOKUP($M289,[1]Hoja1!$K$5:$N$815,2,FALSE)</f>
        <v>C</v>
      </c>
      <c r="K289" s="13">
        <f>VLOOKUP($M289,[1]Hoja1!$K$5:$N$815,3,FALSE)</f>
        <v>32.15</v>
      </c>
      <c r="L289" s="13">
        <f>VLOOKUP($M289,[1]Hoja1!$K$5:$N$815,4,FALSE)</f>
        <v>544554</v>
      </c>
      <c r="M289" s="13" t="s">
        <v>1868</v>
      </c>
      <c r="N289" s="13"/>
      <c r="O289" s="13"/>
      <c r="P289" s="13"/>
      <c r="Q289" s="13"/>
      <c r="R289" s="13"/>
      <c r="S289" s="13"/>
      <c r="T289" s="13"/>
      <c r="U289" s="13"/>
      <c r="V289" s="13"/>
      <c r="W289" s="13"/>
      <c r="X289" s="13"/>
      <c r="Y289" s="13"/>
      <c r="Z289" s="13"/>
      <c r="AA289" s="13"/>
      <c r="AB289" s="13">
        <f>VLOOKUP(M289,'[2]Base Total GPR'!$P$5:$BH$652,11,FALSE)</f>
        <v>6</v>
      </c>
      <c r="AC289" s="13"/>
      <c r="AD289" s="13">
        <f>VLOOKUP(M289,'[2]Base Total GPR'!$P$5:$BH$652,18,FALSE)</f>
        <v>960.33</v>
      </c>
      <c r="AE289" s="13"/>
      <c r="AF289" s="13">
        <f>VLOOKUP($M289,'[2]Base Total GPR'!$P$5:$BH$652,19,FALSE)</f>
        <v>860.33</v>
      </c>
      <c r="AG289" s="13"/>
      <c r="AH289" s="13">
        <f>VLOOKUP($M289,'[2]Base Total GPR'!$P$5:$BH$652,20,FALSE)</f>
        <v>2335.33</v>
      </c>
      <c r="AI289" s="13"/>
      <c r="AJ289" s="13">
        <f>VLOOKUP($M289,'[2]Base Total GPR'!$P$5:$BH$652,21,FALSE)</f>
        <v>2405.33</v>
      </c>
      <c r="AK289" s="13"/>
      <c r="AL289" s="13">
        <f>VLOOKUP($M289,'[2]Base Total GPR'!$P$5:$BH$652,22,FALSE)</f>
        <v>2600.33</v>
      </c>
      <c r="AM289" s="13"/>
      <c r="AN289" s="13">
        <f>VLOOKUP($M289,'[2]Base Total GPR'!$P$5:$BH$652,23,FALSE)</f>
        <v>1258.33</v>
      </c>
      <c r="AO289" s="13">
        <v>10419.98</v>
      </c>
      <c r="AP289" s="13"/>
      <c r="AQ289" s="13">
        <v>844.36</v>
      </c>
      <c r="AR289" s="13"/>
      <c r="AS289" s="13">
        <v>981.72299999999996</v>
      </c>
      <c r="AT289" s="13"/>
      <c r="AU289" s="13">
        <v>2351.6669999999999</v>
      </c>
      <c r="AV289" s="13"/>
      <c r="AW289" s="13">
        <v>3526.24</v>
      </c>
      <c r="AX289" s="13"/>
      <c r="AY289" s="13">
        <v>2189.3200000000002</v>
      </c>
      <c r="AZ289" s="13"/>
      <c r="BA289" s="13">
        <v>1135.3900000000001</v>
      </c>
      <c r="BB289" s="13">
        <v>11028.7</v>
      </c>
    </row>
    <row r="290" spans="1:54" x14ac:dyDescent="0.25">
      <c r="A290" s="13" t="s">
        <v>890</v>
      </c>
      <c r="B290" s="13" t="s">
        <v>1326</v>
      </c>
      <c r="C290" s="13" t="s">
        <v>891</v>
      </c>
      <c r="D290" s="13" t="s">
        <v>1864</v>
      </c>
      <c r="E290" s="13" t="s">
        <v>236</v>
      </c>
      <c r="F290" s="13" t="s">
        <v>486</v>
      </c>
      <c r="G290" s="13" t="s">
        <v>888</v>
      </c>
      <c r="H290" s="13" t="s">
        <v>4319</v>
      </c>
      <c r="I290" s="13" t="s">
        <v>1865</v>
      </c>
      <c r="J290" s="13" t="str">
        <f>VLOOKUP($M290,[1]Hoja1!$K$5:$N$815,2,FALSE)</f>
        <v>C</v>
      </c>
      <c r="K290" s="13">
        <f>VLOOKUP($M290,[1]Hoja1!$K$5:$N$815,3,FALSE)</f>
        <v>32.700000000000003</v>
      </c>
      <c r="L290" s="13">
        <f>VLOOKUP($M290,[1]Hoja1!$K$5:$N$815,4,FALSE)</f>
        <v>544458</v>
      </c>
      <c r="M290" s="13" t="s">
        <v>1872</v>
      </c>
      <c r="N290" s="13"/>
      <c r="O290" s="13"/>
      <c r="P290" s="13"/>
      <c r="Q290" s="13"/>
      <c r="R290" s="13"/>
      <c r="S290" s="13"/>
      <c r="T290" s="13"/>
      <c r="U290" s="13"/>
      <c r="V290" s="13"/>
      <c r="W290" s="13"/>
      <c r="X290" s="13"/>
      <c r="Y290" s="13"/>
      <c r="Z290" s="13"/>
      <c r="AA290" s="13"/>
      <c r="AB290" s="13">
        <f>VLOOKUP(M290,'[2]Base Total GPR'!$P$5:$BH$652,11,FALSE)</f>
        <v>12</v>
      </c>
      <c r="AC290" s="13">
        <f>VLOOKUP(M290,'[2]Base Total GPR'!$P$5:$BH$652,18,FALSE)</f>
        <v>0</v>
      </c>
      <c r="AD290" s="13">
        <f>VLOOKUP($M290,'[2]Base Total GPR'!$P$5:$BH$652,19,FALSE)</f>
        <v>0</v>
      </c>
      <c r="AE290" s="13">
        <f>VLOOKUP($M290,'[2]Base Total GPR'!$P$5:$BH$652,20,FALSE)</f>
        <v>9279</v>
      </c>
      <c r="AF290" s="13">
        <f>VLOOKUP($M290,'[2]Base Total GPR'!$P$5:$BH$652,21,FALSE)</f>
        <v>9661</v>
      </c>
      <c r="AG290" s="13">
        <f>VLOOKUP($M290,'[2]Base Total GPR'!$P$5:$BH$652,22,FALSE)</f>
        <v>9749</v>
      </c>
      <c r="AH290" s="13">
        <f>VLOOKUP($M290,'[2]Base Total GPR'!$P$5:$BH$652,23,FALSE)</f>
        <v>9803</v>
      </c>
      <c r="AI290" s="13">
        <f>VLOOKUP($M290,'[2]Base Total GPR'!$P$5:$BH$652,24,FALSE)</f>
        <v>9802</v>
      </c>
      <c r="AJ290" s="13">
        <f>VLOOKUP($M290,'[2]Base Total GPR'!$P$5:$BH$652,25,FALSE)</f>
        <v>9829</v>
      </c>
      <c r="AK290" s="13">
        <f>VLOOKUP($M290,'[2]Base Total GPR'!$P$5:$BH$652,26,FALSE)</f>
        <v>9816</v>
      </c>
      <c r="AL290" s="13">
        <f>VLOOKUP($M290,'[2]Base Total GPR'!$P$5:$BH$652,27,FALSE)</f>
        <v>9868</v>
      </c>
      <c r="AM290" s="13">
        <f>VLOOKUP($M290,'[2]Base Total GPR'!$P$5:$BH$652,28,FALSE)</f>
        <v>9906</v>
      </c>
      <c r="AN290" s="13">
        <f>VLOOKUP($M290,'[2]Base Total GPR'!$P$5:$BH$652,29,FALSE)</f>
        <v>9755</v>
      </c>
      <c r="AO290" s="13">
        <v>97468</v>
      </c>
      <c r="AP290" s="13">
        <v>0</v>
      </c>
      <c r="AQ290" s="13">
        <v>0</v>
      </c>
      <c r="AR290" s="13">
        <v>21934</v>
      </c>
      <c r="AS290" s="13">
        <v>12375</v>
      </c>
      <c r="AT290" s="13">
        <v>14254</v>
      </c>
      <c r="AU290" s="13">
        <v>12053</v>
      </c>
      <c r="AV290" s="13">
        <v>15829</v>
      </c>
      <c r="AW290" s="13">
        <v>15652</v>
      </c>
      <c r="AX290" s="13">
        <v>12609</v>
      </c>
      <c r="AY290" s="13">
        <v>12354</v>
      </c>
      <c r="AZ290" s="13">
        <v>12568</v>
      </c>
      <c r="BA290" s="13">
        <v>7091</v>
      </c>
      <c r="BB290" s="13">
        <v>136719</v>
      </c>
    </row>
    <row r="291" spans="1:54" x14ac:dyDescent="0.25">
      <c r="A291" s="13" t="s">
        <v>890</v>
      </c>
      <c r="B291" s="13" t="s">
        <v>1326</v>
      </c>
      <c r="C291" s="13" t="s">
        <v>891</v>
      </c>
      <c r="D291" s="13" t="s">
        <v>1864</v>
      </c>
      <c r="E291" s="13" t="s">
        <v>236</v>
      </c>
      <c r="F291" s="13" t="s">
        <v>486</v>
      </c>
      <c r="G291" s="13" t="s">
        <v>888</v>
      </c>
      <c r="H291" s="13" t="s">
        <v>4319</v>
      </c>
      <c r="I291" s="13" t="s">
        <v>1865</v>
      </c>
      <c r="J291" s="13" t="str">
        <f>VLOOKUP($M291,[1]Hoja1!$K$5:$N$815,2,FALSE)</f>
        <v>C</v>
      </c>
      <c r="K291" s="13">
        <f>VLOOKUP($M291,[1]Hoja1!$K$5:$N$815,3,FALSE)</f>
        <v>32.299999999999997</v>
      </c>
      <c r="L291" s="13">
        <f>VLOOKUP($M291,[1]Hoja1!$K$5:$N$815,4,FALSE)</f>
        <v>544423</v>
      </c>
      <c r="M291" s="13" t="s">
        <v>1867</v>
      </c>
      <c r="N291" s="13"/>
      <c r="O291" s="13"/>
      <c r="P291" s="13"/>
      <c r="Q291" s="13"/>
      <c r="R291" s="13"/>
      <c r="S291" s="13"/>
      <c r="T291" s="13"/>
      <c r="U291" s="13"/>
      <c r="V291" s="13"/>
      <c r="W291" s="13"/>
      <c r="X291" s="13"/>
      <c r="Y291" s="13"/>
      <c r="Z291" s="13"/>
      <c r="AA291" s="13"/>
      <c r="AB291" s="13">
        <f>VLOOKUP(M291,'[2]Base Total GPR'!$P$5:$BH$652,11,FALSE)</f>
        <v>12</v>
      </c>
      <c r="AC291" s="13">
        <f>VLOOKUP(M291,'[2]Base Total GPR'!$P$5:$BH$652,18,FALSE)</f>
        <v>0</v>
      </c>
      <c r="AD291" s="13">
        <f>VLOOKUP($M291,'[2]Base Total GPR'!$P$5:$BH$652,19,FALSE)</f>
        <v>2746.84</v>
      </c>
      <c r="AE291" s="13">
        <f>VLOOKUP($M291,'[2]Base Total GPR'!$P$5:$BH$652,20,FALSE)</f>
        <v>2746.85</v>
      </c>
      <c r="AF291" s="13">
        <f>VLOOKUP($M291,'[2]Base Total GPR'!$P$5:$BH$652,21,FALSE)</f>
        <v>2746.84</v>
      </c>
      <c r="AG291" s="13">
        <f>VLOOKUP($M291,'[2]Base Total GPR'!$P$5:$BH$652,22,FALSE)</f>
        <v>2746.84</v>
      </c>
      <c r="AH291" s="13">
        <f>VLOOKUP($M291,'[2]Base Total GPR'!$P$5:$BH$652,23,FALSE)</f>
        <v>2746.84</v>
      </c>
      <c r="AI291" s="13">
        <f>VLOOKUP($M291,'[2]Base Total GPR'!$P$5:$BH$652,24,FALSE)</f>
        <v>2746.85</v>
      </c>
      <c r="AJ291" s="13">
        <f>VLOOKUP($M291,'[2]Base Total GPR'!$P$5:$BH$652,25,FALSE)</f>
        <v>2746.84</v>
      </c>
      <c r="AK291" s="13">
        <f>VLOOKUP($M291,'[2]Base Total GPR'!$P$5:$BH$652,26,FALSE)</f>
        <v>2746.84</v>
      </c>
      <c r="AL291" s="13">
        <f>VLOOKUP($M291,'[2]Base Total GPR'!$P$5:$BH$652,27,FALSE)</f>
        <v>2746.84</v>
      </c>
      <c r="AM291" s="13">
        <f>VLOOKUP($M291,'[2]Base Total GPR'!$P$5:$BH$652,28,FALSE)</f>
        <v>2746.85</v>
      </c>
      <c r="AN291" s="13">
        <f>VLOOKUP($M291,'[2]Base Total GPR'!$P$5:$BH$652,29,FALSE)</f>
        <v>2746.84</v>
      </c>
      <c r="AO291" s="13">
        <v>30215.27</v>
      </c>
      <c r="AP291" s="13">
        <v>0</v>
      </c>
      <c r="AQ291" s="13">
        <v>0</v>
      </c>
      <c r="AR291" s="13">
        <v>0</v>
      </c>
      <c r="AS291" s="13">
        <v>0</v>
      </c>
      <c r="AT291" s="13">
        <v>0</v>
      </c>
      <c r="AU291" s="13">
        <v>7436</v>
      </c>
      <c r="AV291" s="13">
        <v>35</v>
      </c>
      <c r="AW291" s="13">
        <v>15200</v>
      </c>
      <c r="AX291" s="13">
        <v>547</v>
      </c>
      <c r="AY291" s="13">
        <v>0</v>
      </c>
      <c r="AZ291" s="13">
        <v>667.82</v>
      </c>
      <c r="BA291" s="13">
        <v>8947.86</v>
      </c>
      <c r="BB291" s="13">
        <v>32833.68</v>
      </c>
    </row>
    <row r="292" spans="1:54" x14ac:dyDescent="0.25">
      <c r="A292" s="13" t="s">
        <v>890</v>
      </c>
      <c r="B292" s="13" t="s">
        <v>1326</v>
      </c>
      <c r="C292" s="13" t="s">
        <v>891</v>
      </c>
      <c r="D292" s="13" t="s">
        <v>1864</v>
      </c>
      <c r="E292" s="13" t="s">
        <v>236</v>
      </c>
      <c r="F292" s="13" t="s">
        <v>486</v>
      </c>
      <c r="G292" s="13" t="s">
        <v>888</v>
      </c>
      <c r="H292" s="13" t="s">
        <v>4319</v>
      </c>
      <c r="I292" s="13" t="s">
        <v>1865</v>
      </c>
      <c r="J292" s="13" t="str">
        <f>VLOOKUP($M292,[1]Hoja1!$K$5:$N$815,2,FALSE)</f>
        <v>C</v>
      </c>
      <c r="K292" s="13">
        <f>VLOOKUP($M292,[1]Hoja1!$K$5:$N$815,3,FALSE)</f>
        <v>32.11</v>
      </c>
      <c r="L292" s="13">
        <f>VLOOKUP($M292,[1]Hoja1!$K$5:$N$815,4,FALSE)</f>
        <v>544480</v>
      </c>
      <c r="M292" s="13" t="s">
        <v>1885</v>
      </c>
      <c r="N292" s="13"/>
      <c r="O292" s="13"/>
      <c r="P292" s="13"/>
      <c r="Q292" s="13"/>
      <c r="R292" s="13"/>
      <c r="S292" s="13"/>
      <c r="T292" s="13"/>
      <c r="U292" s="13"/>
      <c r="V292" s="13"/>
      <c r="W292" s="13"/>
      <c r="X292" s="13"/>
      <c r="Y292" s="13"/>
      <c r="Z292" s="13"/>
      <c r="AA292" s="13"/>
      <c r="AB292" s="13">
        <f>VLOOKUP(M292,'[2]Base Total GPR'!$P$5:$BH$652,11,FALSE)</f>
        <v>12</v>
      </c>
      <c r="AC292" s="13">
        <f>VLOOKUP(M292,'[2]Base Total GPR'!$P$5:$BH$652,18,FALSE)</f>
        <v>1</v>
      </c>
      <c r="AD292" s="13">
        <f>VLOOKUP($M292,'[2]Base Total GPR'!$P$5:$BH$652,19,FALSE)</f>
        <v>1</v>
      </c>
      <c r="AE292" s="13">
        <f>VLOOKUP($M292,'[2]Base Total GPR'!$P$5:$BH$652,20,FALSE)</f>
        <v>1</v>
      </c>
      <c r="AF292" s="13">
        <f>VLOOKUP($M292,'[2]Base Total GPR'!$P$5:$BH$652,21,FALSE)</f>
        <v>1</v>
      </c>
      <c r="AG292" s="13">
        <f>VLOOKUP($M292,'[2]Base Total GPR'!$P$5:$BH$652,22,FALSE)</f>
        <v>1</v>
      </c>
      <c r="AH292" s="13">
        <f>VLOOKUP($M292,'[2]Base Total GPR'!$P$5:$BH$652,23,FALSE)</f>
        <v>1</v>
      </c>
      <c r="AI292" s="13">
        <f>VLOOKUP($M292,'[2]Base Total GPR'!$P$5:$BH$652,24,FALSE)</f>
        <v>1</v>
      </c>
      <c r="AJ292" s="13">
        <f>VLOOKUP($M292,'[2]Base Total GPR'!$P$5:$BH$652,25,FALSE)</f>
        <v>1</v>
      </c>
      <c r="AK292" s="13">
        <f>VLOOKUP($M292,'[2]Base Total GPR'!$P$5:$BH$652,26,FALSE)</f>
        <v>1</v>
      </c>
      <c r="AL292" s="13">
        <f>VLOOKUP($M292,'[2]Base Total GPR'!$P$5:$BH$652,27,FALSE)</f>
        <v>1</v>
      </c>
      <c r="AM292" s="13">
        <f>VLOOKUP($M292,'[2]Base Total GPR'!$P$5:$BH$652,28,FALSE)</f>
        <v>1</v>
      </c>
      <c r="AN292" s="13">
        <f>VLOOKUP($M292,'[2]Base Total GPR'!$P$5:$BH$652,29,FALSE)</f>
        <v>1</v>
      </c>
      <c r="AO292" s="13">
        <v>12</v>
      </c>
      <c r="AP292" s="13">
        <v>1</v>
      </c>
      <c r="AQ292" s="13">
        <v>1</v>
      </c>
      <c r="AR292" s="13">
        <v>1</v>
      </c>
      <c r="AS292" s="13">
        <v>1</v>
      </c>
      <c r="AT292" s="13">
        <v>1</v>
      </c>
      <c r="AU292" s="13">
        <v>1</v>
      </c>
      <c r="AV292" s="13">
        <v>1</v>
      </c>
      <c r="AW292" s="13">
        <v>1</v>
      </c>
      <c r="AX292" s="13">
        <v>1</v>
      </c>
      <c r="AY292" s="13">
        <v>1</v>
      </c>
      <c r="AZ292" s="13">
        <v>1</v>
      </c>
      <c r="BA292" s="13">
        <v>1</v>
      </c>
      <c r="BB292" s="13">
        <v>12</v>
      </c>
    </row>
    <row r="293" spans="1:54" x14ac:dyDescent="0.25">
      <c r="A293" s="13" t="s">
        <v>890</v>
      </c>
      <c r="B293" s="13" t="s">
        <v>1326</v>
      </c>
      <c r="C293" s="13" t="s">
        <v>891</v>
      </c>
      <c r="D293" s="13" t="s">
        <v>1864</v>
      </c>
      <c r="E293" s="13" t="s">
        <v>236</v>
      </c>
      <c r="F293" s="13" t="s">
        <v>486</v>
      </c>
      <c r="G293" s="13" t="s">
        <v>888</v>
      </c>
      <c r="H293" s="13" t="s">
        <v>4319</v>
      </c>
      <c r="I293" s="13" t="s">
        <v>1865</v>
      </c>
      <c r="J293" s="13" t="str">
        <f>VLOOKUP($M293,[1]Hoja1!$K$5:$N$815,2,FALSE)</f>
        <v>C</v>
      </c>
      <c r="K293" s="13">
        <f>VLOOKUP($M293,[1]Hoja1!$K$5:$N$815,3,FALSE)</f>
        <v>32.119999999999997</v>
      </c>
      <c r="L293" s="13">
        <f>VLOOKUP($M293,[1]Hoja1!$K$5:$N$815,4,FALSE)</f>
        <v>544483</v>
      </c>
      <c r="M293" s="13" t="s">
        <v>1886</v>
      </c>
      <c r="N293" s="13"/>
      <c r="O293" s="13"/>
      <c r="P293" s="13"/>
      <c r="Q293" s="13"/>
      <c r="R293" s="13"/>
      <c r="S293" s="13"/>
      <c r="T293" s="13"/>
      <c r="U293" s="13"/>
      <c r="V293" s="13"/>
      <c r="W293" s="13"/>
      <c r="X293" s="13"/>
      <c r="Y293" s="13"/>
      <c r="Z293" s="13"/>
      <c r="AA293" s="13"/>
      <c r="AB293" s="13">
        <f>VLOOKUP(M293,'[2]Base Total GPR'!$P$5:$BH$652,11,FALSE)</f>
        <v>12</v>
      </c>
      <c r="AC293" s="13">
        <f>VLOOKUP(M293,'[2]Base Total GPR'!$P$5:$BH$652,18,FALSE)</f>
        <v>1</v>
      </c>
      <c r="AD293" s="13">
        <f>VLOOKUP($M293,'[2]Base Total GPR'!$P$5:$BH$652,19,FALSE)</f>
        <v>1</v>
      </c>
      <c r="AE293" s="13">
        <f>VLOOKUP($M293,'[2]Base Total GPR'!$P$5:$BH$652,20,FALSE)</f>
        <v>1</v>
      </c>
      <c r="AF293" s="13">
        <f>VLOOKUP($M293,'[2]Base Total GPR'!$P$5:$BH$652,21,FALSE)</f>
        <v>1</v>
      </c>
      <c r="AG293" s="13">
        <f>VLOOKUP($M293,'[2]Base Total GPR'!$P$5:$BH$652,22,FALSE)</f>
        <v>1</v>
      </c>
      <c r="AH293" s="13">
        <f>VLOOKUP($M293,'[2]Base Total GPR'!$P$5:$BH$652,23,FALSE)</f>
        <v>1</v>
      </c>
      <c r="AI293" s="13">
        <f>VLOOKUP($M293,'[2]Base Total GPR'!$P$5:$BH$652,24,FALSE)</f>
        <v>1</v>
      </c>
      <c r="AJ293" s="13">
        <f>VLOOKUP($M293,'[2]Base Total GPR'!$P$5:$BH$652,25,FALSE)</f>
        <v>1</v>
      </c>
      <c r="AK293" s="13">
        <f>VLOOKUP($M293,'[2]Base Total GPR'!$P$5:$BH$652,26,FALSE)</f>
        <v>1</v>
      </c>
      <c r="AL293" s="13">
        <f>VLOOKUP($M293,'[2]Base Total GPR'!$P$5:$BH$652,27,FALSE)</f>
        <v>1</v>
      </c>
      <c r="AM293" s="13">
        <f>VLOOKUP($M293,'[2]Base Total GPR'!$P$5:$BH$652,28,FALSE)</f>
        <v>1</v>
      </c>
      <c r="AN293" s="13">
        <f>VLOOKUP($M293,'[2]Base Total GPR'!$P$5:$BH$652,29,FALSE)</f>
        <v>1</v>
      </c>
      <c r="AO293" s="13">
        <v>12</v>
      </c>
      <c r="AP293" s="13">
        <v>1</v>
      </c>
      <c r="AQ293" s="13">
        <v>1</v>
      </c>
      <c r="AR293" s="13">
        <v>1</v>
      </c>
      <c r="AS293" s="13">
        <v>1</v>
      </c>
      <c r="AT293" s="13">
        <v>1</v>
      </c>
      <c r="AU293" s="13">
        <v>1</v>
      </c>
      <c r="AV293" s="13">
        <v>1</v>
      </c>
      <c r="AW293" s="13">
        <v>1</v>
      </c>
      <c r="AX293" s="13">
        <v>1</v>
      </c>
      <c r="AY293" s="13">
        <v>1</v>
      </c>
      <c r="AZ293" s="13">
        <v>1</v>
      </c>
      <c r="BA293" s="13">
        <v>1</v>
      </c>
      <c r="BB293" s="13">
        <v>12</v>
      </c>
    </row>
    <row r="294" spans="1:54" x14ac:dyDescent="0.25">
      <c r="A294" s="13" t="s">
        <v>890</v>
      </c>
      <c r="B294" s="13" t="s">
        <v>1326</v>
      </c>
      <c r="C294" s="13" t="s">
        <v>891</v>
      </c>
      <c r="D294" s="13" t="s">
        <v>1864</v>
      </c>
      <c r="E294" s="13" t="s">
        <v>236</v>
      </c>
      <c r="F294" s="13" t="s">
        <v>486</v>
      </c>
      <c r="G294" s="13" t="s">
        <v>888</v>
      </c>
      <c r="H294" s="13" t="s">
        <v>4319</v>
      </c>
      <c r="I294" s="13" t="s">
        <v>1865</v>
      </c>
      <c r="J294" s="13" t="str">
        <f>VLOOKUP($M294,[1]Hoja1!$K$5:$N$815,2,FALSE)</f>
        <v>C</v>
      </c>
      <c r="K294" s="13">
        <f>VLOOKUP($M294,[1]Hoja1!$K$5:$N$815,3,FALSE)</f>
        <v>32.200000000000003</v>
      </c>
      <c r="L294" s="13">
        <f>VLOOKUP($M294,[1]Hoja1!$K$5:$N$815,4,FALSE)</f>
        <v>544419</v>
      </c>
      <c r="M294" s="13" t="s">
        <v>1870</v>
      </c>
      <c r="N294" s="13"/>
      <c r="O294" s="13"/>
      <c r="P294" s="13"/>
      <c r="Q294" s="13"/>
      <c r="R294" s="13"/>
      <c r="S294" s="13"/>
      <c r="T294" s="13"/>
      <c r="U294" s="13"/>
      <c r="V294" s="13"/>
      <c r="W294" s="13"/>
      <c r="X294" s="13"/>
      <c r="Y294" s="13"/>
      <c r="Z294" s="13"/>
      <c r="AA294" s="13"/>
      <c r="AB294" s="13">
        <f>VLOOKUP(M294,'[2]Base Total GPR'!$P$5:$BH$652,11,FALSE)</f>
        <v>12</v>
      </c>
      <c r="AC294" s="13">
        <f>VLOOKUP(M294,'[2]Base Total GPR'!$P$5:$BH$652,18,FALSE)</f>
        <v>0</v>
      </c>
      <c r="AD294" s="13">
        <f>VLOOKUP($M294,'[2]Base Total GPR'!$P$5:$BH$652,19,FALSE)</f>
        <v>459</v>
      </c>
      <c r="AE294" s="13">
        <f>VLOOKUP($M294,'[2]Base Total GPR'!$P$5:$BH$652,20,FALSE)</f>
        <v>832</v>
      </c>
      <c r="AF294" s="13">
        <f>VLOOKUP($M294,'[2]Base Total GPR'!$P$5:$BH$652,21,FALSE)</f>
        <v>1291</v>
      </c>
      <c r="AG294" s="13">
        <f>VLOOKUP($M294,'[2]Base Total GPR'!$P$5:$BH$652,22,FALSE)</f>
        <v>1291</v>
      </c>
      <c r="AH294" s="13">
        <f>VLOOKUP($M294,'[2]Base Total GPR'!$P$5:$BH$652,23,FALSE)</f>
        <v>1291</v>
      </c>
      <c r="AI294" s="13">
        <f>VLOOKUP($M294,'[2]Base Total GPR'!$P$5:$BH$652,24,FALSE)</f>
        <v>1291</v>
      </c>
      <c r="AJ294" s="13">
        <f>VLOOKUP($M294,'[2]Base Total GPR'!$P$5:$BH$652,25,FALSE)</f>
        <v>1291</v>
      </c>
      <c r="AK294" s="13">
        <f>VLOOKUP($M294,'[2]Base Total GPR'!$P$5:$BH$652,26,FALSE)</f>
        <v>1291</v>
      </c>
      <c r="AL294" s="13">
        <f>VLOOKUP($M294,'[2]Base Total GPR'!$P$5:$BH$652,27,FALSE)</f>
        <v>1291</v>
      </c>
      <c r="AM294" s="13">
        <f>VLOOKUP($M294,'[2]Base Total GPR'!$P$5:$BH$652,28,FALSE)</f>
        <v>1291</v>
      </c>
      <c r="AN294" s="13">
        <f>VLOOKUP($M294,'[2]Base Total GPR'!$P$5:$BH$652,29,FALSE)</f>
        <v>1290</v>
      </c>
      <c r="AO294" s="13">
        <v>12909</v>
      </c>
      <c r="AP294" s="13">
        <v>0</v>
      </c>
      <c r="AQ294" s="13">
        <v>0</v>
      </c>
      <c r="AR294" s="13">
        <v>0</v>
      </c>
      <c r="AS294" s="13">
        <v>0</v>
      </c>
      <c r="AT294" s="13">
        <v>0</v>
      </c>
      <c r="AU294" s="13">
        <v>3110</v>
      </c>
      <c r="AV294" s="13">
        <v>11</v>
      </c>
      <c r="AW294" s="13">
        <v>5073</v>
      </c>
      <c r="AX294" s="13">
        <v>282</v>
      </c>
      <c r="AY294" s="13">
        <v>0</v>
      </c>
      <c r="AZ294" s="13">
        <v>194</v>
      </c>
      <c r="BA294" s="13">
        <v>4213</v>
      </c>
      <c r="BB294" s="13">
        <v>12883</v>
      </c>
    </row>
    <row r="295" spans="1:54" x14ac:dyDescent="0.25">
      <c r="A295" s="13" t="s">
        <v>890</v>
      </c>
      <c r="B295" s="13" t="s">
        <v>1326</v>
      </c>
      <c r="C295" s="13" t="s">
        <v>891</v>
      </c>
      <c r="D295" s="13" t="s">
        <v>1864</v>
      </c>
      <c r="E295" s="13" t="s">
        <v>236</v>
      </c>
      <c r="F295" s="13" t="s">
        <v>486</v>
      </c>
      <c r="G295" s="13" t="s">
        <v>888</v>
      </c>
      <c r="H295" s="13" t="s">
        <v>4319</v>
      </c>
      <c r="I295" s="13" t="s">
        <v>1865</v>
      </c>
      <c r="J295" s="13" t="str">
        <f>VLOOKUP($M295,[1]Hoja1!$K$5:$N$815,2,FALSE)</f>
        <v>C</v>
      </c>
      <c r="K295" s="13">
        <f>VLOOKUP($M295,[1]Hoja1!$K$5:$N$815,3,FALSE)</f>
        <v>32.4</v>
      </c>
      <c r="L295" s="13">
        <f>VLOOKUP($M295,[1]Hoja1!$K$5:$N$815,4,FALSE)</f>
        <v>544428</v>
      </c>
      <c r="M295" s="13" t="s">
        <v>1871</v>
      </c>
      <c r="N295" s="13"/>
      <c r="O295" s="13"/>
      <c r="P295" s="13"/>
      <c r="Q295" s="13"/>
      <c r="R295" s="13"/>
      <c r="S295" s="13"/>
      <c r="T295" s="13"/>
      <c r="U295" s="13"/>
      <c r="V295" s="13"/>
      <c r="W295" s="13"/>
      <c r="X295" s="13"/>
      <c r="Y295" s="13"/>
      <c r="Z295" s="13"/>
      <c r="AA295" s="13"/>
      <c r="AB295" s="13">
        <f>VLOOKUP(M295,'[2]Base Total GPR'!$P$5:$BH$652,11,FALSE)</f>
        <v>12</v>
      </c>
      <c r="AC295" s="13">
        <f>VLOOKUP(M295,'[2]Base Total GPR'!$P$5:$BH$652,18,FALSE)</f>
        <v>0</v>
      </c>
      <c r="AD295" s="13">
        <f>VLOOKUP($M295,'[2]Base Total GPR'!$P$5:$BH$652,19,FALSE)</f>
        <v>123</v>
      </c>
      <c r="AE295" s="13">
        <f>VLOOKUP($M295,'[2]Base Total GPR'!$P$5:$BH$652,20,FALSE)</f>
        <v>158</v>
      </c>
      <c r="AF295" s="13">
        <f>VLOOKUP($M295,'[2]Base Total GPR'!$P$5:$BH$652,21,FALSE)</f>
        <v>210</v>
      </c>
      <c r="AG295" s="13">
        <f>VLOOKUP($M295,'[2]Base Total GPR'!$P$5:$BH$652,22,FALSE)</f>
        <v>227</v>
      </c>
      <c r="AH295" s="13">
        <f>VLOOKUP($M295,'[2]Base Total GPR'!$P$5:$BH$652,23,FALSE)</f>
        <v>213</v>
      </c>
      <c r="AI295" s="13">
        <f>VLOOKUP($M295,'[2]Base Total GPR'!$P$5:$BH$652,24,FALSE)</f>
        <v>214</v>
      </c>
      <c r="AJ295" s="13">
        <f>VLOOKUP($M295,'[2]Base Total GPR'!$P$5:$BH$652,25,FALSE)</f>
        <v>215</v>
      </c>
      <c r="AK295" s="13">
        <f>VLOOKUP($M295,'[2]Base Total GPR'!$P$5:$BH$652,26,FALSE)</f>
        <v>213</v>
      </c>
      <c r="AL295" s="13">
        <f>VLOOKUP($M295,'[2]Base Total GPR'!$P$5:$BH$652,27,FALSE)</f>
        <v>216</v>
      </c>
      <c r="AM295" s="13">
        <f>VLOOKUP($M295,'[2]Base Total GPR'!$P$5:$BH$652,28,FALSE)</f>
        <v>215</v>
      </c>
      <c r="AN295" s="13">
        <f>VLOOKUP($M295,'[2]Base Total GPR'!$P$5:$BH$652,29,FALSE)</f>
        <v>228</v>
      </c>
      <c r="AO295" s="13">
        <v>2232</v>
      </c>
      <c r="AP295" s="13">
        <v>0</v>
      </c>
      <c r="AQ295" s="13">
        <v>0</v>
      </c>
      <c r="AR295" s="13">
        <v>0</v>
      </c>
      <c r="AS295" s="13">
        <v>0</v>
      </c>
      <c r="AT295" s="13">
        <v>0</v>
      </c>
      <c r="AU295" s="13">
        <v>127</v>
      </c>
      <c r="AV295" s="13">
        <v>43</v>
      </c>
      <c r="AW295" s="13">
        <v>55</v>
      </c>
      <c r="AX295" s="13">
        <v>90</v>
      </c>
      <c r="AY295" s="13">
        <v>111</v>
      </c>
      <c r="AZ295" s="13">
        <v>89</v>
      </c>
      <c r="BA295" s="13">
        <v>72</v>
      </c>
      <c r="BB295" s="13">
        <v>587</v>
      </c>
    </row>
    <row r="296" spans="1:54" x14ac:dyDescent="0.25">
      <c r="A296" s="13" t="s">
        <v>890</v>
      </c>
      <c r="B296" s="13" t="s">
        <v>1326</v>
      </c>
      <c r="C296" s="13" t="s">
        <v>891</v>
      </c>
      <c r="D296" s="13" t="s">
        <v>1864</v>
      </c>
      <c r="E296" s="13" t="s">
        <v>236</v>
      </c>
      <c r="F296" s="13" t="s">
        <v>486</v>
      </c>
      <c r="G296" s="13" t="s">
        <v>888</v>
      </c>
      <c r="H296" s="13" t="s">
        <v>4319</v>
      </c>
      <c r="I296" s="13" t="s">
        <v>1865</v>
      </c>
      <c r="J296" s="13" t="str">
        <f>VLOOKUP($M296,[1]Hoja1!$K$5:$N$815,2,FALSE)</f>
        <v>C</v>
      </c>
      <c r="K296" s="13">
        <f>VLOOKUP($M296,[1]Hoja1!$K$5:$N$815,3,FALSE)</f>
        <v>32.6</v>
      </c>
      <c r="L296" s="13">
        <f>VLOOKUP($M296,[1]Hoja1!$K$5:$N$815,4,FALSE)</f>
        <v>544434</v>
      </c>
      <c r="M296" s="13" t="s">
        <v>1866</v>
      </c>
      <c r="N296" s="13"/>
      <c r="O296" s="13"/>
      <c r="P296" s="13"/>
      <c r="Q296" s="13"/>
      <c r="R296" s="13"/>
      <c r="S296" s="13"/>
      <c r="T296" s="13"/>
      <c r="U296" s="13"/>
      <c r="V296" s="13"/>
      <c r="W296" s="13"/>
      <c r="X296" s="13"/>
      <c r="Y296" s="13"/>
      <c r="Z296" s="13"/>
      <c r="AA296" s="13"/>
      <c r="AB296" s="13">
        <f>VLOOKUP(M296,'[2]Base Total GPR'!$P$5:$BH$652,11,FALSE)</f>
        <v>12</v>
      </c>
      <c r="AC296" s="13">
        <f>VLOOKUP(M296,'[2]Base Total GPR'!$P$5:$BH$652,18,FALSE)</f>
        <v>0</v>
      </c>
      <c r="AD296" s="13">
        <f>VLOOKUP($M296,'[2]Base Total GPR'!$P$5:$BH$652,19,FALSE)</f>
        <v>1383</v>
      </c>
      <c r="AE296" s="13">
        <f>VLOOKUP($M296,'[2]Base Total GPR'!$P$5:$BH$652,20,FALSE)</f>
        <v>1400</v>
      </c>
      <c r="AF296" s="13">
        <f>VLOOKUP($M296,'[2]Base Total GPR'!$P$5:$BH$652,21,FALSE)</f>
        <v>1398</v>
      </c>
      <c r="AG296" s="13">
        <f>VLOOKUP($M296,'[2]Base Total GPR'!$P$5:$BH$652,22,FALSE)</f>
        <v>1375</v>
      </c>
      <c r="AH296" s="13">
        <f>VLOOKUP($M296,'[2]Base Total GPR'!$P$5:$BH$652,23,FALSE)</f>
        <v>1376</v>
      </c>
      <c r="AI296" s="13">
        <f>VLOOKUP($M296,'[2]Base Total GPR'!$P$5:$BH$652,24,FALSE)</f>
        <v>1389</v>
      </c>
      <c r="AJ296" s="13">
        <f>VLOOKUP($M296,'[2]Base Total GPR'!$P$5:$BH$652,25,FALSE)</f>
        <v>1334</v>
      </c>
      <c r="AK296" s="13">
        <f>VLOOKUP($M296,'[2]Base Total GPR'!$P$5:$BH$652,26,FALSE)</f>
        <v>1367</v>
      </c>
      <c r="AL296" s="13">
        <f>VLOOKUP($M296,'[2]Base Total GPR'!$P$5:$BH$652,27,FALSE)</f>
        <v>1366</v>
      </c>
      <c r="AM296" s="13">
        <f>VLOOKUP($M296,'[2]Base Total GPR'!$P$5:$BH$652,28,FALSE)</f>
        <v>1365</v>
      </c>
      <c r="AN296" s="13">
        <f>VLOOKUP($M296,'[2]Base Total GPR'!$P$5:$BH$652,29,FALSE)</f>
        <v>1361</v>
      </c>
      <c r="AO296" s="13">
        <v>15114</v>
      </c>
      <c r="AP296" s="13">
        <v>0</v>
      </c>
      <c r="AQ296" s="13">
        <v>0</v>
      </c>
      <c r="AR296" s="13">
        <v>0</v>
      </c>
      <c r="AS296" s="13">
        <v>0</v>
      </c>
      <c r="AT296" s="13">
        <v>0</v>
      </c>
      <c r="AU296" s="13">
        <v>1217</v>
      </c>
      <c r="AV296" s="13">
        <v>399</v>
      </c>
      <c r="AW296" s="13">
        <v>519</v>
      </c>
      <c r="AX296" s="13">
        <v>761</v>
      </c>
      <c r="AY296" s="13">
        <v>964</v>
      </c>
      <c r="AZ296" s="13">
        <v>799</v>
      </c>
      <c r="BA296" s="13">
        <v>739</v>
      </c>
      <c r="BB296" s="13">
        <v>5398</v>
      </c>
    </row>
    <row r="297" spans="1:54" x14ac:dyDescent="0.25">
      <c r="A297" s="13" t="s">
        <v>890</v>
      </c>
      <c r="B297" s="13" t="s">
        <v>1326</v>
      </c>
      <c r="C297" s="13" t="s">
        <v>891</v>
      </c>
      <c r="D297" s="13" t="s">
        <v>1874</v>
      </c>
      <c r="E297" s="13" t="s">
        <v>236</v>
      </c>
      <c r="F297" s="13" t="s">
        <v>385</v>
      </c>
      <c r="G297" s="13" t="s">
        <v>895</v>
      </c>
      <c r="H297" s="13" t="s">
        <v>4319</v>
      </c>
      <c r="I297" s="13" t="s">
        <v>1441</v>
      </c>
      <c r="J297" s="13" t="str">
        <f>VLOOKUP($M297,[1]Hoja1!$K$5:$N$815,2,FALSE)</f>
        <v>C</v>
      </c>
      <c r="K297" s="13">
        <f>VLOOKUP($M297,[1]Hoja1!$K$5:$N$815,3,FALSE)</f>
        <v>33.200000000000003</v>
      </c>
      <c r="L297" s="13">
        <f>VLOOKUP($M297,[1]Hoja1!$K$5:$N$815,4,FALSE)</f>
        <v>544468</v>
      </c>
      <c r="M297" s="13" t="s">
        <v>1877</v>
      </c>
      <c r="N297" s="13"/>
      <c r="O297" s="13"/>
      <c r="P297" s="13"/>
      <c r="Q297" s="13"/>
      <c r="R297" s="13"/>
      <c r="S297" s="13"/>
      <c r="T297" s="13"/>
      <c r="U297" s="13"/>
      <c r="V297" s="13"/>
      <c r="W297" s="13"/>
      <c r="X297" s="13"/>
      <c r="Y297" s="13"/>
      <c r="Z297" s="13"/>
      <c r="AA297" s="13"/>
      <c r="AB297" s="13">
        <f>VLOOKUP(M297,'[2]Base Total GPR'!$P$5:$BH$652,11,FALSE)</f>
        <v>12</v>
      </c>
      <c r="AC297" s="13">
        <f>VLOOKUP(M297,'[2]Base Total GPR'!$P$5:$BH$652,18,FALSE)</f>
        <v>21343</v>
      </c>
      <c r="AD297" s="13">
        <f>VLOOKUP($M297,'[2]Base Total GPR'!$P$5:$BH$652,19,FALSE)</f>
        <v>1328</v>
      </c>
      <c r="AE297" s="13">
        <f>VLOOKUP($M297,'[2]Base Total GPR'!$P$5:$BH$652,20,FALSE)</f>
        <v>1328</v>
      </c>
      <c r="AF297" s="13">
        <f>VLOOKUP($M297,'[2]Base Total GPR'!$P$5:$BH$652,21,FALSE)</f>
        <v>1334</v>
      </c>
      <c r="AG297" s="13">
        <f>VLOOKUP($M297,'[2]Base Total GPR'!$P$5:$BH$652,22,FALSE)</f>
        <v>1338</v>
      </c>
      <c r="AH297" s="13">
        <f>VLOOKUP($M297,'[2]Base Total GPR'!$P$5:$BH$652,23,FALSE)</f>
        <v>1355</v>
      </c>
      <c r="AI297" s="13">
        <f>VLOOKUP($M297,'[2]Base Total GPR'!$P$5:$BH$652,24,FALSE)</f>
        <v>1333</v>
      </c>
      <c r="AJ297" s="13">
        <f>VLOOKUP($M297,'[2]Base Total GPR'!$P$5:$BH$652,25,FALSE)</f>
        <v>1335</v>
      </c>
      <c r="AK297" s="13">
        <f>VLOOKUP($M297,'[2]Base Total GPR'!$P$5:$BH$652,26,FALSE)</f>
        <v>1334</v>
      </c>
      <c r="AL297" s="13">
        <f>VLOOKUP($M297,'[2]Base Total GPR'!$P$5:$BH$652,27,FALSE)</f>
        <v>1331</v>
      </c>
      <c r="AM297" s="13">
        <f>VLOOKUP($M297,'[2]Base Total GPR'!$P$5:$BH$652,28,FALSE)</f>
        <v>1328</v>
      </c>
      <c r="AN297" s="13">
        <f>VLOOKUP($M297,'[2]Base Total GPR'!$P$5:$BH$652,29,FALSE)</f>
        <v>1328</v>
      </c>
      <c r="AO297" s="13">
        <v>36015</v>
      </c>
      <c r="AP297" s="13">
        <v>224</v>
      </c>
      <c r="AQ297" s="13">
        <v>354</v>
      </c>
      <c r="AR297" s="13">
        <v>983</v>
      </c>
      <c r="AS297" s="13">
        <v>1418</v>
      </c>
      <c r="AT297" s="13">
        <v>1181</v>
      </c>
      <c r="AU297" s="13">
        <v>480</v>
      </c>
      <c r="AV297" s="13">
        <v>1378</v>
      </c>
      <c r="AW297" s="13">
        <v>1488</v>
      </c>
      <c r="AX297" s="13">
        <v>1433</v>
      </c>
      <c r="AY297" s="13">
        <v>1331</v>
      </c>
      <c r="AZ297" s="13">
        <v>1552</v>
      </c>
      <c r="BA297" s="13">
        <v>1236</v>
      </c>
      <c r="BB297" s="13">
        <v>13058</v>
      </c>
    </row>
    <row r="298" spans="1:54" x14ac:dyDescent="0.25">
      <c r="A298" s="13" t="s">
        <v>890</v>
      </c>
      <c r="B298" s="13" t="s">
        <v>1326</v>
      </c>
      <c r="C298" s="13" t="s">
        <v>891</v>
      </c>
      <c r="D298" s="13" t="s">
        <v>1864</v>
      </c>
      <c r="E298" s="13" t="s">
        <v>236</v>
      </c>
      <c r="F298" s="13" t="s">
        <v>777</v>
      </c>
      <c r="G298" s="13" t="s">
        <v>888</v>
      </c>
      <c r="H298" s="13" t="s">
        <v>4319</v>
      </c>
      <c r="I298" s="13" t="s">
        <v>4057</v>
      </c>
      <c r="J298" s="13" t="str">
        <f>VLOOKUP($M298,[1]Hoja1!$K$5:$N$815,2,FALSE)</f>
        <v>C</v>
      </c>
      <c r="K298" s="13">
        <f>VLOOKUP($M298,[1]Hoja1!$K$5:$N$815,3,FALSE)</f>
        <v>32.1</v>
      </c>
      <c r="L298" s="13">
        <f>VLOOKUP($M298,[1]Hoja1!$K$5:$N$815,4,FALSE)</f>
        <v>544477</v>
      </c>
      <c r="M298" s="13" t="s">
        <v>4232</v>
      </c>
      <c r="N298" s="13"/>
      <c r="O298" s="13"/>
      <c r="P298" s="13"/>
      <c r="Q298" s="13"/>
      <c r="R298" s="13"/>
      <c r="S298" s="13"/>
      <c r="T298" s="13"/>
      <c r="U298" s="13"/>
      <c r="V298" s="13"/>
      <c r="W298" s="13"/>
      <c r="X298" s="13"/>
      <c r="Y298" s="13"/>
      <c r="Z298" s="13"/>
      <c r="AA298" s="13"/>
      <c r="AB298" s="13">
        <f>VLOOKUP(M298,'[2]Base Total GPR'!$P$5:$BH$652,11,FALSE)</f>
        <v>4</v>
      </c>
      <c r="AC298" s="13"/>
      <c r="AD298" s="13"/>
      <c r="AE298" s="13">
        <v>1</v>
      </c>
      <c r="AF298" s="13"/>
      <c r="AG298" s="13"/>
      <c r="AH298" s="13">
        <v>1</v>
      </c>
      <c r="AI298" s="13"/>
      <c r="AJ298" s="13"/>
      <c r="AK298" s="13">
        <v>1</v>
      </c>
      <c r="AL298" s="13"/>
      <c r="AM298" s="13"/>
      <c r="AN298" s="13">
        <v>1</v>
      </c>
      <c r="AO298" s="13"/>
      <c r="AP298" s="13"/>
      <c r="AQ298" s="13"/>
      <c r="AR298" s="13">
        <v>1</v>
      </c>
      <c r="AS298" s="13"/>
      <c r="AT298" s="13"/>
      <c r="AU298" s="13">
        <v>1</v>
      </c>
      <c r="AV298" s="13"/>
      <c r="AW298" s="13"/>
      <c r="AX298" s="13">
        <v>1</v>
      </c>
      <c r="AY298" s="13"/>
      <c r="AZ298" s="13"/>
      <c r="BA298" s="13">
        <v>1</v>
      </c>
      <c r="BB298" s="13"/>
    </row>
    <row r="299" spans="1:54" x14ac:dyDescent="0.25">
      <c r="A299" s="13" t="s">
        <v>905</v>
      </c>
      <c r="B299" s="13" t="s">
        <v>1379</v>
      </c>
      <c r="C299" s="13" t="s">
        <v>906</v>
      </c>
      <c r="D299" s="13" t="s">
        <v>1890</v>
      </c>
      <c r="E299" s="13" t="s">
        <v>104</v>
      </c>
      <c r="F299" s="13" t="s">
        <v>317</v>
      </c>
      <c r="G299" s="13" t="s">
        <v>318</v>
      </c>
      <c r="H299" s="13" t="s">
        <v>4314</v>
      </c>
      <c r="I299" s="13" t="s">
        <v>1381</v>
      </c>
      <c r="J299" s="13" t="str">
        <f>VLOOKUP($M299,[1]Hoja1!$K$5:$N$815,2,FALSE)</f>
        <v>C</v>
      </c>
      <c r="K299" s="13">
        <f>VLOOKUP($M299,[1]Hoja1!$K$5:$N$815,3,FALSE)</f>
        <v>25.1</v>
      </c>
      <c r="L299" s="13">
        <f>VLOOKUP($M299,[1]Hoja1!$K$5:$N$815,4,FALSE)</f>
        <v>541766</v>
      </c>
      <c r="M299" s="13" t="s">
        <v>1891</v>
      </c>
      <c r="N299" s="13"/>
      <c r="O299" s="13"/>
      <c r="P299" s="13"/>
      <c r="Q299" s="13"/>
      <c r="R299" s="13"/>
      <c r="S299" s="13"/>
      <c r="T299" s="13"/>
      <c r="U299" s="13"/>
      <c r="V299" s="13"/>
      <c r="W299" s="13"/>
      <c r="X299" s="13"/>
      <c r="Y299" s="13"/>
      <c r="Z299" s="13"/>
      <c r="AA299" s="13"/>
      <c r="AB299" s="13">
        <f>VLOOKUP(M299,'[2]Base Total GPR'!$P$5:$BH$652,11,FALSE)</f>
        <v>1</v>
      </c>
      <c r="AC299" s="13"/>
      <c r="AD299" s="13"/>
      <c r="AE299" s="13"/>
      <c r="AF299" s="13"/>
      <c r="AG299" s="13"/>
      <c r="AH299" s="13"/>
      <c r="AI299" s="13"/>
      <c r="AJ299" s="13"/>
      <c r="AK299" s="13"/>
      <c r="AL299" s="13"/>
      <c r="AM299" s="13"/>
      <c r="AN299" s="13">
        <v>5</v>
      </c>
      <c r="AO299" s="13">
        <v>5</v>
      </c>
      <c r="AP299" s="13"/>
      <c r="AQ299" s="13"/>
      <c r="AR299" s="13"/>
      <c r="AS299" s="13"/>
      <c r="AT299" s="13"/>
      <c r="AU299" s="13"/>
      <c r="AV299" s="13"/>
      <c r="AW299" s="13"/>
      <c r="AX299" s="13"/>
      <c r="AY299" s="13"/>
      <c r="AZ299" s="13"/>
      <c r="BA299" s="13">
        <v>5</v>
      </c>
      <c r="BB299" s="13">
        <v>5</v>
      </c>
    </row>
    <row r="300" spans="1:54" x14ac:dyDescent="0.25">
      <c r="A300" s="13" t="s">
        <v>905</v>
      </c>
      <c r="B300" s="13" t="s">
        <v>1379</v>
      </c>
      <c r="C300" s="13" t="s">
        <v>906</v>
      </c>
      <c r="D300" s="13" t="s">
        <v>1890</v>
      </c>
      <c r="E300" s="13" t="s">
        <v>104</v>
      </c>
      <c r="F300" s="13" t="s">
        <v>317</v>
      </c>
      <c r="G300" s="13" t="s">
        <v>318</v>
      </c>
      <c r="H300" s="13" t="s">
        <v>4314</v>
      </c>
      <c r="I300" s="13" t="s">
        <v>1381</v>
      </c>
      <c r="J300" s="13" t="str">
        <f>VLOOKUP($M300,[1]Hoja1!$K$5:$N$815,2,FALSE)</f>
        <v>C</v>
      </c>
      <c r="K300" s="13">
        <f>VLOOKUP($M300,[1]Hoja1!$K$5:$N$815,3,FALSE)</f>
        <v>25.4</v>
      </c>
      <c r="L300" s="13">
        <f>VLOOKUP($M300,[1]Hoja1!$K$5:$N$815,4,FALSE)</f>
        <v>548729</v>
      </c>
      <c r="M300" s="13" t="s">
        <v>1894</v>
      </c>
      <c r="N300" s="13"/>
      <c r="O300" s="13"/>
      <c r="P300" s="13"/>
      <c r="Q300" s="13"/>
      <c r="R300" s="13"/>
      <c r="S300" s="13"/>
      <c r="T300" s="13"/>
      <c r="U300" s="13"/>
      <c r="V300" s="13"/>
      <c r="W300" s="13"/>
      <c r="X300" s="13"/>
      <c r="Y300" s="13"/>
      <c r="Z300" s="13"/>
      <c r="AA300" s="13"/>
      <c r="AB300" s="13">
        <f>VLOOKUP(M300,'[2]Base Total GPR'!$P$5:$BH$652,11,FALSE)</f>
        <v>2</v>
      </c>
      <c r="AC300" s="13"/>
      <c r="AD300" s="13"/>
      <c r="AE300" s="13"/>
      <c r="AF300" s="13"/>
      <c r="AG300" s="13"/>
      <c r="AH300" s="13">
        <f>VLOOKUP(M300,'[2]Base Total GPR'!$P$5:$BH$652,18,FALSE)</f>
        <v>55</v>
      </c>
      <c r="AI300" s="13"/>
      <c r="AJ300" s="13"/>
      <c r="AK300" s="13"/>
      <c r="AL300" s="13"/>
      <c r="AM300" s="13"/>
      <c r="AN300" s="13">
        <f>VLOOKUP($M300,'[2]Base Total GPR'!$P$5:$BH$652,19,FALSE)</f>
        <v>18</v>
      </c>
      <c r="AO300" s="13">
        <v>73</v>
      </c>
      <c r="AP300" s="13"/>
      <c r="AQ300" s="13"/>
      <c r="AR300" s="13"/>
      <c r="AS300" s="13"/>
      <c r="AT300" s="13"/>
      <c r="AU300" s="13">
        <v>55</v>
      </c>
      <c r="AV300" s="13"/>
      <c r="AW300" s="13"/>
      <c r="AX300" s="13"/>
      <c r="AY300" s="13"/>
      <c r="AZ300" s="13"/>
      <c r="BA300" s="13">
        <v>21</v>
      </c>
      <c r="BB300" s="13">
        <v>76</v>
      </c>
    </row>
    <row r="301" spans="1:54" x14ac:dyDescent="0.25">
      <c r="A301" s="13" t="s">
        <v>905</v>
      </c>
      <c r="B301" s="13" t="s">
        <v>1379</v>
      </c>
      <c r="C301" s="13" t="s">
        <v>906</v>
      </c>
      <c r="D301" s="13" t="s">
        <v>1892</v>
      </c>
      <c r="E301" s="13" t="s">
        <v>104</v>
      </c>
      <c r="F301" s="13" t="s">
        <v>317</v>
      </c>
      <c r="G301" s="13" t="s">
        <v>318</v>
      </c>
      <c r="H301" s="13" t="s">
        <v>4314</v>
      </c>
      <c r="I301" s="13" t="s">
        <v>1381</v>
      </c>
      <c r="J301" s="13" t="str">
        <f>VLOOKUP($M301,[1]Hoja1!$K$5:$N$815,2,FALSE)</f>
        <v>C</v>
      </c>
      <c r="K301" s="13">
        <f>VLOOKUP($M301,[1]Hoja1!$K$5:$N$815,3,FALSE)</f>
        <v>26.9</v>
      </c>
      <c r="L301" s="13">
        <f>VLOOKUP($M301,[1]Hoja1!$K$5:$N$815,4,FALSE)</f>
        <v>548720</v>
      </c>
      <c r="M301" s="13" t="s">
        <v>1893</v>
      </c>
      <c r="N301" s="13"/>
      <c r="O301" s="13"/>
      <c r="P301" s="13"/>
      <c r="Q301" s="13"/>
      <c r="R301" s="13"/>
      <c r="S301" s="13"/>
      <c r="T301" s="13"/>
      <c r="U301" s="13"/>
      <c r="V301" s="13"/>
      <c r="W301" s="13"/>
      <c r="X301" s="13"/>
      <c r="Y301" s="13"/>
      <c r="Z301" s="13"/>
      <c r="AA301" s="13"/>
      <c r="AB301" s="13">
        <f>VLOOKUP(M301,'[2]Base Total GPR'!$P$5:$BH$652,11,FALSE)</f>
        <v>2</v>
      </c>
      <c r="AC301" s="13"/>
      <c r="AD301" s="13"/>
      <c r="AE301" s="13"/>
      <c r="AF301" s="13"/>
      <c r="AG301" s="13"/>
      <c r="AH301" s="13">
        <f>VLOOKUP(M301,'[2]Base Total GPR'!$P$5:$BH$652,18,FALSE)</f>
        <v>48</v>
      </c>
      <c r="AI301" s="13"/>
      <c r="AJ301" s="13"/>
      <c r="AK301" s="13"/>
      <c r="AL301" s="13"/>
      <c r="AM301" s="13"/>
      <c r="AN301" s="13">
        <f>VLOOKUP($M301,'[2]Base Total GPR'!$P$5:$BH$652,19,FALSE)</f>
        <v>18</v>
      </c>
      <c r="AO301" s="13">
        <v>66</v>
      </c>
      <c r="AP301" s="13"/>
      <c r="AQ301" s="13"/>
      <c r="AR301" s="13"/>
      <c r="AS301" s="13"/>
      <c r="AT301" s="13"/>
      <c r="AU301" s="13">
        <v>31</v>
      </c>
      <c r="AV301" s="13"/>
      <c r="AW301" s="13"/>
      <c r="AX301" s="13"/>
      <c r="AY301" s="13"/>
      <c r="AZ301" s="13"/>
      <c r="BA301" s="13">
        <v>18</v>
      </c>
      <c r="BB301" s="13">
        <v>49</v>
      </c>
    </row>
    <row r="302" spans="1:54" x14ac:dyDescent="0.25">
      <c r="A302" s="13" t="s">
        <v>905</v>
      </c>
      <c r="B302" s="13" t="s">
        <v>1379</v>
      </c>
      <c r="C302" s="13" t="s">
        <v>906</v>
      </c>
      <c r="D302" s="13" t="s">
        <v>1892</v>
      </c>
      <c r="E302" s="13" t="s">
        <v>104</v>
      </c>
      <c r="F302" s="13" t="s">
        <v>317</v>
      </c>
      <c r="G302" s="13" t="s">
        <v>318</v>
      </c>
      <c r="H302" s="13" t="s">
        <v>4314</v>
      </c>
      <c r="I302" s="13" t="s">
        <v>1381</v>
      </c>
      <c r="J302" s="13" t="str">
        <f>VLOOKUP($M302,[1]Hoja1!$K$5:$N$815,2,FALSE)</f>
        <v>C</v>
      </c>
      <c r="K302" s="13">
        <f>VLOOKUP($M302,[1]Hoja1!$K$5:$N$815,3,FALSE)</f>
        <v>26.4</v>
      </c>
      <c r="L302" s="13">
        <f>VLOOKUP($M302,[1]Hoja1!$K$5:$N$815,4,FALSE)</f>
        <v>548556</v>
      </c>
      <c r="M302" s="13" t="s">
        <v>4084</v>
      </c>
      <c r="N302" s="13"/>
      <c r="O302" s="13"/>
      <c r="P302" s="13"/>
      <c r="Q302" s="13"/>
      <c r="R302" s="13"/>
      <c r="S302" s="13"/>
      <c r="T302" s="13"/>
      <c r="U302" s="13"/>
      <c r="V302" s="13"/>
      <c r="W302" s="13"/>
      <c r="X302" s="13"/>
      <c r="Y302" s="13"/>
      <c r="Z302" s="13"/>
      <c r="AA302" s="13"/>
      <c r="AB302" s="13">
        <f>VLOOKUP(M302,'[2]Base Total GPR'!$P$5:$BH$652,11,FALSE)</f>
        <v>1</v>
      </c>
      <c r="AC302" s="13"/>
      <c r="AD302" s="13"/>
      <c r="AE302" s="13"/>
      <c r="AF302" s="13"/>
      <c r="AG302" s="13"/>
      <c r="AH302" s="13"/>
      <c r="AI302" s="13"/>
      <c r="AJ302" s="13"/>
      <c r="AK302" s="13"/>
      <c r="AL302" s="13"/>
      <c r="AM302" s="13"/>
      <c r="AN302" s="13">
        <v>1.61E-2</v>
      </c>
      <c r="AO302" s="13"/>
      <c r="AP302" s="13"/>
      <c r="AQ302" s="13"/>
      <c r="AR302" s="13"/>
      <c r="AS302" s="13"/>
      <c r="AT302" s="13"/>
      <c r="AU302" s="13"/>
      <c r="AV302" s="13"/>
      <c r="AW302" s="13"/>
      <c r="AX302" s="13"/>
      <c r="AY302" s="13"/>
      <c r="AZ302" s="13"/>
      <c r="BA302" s="13">
        <v>1.7347649072639314E-2</v>
      </c>
      <c r="BB302" s="13"/>
    </row>
    <row r="303" spans="1:54" x14ac:dyDescent="0.25">
      <c r="A303" s="13" t="s">
        <v>905</v>
      </c>
      <c r="B303" s="13" t="s">
        <v>1379</v>
      </c>
      <c r="C303" s="13" t="s">
        <v>906</v>
      </c>
      <c r="D303" s="13" t="s">
        <v>1892</v>
      </c>
      <c r="E303" s="13" t="s">
        <v>104</v>
      </c>
      <c r="F303" s="13" t="s">
        <v>317</v>
      </c>
      <c r="G303" s="13" t="s">
        <v>318</v>
      </c>
      <c r="H303" s="13" t="s">
        <v>4314</v>
      </c>
      <c r="I303" s="13" t="s">
        <v>1381</v>
      </c>
      <c r="J303" s="13" t="str">
        <f>VLOOKUP($M303,[1]Hoja1!$K$5:$N$815,2,FALSE)</f>
        <v>C</v>
      </c>
      <c r="K303" s="13">
        <f>VLOOKUP($M303,[1]Hoja1!$K$5:$N$815,3,FALSE)</f>
        <v>26.5</v>
      </c>
      <c r="L303" s="13">
        <f>VLOOKUP($M303,[1]Hoja1!$K$5:$N$815,4,FALSE)</f>
        <v>548685</v>
      </c>
      <c r="M303" s="13" t="s">
        <v>4085</v>
      </c>
      <c r="N303" s="13"/>
      <c r="O303" s="13"/>
      <c r="P303" s="13"/>
      <c r="Q303" s="13"/>
      <c r="R303" s="13"/>
      <c r="S303" s="13"/>
      <c r="T303" s="13"/>
      <c r="U303" s="13"/>
      <c r="V303" s="13"/>
      <c r="W303" s="13"/>
      <c r="X303" s="13"/>
      <c r="Y303" s="13"/>
      <c r="Z303" s="13"/>
      <c r="AA303" s="13"/>
      <c r="AB303" s="13">
        <f>VLOOKUP(M303,'[2]Base Total GPR'!$P$5:$BH$652,11,FALSE)</f>
        <v>1</v>
      </c>
      <c r="AC303" s="13"/>
      <c r="AD303" s="13"/>
      <c r="AE303" s="13"/>
      <c r="AF303" s="13"/>
      <c r="AG303" s="13"/>
      <c r="AH303" s="13"/>
      <c r="AI303" s="13"/>
      <c r="AJ303" s="13"/>
      <c r="AK303" s="13"/>
      <c r="AL303" s="13"/>
      <c r="AM303" s="13"/>
      <c r="AN303" s="13">
        <v>2939</v>
      </c>
      <c r="AO303" s="13"/>
      <c r="AP303" s="13"/>
      <c r="AQ303" s="13"/>
      <c r="AR303" s="13"/>
      <c r="AS303" s="13"/>
      <c r="AT303" s="13"/>
      <c r="AU303" s="13"/>
      <c r="AV303" s="13"/>
      <c r="AW303" s="13"/>
      <c r="AX303" s="13"/>
      <c r="AY303" s="13"/>
      <c r="AZ303" s="13"/>
      <c r="BA303" s="13">
        <v>2634</v>
      </c>
      <c r="BB303" s="13"/>
    </row>
    <row r="304" spans="1:54" x14ac:dyDescent="0.25">
      <c r="A304" s="13" t="s">
        <v>905</v>
      </c>
      <c r="B304" s="13" t="s">
        <v>1379</v>
      </c>
      <c r="C304" s="13" t="s">
        <v>906</v>
      </c>
      <c r="D304" s="13" t="s">
        <v>1892</v>
      </c>
      <c r="E304" s="13" t="s">
        <v>104</v>
      </c>
      <c r="F304" s="13" t="s">
        <v>317</v>
      </c>
      <c r="G304" s="13" t="s">
        <v>318</v>
      </c>
      <c r="H304" s="13" t="s">
        <v>4314</v>
      </c>
      <c r="I304" s="13" t="s">
        <v>1381</v>
      </c>
      <c r="J304" s="13" t="str">
        <f>VLOOKUP($M304,[1]Hoja1!$K$5:$N$815,2,FALSE)</f>
        <v>C</v>
      </c>
      <c r="K304" s="13">
        <f>VLOOKUP($M304,[1]Hoja1!$K$5:$N$815,3,FALSE)</f>
        <v>26.7</v>
      </c>
      <c r="L304" s="13">
        <f>VLOOKUP($M304,[1]Hoja1!$K$5:$N$815,4,FALSE)</f>
        <v>548714</v>
      </c>
      <c r="M304" s="13" t="s">
        <v>4086</v>
      </c>
      <c r="N304" s="13"/>
      <c r="O304" s="13"/>
      <c r="P304" s="13"/>
      <c r="Q304" s="13"/>
      <c r="R304" s="13"/>
      <c r="S304" s="13"/>
      <c r="T304" s="13"/>
      <c r="U304" s="13"/>
      <c r="V304" s="13"/>
      <c r="W304" s="13"/>
      <c r="X304" s="13"/>
      <c r="Y304" s="13"/>
      <c r="Z304" s="13"/>
      <c r="AA304" s="13"/>
      <c r="AB304" s="13">
        <f>VLOOKUP(M304,'[2]Base Total GPR'!$P$5:$BH$652,11,FALSE)</f>
        <v>1</v>
      </c>
      <c r="AC304" s="13"/>
      <c r="AD304" s="13"/>
      <c r="AE304" s="13"/>
      <c r="AF304" s="13"/>
      <c r="AG304" s="13"/>
      <c r="AH304" s="13"/>
      <c r="AI304" s="13"/>
      <c r="AJ304" s="13"/>
      <c r="AK304" s="13"/>
      <c r="AL304" s="13"/>
      <c r="AM304" s="13"/>
      <c r="AN304" s="13">
        <v>9.8500000000000004E-2</v>
      </c>
      <c r="AO304" s="13"/>
      <c r="AP304" s="13"/>
      <c r="AQ304" s="13"/>
      <c r="AR304" s="13"/>
      <c r="AS304" s="13"/>
      <c r="AT304" s="13"/>
      <c r="AU304" s="13"/>
      <c r="AV304" s="13"/>
      <c r="AW304" s="13"/>
      <c r="AX304" s="13"/>
      <c r="AY304" s="13"/>
      <c r="AZ304" s="13"/>
      <c r="BA304" s="13">
        <v>7.9595908969962617E-2</v>
      </c>
      <c r="BB304" s="13"/>
    </row>
    <row r="305" spans="1:54" x14ac:dyDescent="0.25">
      <c r="A305" s="13" t="s">
        <v>905</v>
      </c>
      <c r="B305" s="13" t="s">
        <v>1379</v>
      </c>
      <c r="C305" s="13" t="s">
        <v>906</v>
      </c>
      <c r="D305" s="13" t="s">
        <v>1892</v>
      </c>
      <c r="E305" s="13" t="s">
        <v>104</v>
      </c>
      <c r="F305" s="13" t="s">
        <v>317</v>
      </c>
      <c r="G305" s="13" t="s">
        <v>318</v>
      </c>
      <c r="H305" s="13" t="s">
        <v>4314</v>
      </c>
      <c r="I305" s="13" t="s">
        <v>1381</v>
      </c>
      <c r="J305" s="13" t="str">
        <f>VLOOKUP($M305,[1]Hoja1!$K$5:$N$815,2,FALSE)</f>
        <v>C</v>
      </c>
      <c r="K305" s="13">
        <f>VLOOKUP($M305,[1]Hoja1!$K$5:$N$815,3,FALSE)</f>
        <v>26.6</v>
      </c>
      <c r="L305" s="13">
        <f>VLOOKUP($M305,[1]Hoja1!$K$5:$N$815,4,FALSE)</f>
        <v>548697</v>
      </c>
      <c r="M305" s="13" t="s">
        <v>4087</v>
      </c>
      <c r="N305" s="13"/>
      <c r="O305" s="13"/>
      <c r="P305" s="13"/>
      <c r="Q305" s="13"/>
      <c r="R305" s="13"/>
      <c r="S305" s="13"/>
      <c r="T305" s="13"/>
      <c r="U305" s="13"/>
      <c r="V305" s="13"/>
      <c r="W305" s="13"/>
      <c r="X305" s="13"/>
      <c r="Y305" s="13"/>
      <c r="Z305" s="13"/>
      <c r="AA305" s="13"/>
      <c r="AB305" s="13">
        <f>VLOOKUP(M305,'[2]Base Total GPR'!$P$5:$BH$652,11,FALSE)</f>
        <v>1</v>
      </c>
      <c r="AC305" s="13"/>
      <c r="AD305" s="13"/>
      <c r="AE305" s="13"/>
      <c r="AF305" s="13"/>
      <c r="AG305" s="13"/>
      <c r="AH305" s="13"/>
      <c r="AI305" s="13"/>
      <c r="AJ305" s="13"/>
      <c r="AK305" s="13"/>
      <c r="AL305" s="13"/>
      <c r="AM305" s="13"/>
      <c r="AN305" s="13">
        <v>5.5E-2</v>
      </c>
      <c r="AO305" s="13"/>
      <c r="AP305" s="13"/>
      <c r="AQ305" s="13"/>
      <c r="AR305" s="13"/>
      <c r="AS305" s="13"/>
      <c r="AT305" s="13"/>
      <c r="AU305" s="13"/>
      <c r="AV305" s="13"/>
      <c r="AW305" s="13"/>
      <c r="AX305" s="13"/>
      <c r="AY305" s="13"/>
      <c r="AZ305" s="13"/>
      <c r="BA305" s="13">
        <v>5.3088237639726872E-2</v>
      </c>
      <c r="BB305" s="13"/>
    </row>
    <row r="306" spans="1:54" x14ac:dyDescent="0.25">
      <c r="A306" s="13" t="s">
        <v>905</v>
      </c>
      <c r="B306" s="13" t="s">
        <v>1379</v>
      </c>
      <c r="C306" s="13" t="s">
        <v>906</v>
      </c>
      <c r="D306" s="13" t="s">
        <v>4006</v>
      </c>
      <c r="E306" s="13" t="s">
        <v>104</v>
      </c>
      <c r="F306" s="13" t="s">
        <v>317</v>
      </c>
      <c r="G306" s="13" t="s">
        <v>318</v>
      </c>
      <c r="H306" s="13" t="s">
        <v>4314</v>
      </c>
      <c r="I306" s="13" t="s">
        <v>1381</v>
      </c>
      <c r="J306" s="13" t="str">
        <f>VLOOKUP($M306,[1]Hoja1!$K$5:$N$815,2,FALSE)</f>
        <v>C</v>
      </c>
      <c r="K306" s="13">
        <f>VLOOKUP($M306,[1]Hoja1!$K$5:$N$815,3,FALSE)</f>
        <v>27.2</v>
      </c>
      <c r="L306" s="13">
        <f>VLOOKUP($M306,[1]Hoja1!$K$5:$N$815,4,FALSE)</f>
        <v>548274</v>
      </c>
      <c r="M306" s="13" t="s">
        <v>4130</v>
      </c>
      <c r="N306" s="13"/>
      <c r="O306" s="13"/>
      <c r="P306" s="13"/>
      <c r="Q306" s="13"/>
      <c r="R306" s="13"/>
      <c r="S306" s="13"/>
      <c r="T306" s="13"/>
      <c r="U306" s="13"/>
      <c r="V306" s="13"/>
      <c r="W306" s="13"/>
      <c r="X306" s="13"/>
      <c r="Y306" s="13"/>
      <c r="Z306" s="13"/>
      <c r="AA306" s="13"/>
      <c r="AB306" s="13">
        <f>VLOOKUP(M306,'[2]Base Total GPR'!$P$5:$BH$652,11,FALSE)</f>
        <v>1</v>
      </c>
      <c r="AC306" s="13"/>
      <c r="AD306" s="13"/>
      <c r="AE306" s="13"/>
      <c r="AF306" s="13"/>
      <c r="AG306" s="13"/>
      <c r="AH306" s="13"/>
      <c r="AI306" s="13"/>
      <c r="AJ306" s="13"/>
      <c r="AK306" s="13"/>
      <c r="AL306" s="13"/>
      <c r="AM306" s="13"/>
      <c r="AN306" s="13">
        <v>60</v>
      </c>
      <c r="AO306" s="13"/>
      <c r="AP306" s="13"/>
      <c r="AQ306" s="13"/>
      <c r="AR306" s="13"/>
      <c r="AS306" s="13"/>
      <c r="AT306" s="13"/>
      <c r="AU306" s="13"/>
      <c r="AV306" s="13"/>
      <c r="AW306" s="13"/>
      <c r="AX306" s="13"/>
      <c r="AY306" s="13"/>
      <c r="AZ306" s="13"/>
      <c r="BA306" s="13">
        <v>197</v>
      </c>
      <c r="BB306" s="13"/>
    </row>
    <row r="307" spans="1:54" x14ac:dyDescent="0.25">
      <c r="A307" s="13" t="s">
        <v>905</v>
      </c>
      <c r="B307" s="13" t="s">
        <v>1379</v>
      </c>
      <c r="C307" s="13" t="s">
        <v>906</v>
      </c>
      <c r="D307" s="13" t="s">
        <v>1890</v>
      </c>
      <c r="E307" s="13" t="s">
        <v>104</v>
      </c>
      <c r="F307" s="13" t="s">
        <v>317</v>
      </c>
      <c r="G307" s="13" t="s">
        <v>318</v>
      </c>
      <c r="H307" s="13" t="s">
        <v>4314</v>
      </c>
      <c r="I307" s="13" t="s">
        <v>1381</v>
      </c>
      <c r="J307" s="13" t="str">
        <f>VLOOKUP($M307,[1]Hoja1!$K$5:$N$815,2,FALSE)</f>
        <v>C</v>
      </c>
      <c r="K307" s="13">
        <f>VLOOKUP($M307,[1]Hoja1!$K$5:$N$815,3,FALSE)</f>
        <v>25.3</v>
      </c>
      <c r="L307" s="13">
        <f>VLOOKUP($M307,[1]Hoja1!$K$5:$N$815,4,FALSE)</f>
        <v>548727</v>
      </c>
      <c r="M307" s="13" t="s">
        <v>4154</v>
      </c>
      <c r="N307" s="13"/>
      <c r="O307" s="13"/>
      <c r="P307" s="13"/>
      <c r="Q307" s="13"/>
      <c r="R307" s="13"/>
      <c r="S307" s="13"/>
      <c r="T307" s="13"/>
      <c r="U307" s="13"/>
      <c r="V307" s="13"/>
      <c r="W307" s="13"/>
      <c r="X307" s="13"/>
      <c r="Y307" s="13"/>
      <c r="Z307" s="13"/>
      <c r="AA307" s="13"/>
      <c r="AB307" s="13">
        <f>VLOOKUP(M307,'[2]Base Total GPR'!$P$5:$BH$652,11,FALSE)</f>
        <v>2</v>
      </c>
      <c r="AC307" s="13"/>
      <c r="AD307" s="13"/>
      <c r="AE307" s="13"/>
      <c r="AF307" s="13"/>
      <c r="AG307" s="13"/>
      <c r="AH307" s="13">
        <v>125000</v>
      </c>
      <c r="AI307" s="13"/>
      <c r="AJ307" s="13"/>
      <c r="AK307" s="13"/>
      <c r="AL307" s="13"/>
      <c r="AM307" s="13"/>
      <c r="AN307" s="13">
        <v>125000</v>
      </c>
      <c r="AO307" s="13"/>
      <c r="AP307" s="13"/>
      <c r="AQ307" s="13"/>
      <c r="AR307" s="13"/>
      <c r="AS307" s="13"/>
      <c r="AT307" s="13"/>
      <c r="AU307" s="13">
        <v>56438</v>
      </c>
      <c r="AV307" s="13"/>
      <c r="AW307" s="13"/>
      <c r="AX307" s="13"/>
      <c r="AY307" s="13"/>
      <c r="AZ307" s="13"/>
      <c r="BA307" s="13">
        <v>65685</v>
      </c>
      <c r="BB307" s="13"/>
    </row>
    <row r="308" spans="1:54" x14ac:dyDescent="0.25">
      <c r="A308" s="13" t="s">
        <v>905</v>
      </c>
      <c r="B308" s="13" t="s">
        <v>1379</v>
      </c>
      <c r="C308" s="13" t="s">
        <v>906</v>
      </c>
      <c r="D308" s="13" t="s">
        <v>1890</v>
      </c>
      <c r="E308" s="13" t="s">
        <v>104</v>
      </c>
      <c r="F308" s="13" t="s">
        <v>317</v>
      </c>
      <c r="G308" s="13" t="s">
        <v>318</v>
      </c>
      <c r="H308" s="13" t="s">
        <v>4314</v>
      </c>
      <c r="I308" s="13" t="s">
        <v>1381</v>
      </c>
      <c r="J308" s="13" t="str">
        <f>VLOOKUP($M308,[1]Hoja1!$K$5:$N$815,2,FALSE)</f>
        <v>C</v>
      </c>
      <c r="K308" s="13">
        <f>VLOOKUP($M308,[1]Hoja1!$K$5:$N$815,3,FALSE)</f>
        <v>25.2</v>
      </c>
      <c r="L308" s="13">
        <f>VLOOKUP($M308,[1]Hoja1!$K$5:$N$815,4,FALSE)</f>
        <v>548723</v>
      </c>
      <c r="M308" s="13" t="s">
        <v>4155</v>
      </c>
      <c r="N308" s="13"/>
      <c r="O308" s="13"/>
      <c r="P308" s="13"/>
      <c r="Q308" s="13"/>
      <c r="R308" s="13"/>
      <c r="S308" s="13"/>
      <c r="T308" s="13"/>
      <c r="U308" s="13"/>
      <c r="V308" s="13"/>
      <c r="W308" s="13"/>
      <c r="X308" s="13"/>
      <c r="Y308" s="13"/>
      <c r="Z308" s="13"/>
      <c r="AA308" s="13"/>
      <c r="AB308" s="13">
        <f>VLOOKUP(M308,'[2]Base Total GPR'!$P$5:$BH$652,11,FALSE)</f>
        <v>2</v>
      </c>
      <c r="AC308" s="13"/>
      <c r="AD308" s="13"/>
      <c r="AE308" s="13"/>
      <c r="AF308" s="13"/>
      <c r="AG308" s="13"/>
      <c r="AH308" s="13">
        <v>400000</v>
      </c>
      <c r="AI308" s="13"/>
      <c r="AJ308" s="13"/>
      <c r="AK308" s="13"/>
      <c r="AL308" s="13"/>
      <c r="AM308" s="13"/>
      <c r="AN308" s="13">
        <v>600000</v>
      </c>
      <c r="AO308" s="13"/>
      <c r="AP308" s="13"/>
      <c r="AQ308" s="13"/>
      <c r="AR308" s="13"/>
      <c r="AS308" s="13"/>
      <c r="AT308" s="13"/>
      <c r="AU308" s="13">
        <v>1139082</v>
      </c>
      <c r="AV308" s="13"/>
      <c r="AW308" s="13"/>
      <c r="AX308" s="13"/>
      <c r="AY308" s="13"/>
      <c r="AZ308" s="13"/>
      <c r="BA308" s="13">
        <v>1547485</v>
      </c>
      <c r="BB308" s="13"/>
    </row>
    <row r="309" spans="1:54" x14ac:dyDescent="0.25">
      <c r="A309" s="13" t="s">
        <v>916</v>
      </c>
      <c r="B309" s="13" t="s">
        <v>1413</v>
      </c>
      <c r="C309" s="13" t="s">
        <v>3980</v>
      </c>
      <c r="D309" s="13" t="s">
        <v>3999</v>
      </c>
      <c r="E309" s="13" t="s">
        <v>676</v>
      </c>
      <c r="F309" s="13" t="s">
        <v>234</v>
      </c>
      <c r="G309" s="13" t="s">
        <v>98</v>
      </c>
      <c r="H309" s="13" t="s">
        <v>1311</v>
      </c>
      <c r="I309" s="13" t="s">
        <v>1311</v>
      </c>
      <c r="J309" s="13" t="str">
        <f>VLOOKUP($M309,[1]Hoja1!$K$5:$N$815,2,FALSE)</f>
        <v>C</v>
      </c>
      <c r="K309" s="13">
        <f>VLOOKUP($M309,[1]Hoja1!$K$5:$N$815,3,FALSE)</f>
        <v>37.200000000000003</v>
      </c>
      <c r="L309" s="13">
        <f>VLOOKUP($M309,[1]Hoja1!$K$5:$N$815,4,FALSE)</f>
        <v>544269</v>
      </c>
      <c r="M309" s="13" t="s">
        <v>4120</v>
      </c>
      <c r="N309" s="13"/>
      <c r="O309" s="13"/>
      <c r="P309" s="13"/>
      <c r="Q309" s="13"/>
      <c r="R309" s="13"/>
      <c r="S309" s="13"/>
      <c r="T309" s="13"/>
      <c r="U309" s="13"/>
      <c r="V309" s="13"/>
      <c r="W309" s="13"/>
      <c r="X309" s="13"/>
      <c r="Y309" s="13"/>
      <c r="Z309" s="13"/>
      <c r="AA309" s="13"/>
      <c r="AB309" s="13">
        <f>VLOOKUP(M309,'[2]Base Total GPR'!$P$5:$BH$652,11,FALSE)</f>
        <v>2</v>
      </c>
      <c r="AC309" s="13"/>
      <c r="AD309" s="13"/>
      <c r="AE309" s="13"/>
      <c r="AF309" s="13"/>
      <c r="AG309" s="13"/>
      <c r="AH309" s="13">
        <v>4.3700000000000003E-2</v>
      </c>
      <c r="AI309" s="13"/>
      <c r="AJ309" s="13"/>
      <c r="AK309" s="13"/>
      <c r="AL309" s="13"/>
      <c r="AM309" s="13"/>
      <c r="AN309" s="13">
        <v>4.3700000000000003E-2</v>
      </c>
      <c r="AO309" s="13"/>
      <c r="AP309" s="13"/>
      <c r="AQ309" s="13"/>
      <c r="AR309" s="13"/>
      <c r="AS309" s="13"/>
      <c r="AT309" s="13"/>
      <c r="AU309" s="13">
        <v>1.26</v>
      </c>
      <c r="AV309" s="13"/>
      <c r="AW309" s="13"/>
      <c r="AX309" s="13"/>
      <c r="AY309" s="13"/>
      <c r="AZ309" s="13"/>
      <c r="BA309" s="13" t="s">
        <v>4305</v>
      </c>
      <c r="BB309" s="13"/>
    </row>
    <row r="310" spans="1:54" x14ac:dyDescent="0.25">
      <c r="A310" s="13" t="s">
        <v>916</v>
      </c>
      <c r="B310" s="13" t="s">
        <v>1413</v>
      </c>
      <c r="C310" s="13" t="s">
        <v>3980</v>
      </c>
      <c r="D310" s="13" t="s">
        <v>4005</v>
      </c>
      <c r="E310" s="13" t="s">
        <v>676</v>
      </c>
      <c r="F310" s="13" t="s">
        <v>234</v>
      </c>
      <c r="G310" s="13" t="s">
        <v>98</v>
      </c>
      <c r="H310" s="13" t="s">
        <v>1311</v>
      </c>
      <c r="I310" s="13" t="s">
        <v>1311</v>
      </c>
      <c r="J310" s="13" t="str">
        <f>VLOOKUP($M310,[1]Hoja1!$K$5:$N$815,2,FALSE)</f>
        <v>C</v>
      </c>
      <c r="K310" s="13">
        <f>VLOOKUP($M310,[1]Hoja1!$K$5:$N$815,3,FALSE)</f>
        <v>39.1</v>
      </c>
      <c r="L310" s="13">
        <f>VLOOKUP($M310,[1]Hoja1!$K$5:$N$815,4,FALSE)</f>
        <v>544284</v>
      </c>
      <c r="M310" s="13" t="s">
        <v>4129</v>
      </c>
      <c r="N310" s="13"/>
      <c r="O310" s="13"/>
      <c r="P310" s="13"/>
      <c r="Q310" s="13"/>
      <c r="R310" s="13"/>
      <c r="S310" s="13"/>
      <c r="T310" s="13"/>
      <c r="U310" s="13"/>
      <c r="V310" s="13"/>
      <c r="W310" s="13"/>
      <c r="X310" s="13"/>
      <c r="Y310" s="13"/>
      <c r="Z310" s="13"/>
      <c r="AA310" s="13"/>
      <c r="AB310" s="13">
        <f>VLOOKUP(M310,'[2]Base Total GPR'!$P$5:$BH$652,11,FALSE)</f>
        <v>2</v>
      </c>
      <c r="AC310" s="13"/>
      <c r="AD310" s="13"/>
      <c r="AE310" s="13"/>
      <c r="AF310" s="13"/>
      <c r="AG310" s="13"/>
      <c r="AH310" s="13">
        <v>6.125</v>
      </c>
      <c r="AI310" s="13"/>
      <c r="AJ310" s="13"/>
      <c r="AK310" s="13"/>
      <c r="AL310" s="13"/>
      <c r="AM310" s="13"/>
      <c r="AN310" s="13">
        <v>6.125</v>
      </c>
      <c r="AO310" s="13"/>
      <c r="AP310" s="13"/>
      <c r="AQ310" s="13"/>
      <c r="AR310" s="13"/>
      <c r="AS310" s="13"/>
      <c r="AT310" s="13"/>
      <c r="AU310" s="13">
        <v>5.8689999999999998</v>
      </c>
      <c r="AV310" s="13"/>
      <c r="AW310" s="13"/>
      <c r="AX310" s="13"/>
      <c r="AY310" s="13"/>
      <c r="AZ310" s="13"/>
      <c r="BA310" s="13" t="s">
        <v>4305</v>
      </c>
      <c r="BB310" s="13"/>
    </row>
    <row r="311" spans="1:54" x14ac:dyDescent="0.25">
      <c r="A311" s="13" t="s">
        <v>916</v>
      </c>
      <c r="B311" s="13" t="s">
        <v>1413</v>
      </c>
      <c r="C311" s="13" t="s">
        <v>3980</v>
      </c>
      <c r="D311" s="13" t="s">
        <v>4007</v>
      </c>
      <c r="E311" s="13" t="s">
        <v>676</v>
      </c>
      <c r="F311" s="13" t="s">
        <v>234</v>
      </c>
      <c r="G311" s="13" t="s">
        <v>98</v>
      </c>
      <c r="H311" s="13" t="s">
        <v>1311</v>
      </c>
      <c r="I311" s="13" t="s">
        <v>1311</v>
      </c>
      <c r="J311" s="13" t="str">
        <f>VLOOKUP($M311,[1]Hoja1!$K$5:$N$815,2,FALSE)</f>
        <v>C</v>
      </c>
      <c r="K311" s="13">
        <f>VLOOKUP($M311,[1]Hoja1!$K$5:$N$815,3,FALSE)</f>
        <v>38.1</v>
      </c>
      <c r="L311" s="13">
        <f>VLOOKUP($M311,[1]Hoja1!$K$5:$N$815,4,FALSE)</f>
        <v>544273</v>
      </c>
      <c r="M311" s="13" t="s">
        <v>4131</v>
      </c>
      <c r="N311" s="13"/>
      <c r="O311" s="13"/>
      <c r="P311" s="13"/>
      <c r="Q311" s="13"/>
      <c r="R311" s="13"/>
      <c r="S311" s="13"/>
      <c r="T311" s="13"/>
      <c r="U311" s="13"/>
      <c r="V311" s="13"/>
      <c r="W311" s="13"/>
      <c r="X311" s="13"/>
      <c r="Y311" s="13"/>
      <c r="Z311" s="13"/>
      <c r="AA311" s="13"/>
      <c r="AB311" s="13">
        <f>VLOOKUP(M311,'[2]Base Total GPR'!$P$5:$BH$652,11,FALSE)</f>
        <v>2</v>
      </c>
      <c r="AC311" s="13"/>
      <c r="AD311" s="13"/>
      <c r="AE311" s="13"/>
      <c r="AF311" s="13"/>
      <c r="AG311" s="13"/>
      <c r="AH311" s="13">
        <v>12500</v>
      </c>
      <c r="AI311" s="13"/>
      <c r="AJ311" s="13"/>
      <c r="AK311" s="13"/>
      <c r="AL311" s="13"/>
      <c r="AM311" s="13"/>
      <c r="AN311" s="13">
        <v>12500</v>
      </c>
      <c r="AO311" s="13"/>
      <c r="AP311" s="13"/>
      <c r="AQ311" s="13"/>
      <c r="AR311" s="13"/>
      <c r="AS311" s="13"/>
      <c r="AT311" s="13"/>
      <c r="AU311" s="13">
        <v>2269220</v>
      </c>
      <c r="AV311" s="13"/>
      <c r="AW311" s="13"/>
      <c r="AX311" s="13"/>
      <c r="AY311" s="13"/>
      <c r="AZ311" s="13"/>
      <c r="BA311" s="13">
        <v>4254</v>
      </c>
      <c r="BB311" s="13"/>
    </row>
    <row r="312" spans="1:54" x14ac:dyDescent="0.25">
      <c r="A312" s="13" t="s">
        <v>916</v>
      </c>
      <c r="B312" s="13" t="s">
        <v>1413</v>
      </c>
      <c r="C312" s="13" t="s">
        <v>3980</v>
      </c>
      <c r="D312" s="13" t="s">
        <v>4023</v>
      </c>
      <c r="E312" s="13" t="s">
        <v>676</v>
      </c>
      <c r="F312" s="13" t="s">
        <v>234</v>
      </c>
      <c r="G312" s="13" t="s">
        <v>98</v>
      </c>
      <c r="H312" s="13" t="s">
        <v>1311</v>
      </c>
      <c r="I312" s="13" t="s">
        <v>1311</v>
      </c>
      <c r="J312" s="13" t="str">
        <f>VLOOKUP($M312,[1]Hoja1!$K$5:$N$815,2,FALSE)</f>
        <v>C</v>
      </c>
      <c r="K312" s="13">
        <f>VLOOKUP($M312,[1]Hoja1!$K$5:$N$815,3,FALSE)</f>
        <v>36.299999999999997</v>
      </c>
      <c r="L312" s="13">
        <f>VLOOKUP($M312,[1]Hoja1!$K$5:$N$815,4,FALSE)</f>
        <v>544238</v>
      </c>
      <c r="M312" s="13" t="s">
        <v>4176</v>
      </c>
      <c r="N312" s="13"/>
      <c r="O312" s="13"/>
      <c r="P312" s="13"/>
      <c r="Q312" s="13"/>
      <c r="R312" s="13"/>
      <c r="S312" s="13"/>
      <c r="T312" s="13"/>
      <c r="U312" s="13"/>
      <c r="V312" s="13"/>
      <c r="W312" s="13"/>
      <c r="X312" s="13"/>
      <c r="Y312" s="13"/>
      <c r="Z312" s="13"/>
      <c r="AA312" s="13"/>
      <c r="AB312" s="13">
        <f>VLOOKUP(M312,'[2]Base Total GPR'!$P$5:$BH$652,11,FALSE)</f>
        <v>2</v>
      </c>
      <c r="AC312" s="13"/>
      <c r="AD312" s="13"/>
      <c r="AE312" s="13"/>
      <c r="AF312" s="13"/>
      <c r="AG312" s="13"/>
      <c r="AH312" s="13">
        <v>1.7662</v>
      </c>
      <c r="AI312" s="13"/>
      <c r="AJ312" s="13"/>
      <c r="AK312" s="13"/>
      <c r="AL312" s="13"/>
      <c r="AM312" s="13"/>
      <c r="AN312" s="13">
        <v>1.7662</v>
      </c>
      <c r="AO312" s="13"/>
      <c r="AP312" s="13"/>
      <c r="AQ312" s="13"/>
      <c r="AR312" s="13"/>
      <c r="AS312" s="13"/>
      <c r="AT312" s="13"/>
      <c r="AU312" s="13">
        <v>0.2</v>
      </c>
      <c r="AV312" s="13"/>
      <c r="AW312" s="13"/>
      <c r="AX312" s="13"/>
      <c r="AY312" s="13"/>
      <c r="AZ312" s="13"/>
      <c r="BA312" s="13">
        <v>0.5</v>
      </c>
      <c r="BB312" s="13"/>
    </row>
    <row r="313" spans="1:54" x14ac:dyDescent="0.25">
      <c r="A313" s="13" t="s">
        <v>916</v>
      </c>
      <c r="B313" s="13" t="s">
        <v>1413</v>
      </c>
      <c r="C313" s="13" t="s">
        <v>3980</v>
      </c>
      <c r="D313" s="13" t="s">
        <v>4023</v>
      </c>
      <c r="E313" s="13" t="s">
        <v>676</v>
      </c>
      <c r="F313" s="13" t="s">
        <v>234</v>
      </c>
      <c r="G313" s="13" t="s">
        <v>98</v>
      </c>
      <c r="H313" s="13" t="s">
        <v>1311</v>
      </c>
      <c r="I313" s="13" t="s">
        <v>1311</v>
      </c>
      <c r="J313" s="13" t="str">
        <f>VLOOKUP($M313,[1]Hoja1!$K$5:$N$815,2,FALSE)</f>
        <v>C</v>
      </c>
      <c r="K313" s="13">
        <f>VLOOKUP($M313,[1]Hoja1!$K$5:$N$815,3,FALSE)</f>
        <v>36.4</v>
      </c>
      <c r="L313" s="13">
        <f>VLOOKUP($M313,[1]Hoja1!$K$5:$N$815,4,FALSE)</f>
        <v>544243</v>
      </c>
      <c r="M313" s="13" t="s">
        <v>4177</v>
      </c>
      <c r="N313" s="13"/>
      <c r="O313" s="13"/>
      <c r="P313" s="13"/>
      <c r="Q313" s="13"/>
      <c r="R313" s="13"/>
      <c r="S313" s="13"/>
      <c r="T313" s="13"/>
      <c r="U313" s="13"/>
      <c r="V313" s="13"/>
      <c r="W313" s="13"/>
      <c r="X313" s="13"/>
      <c r="Y313" s="13"/>
      <c r="Z313" s="13"/>
      <c r="AA313" s="13"/>
      <c r="AB313" s="13">
        <f>VLOOKUP(M313,'[2]Base Total GPR'!$P$5:$BH$652,11,FALSE)</f>
        <v>2</v>
      </c>
      <c r="AC313" s="13"/>
      <c r="AD313" s="13"/>
      <c r="AE313" s="13"/>
      <c r="AF313" s="13"/>
      <c r="AG313" s="13"/>
      <c r="AH313" s="13">
        <v>0.28370000000000001</v>
      </c>
      <c r="AI313" s="13"/>
      <c r="AJ313" s="13"/>
      <c r="AK313" s="13"/>
      <c r="AL313" s="13"/>
      <c r="AM313" s="13"/>
      <c r="AN313" s="13">
        <v>0.28370000000000001</v>
      </c>
      <c r="AO313" s="13"/>
      <c r="AP313" s="13"/>
      <c r="AQ313" s="13"/>
      <c r="AR313" s="13"/>
      <c r="AS313" s="13"/>
      <c r="AT313" s="13"/>
      <c r="AU313" s="13">
        <v>0.05</v>
      </c>
      <c r="AV313" s="13"/>
      <c r="AW313" s="13"/>
      <c r="AX313" s="13"/>
      <c r="AY313" s="13"/>
      <c r="AZ313" s="13"/>
      <c r="BA313" s="13" t="s">
        <v>4305</v>
      </c>
      <c r="BB313" s="13"/>
    </row>
    <row r="314" spans="1:54" x14ac:dyDescent="0.25">
      <c r="A314" s="13" t="s">
        <v>916</v>
      </c>
      <c r="B314" s="13" t="s">
        <v>1413</v>
      </c>
      <c r="C314" s="13" t="s">
        <v>3980</v>
      </c>
      <c r="D314" s="13" t="s">
        <v>4023</v>
      </c>
      <c r="E314" s="13" t="s">
        <v>676</v>
      </c>
      <c r="F314" s="13" t="s">
        <v>234</v>
      </c>
      <c r="G314" s="13" t="s">
        <v>98</v>
      </c>
      <c r="H314" s="13" t="s">
        <v>1311</v>
      </c>
      <c r="I314" s="13" t="s">
        <v>1311</v>
      </c>
      <c r="J314" s="13" t="str">
        <f>VLOOKUP($M314,[1]Hoja1!$K$5:$N$815,2,FALSE)</f>
        <v>C</v>
      </c>
      <c r="K314" s="13">
        <f>VLOOKUP($M314,[1]Hoja1!$K$5:$N$815,3,FALSE)</f>
        <v>36.200000000000003</v>
      </c>
      <c r="L314" s="13">
        <f>VLOOKUP($M314,[1]Hoja1!$K$5:$N$815,4,FALSE)</f>
        <v>544193</v>
      </c>
      <c r="M314" s="13" t="s">
        <v>4182</v>
      </c>
      <c r="N314" s="13"/>
      <c r="O314" s="13"/>
      <c r="P314" s="13"/>
      <c r="Q314" s="13"/>
      <c r="R314" s="13"/>
      <c r="S314" s="13"/>
      <c r="T314" s="13"/>
      <c r="U314" s="13"/>
      <c r="V314" s="13"/>
      <c r="W314" s="13"/>
      <c r="X314" s="13"/>
      <c r="Y314" s="13"/>
      <c r="Z314" s="13"/>
      <c r="AA314" s="13"/>
      <c r="AB314" s="13">
        <f>VLOOKUP(M314,'[2]Base Total GPR'!$P$5:$BH$652,11,FALSE)</f>
        <v>2</v>
      </c>
      <c r="AC314" s="13"/>
      <c r="AD314" s="13"/>
      <c r="AE314" s="13"/>
      <c r="AF314" s="13"/>
      <c r="AG314" s="13"/>
      <c r="AH314" s="13">
        <v>0.2437</v>
      </c>
      <c r="AI314" s="13"/>
      <c r="AJ314" s="13"/>
      <c r="AK314" s="13"/>
      <c r="AL314" s="13"/>
      <c r="AM314" s="13"/>
      <c r="AN314" s="13">
        <v>0.2437</v>
      </c>
      <c r="AO314" s="13"/>
      <c r="AP314" s="13"/>
      <c r="AQ314" s="13"/>
      <c r="AR314" s="13"/>
      <c r="AS314" s="13"/>
      <c r="AT314" s="13"/>
      <c r="AU314" s="13">
        <v>0.7</v>
      </c>
      <c r="AV314" s="13"/>
      <c r="AW314" s="13"/>
      <c r="AX314" s="13"/>
      <c r="AY314" s="13"/>
      <c r="AZ314" s="13"/>
      <c r="BA314" s="13" t="s">
        <v>4305</v>
      </c>
      <c r="BB314" s="13"/>
    </row>
    <row r="315" spans="1:54" x14ac:dyDescent="0.25">
      <c r="A315" s="13" t="s">
        <v>916</v>
      </c>
      <c r="B315" s="13" t="s">
        <v>1413</v>
      </c>
      <c r="C315" s="13" t="s">
        <v>3980</v>
      </c>
      <c r="D315" s="13" t="s">
        <v>3999</v>
      </c>
      <c r="E315" s="13" t="s">
        <v>676</v>
      </c>
      <c r="F315" s="13" t="s">
        <v>234</v>
      </c>
      <c r="G315" s="13" t="s">
        <v>98</v>
      </c>
      <c r="H315" s="13" t="s">
        <v>1311</v>
      </c>
      <c r="I315" s="13" t="s">
        <v>1311</v>
      </c>
      <c r="J315" s="13" t="str">
        <f>VLOOKUP($M315,[1]Hoja1!$K$5:$N$815,2,FALSE)</f>
        <v>C</v>
      </c>
      <c r="K315" s="13">
        <f>VLOOKUP($M315,[1]Hoja1!$K$5:$N$815,3,FALSE)</f>
        <v>37.1</v>
      </c>
      <c r="L315" s="13">
        <f>VLOOKUP($M315,[1]Hoja1!$K$5:$N$815,4,FALSE)</f>
        <v>544266</v>
      </c>
      <c r="M315" s="13" t="s">
        <v>4277</v>
      </c>
      <c r="N315" s="13"/>
      <c r="O315" s="13"/>
      <c r="P315" s="13"/>
      <c r="Q315" s="13"/>
      <c r="R315" s="13"/>
      <c r="S315" s="13"/>
      <c r="T315" s="13"/>
      <c r="U315" s="13"/>
      <c r="V315" s="13"/>
      <c r="W315" s="13"/>
      <c r="X315" s="13"/>
      <c r="Y315" s="13"/>
      <c r="Z315" s="13"/>
      <c r="AA315" s="13"/>
      <c r="AB315" s="13">
        <f>VLOOKUP(M315,'[2]Base Total GPR'!$P$5:$BH$652,11,FALSE)</f>
        <v>2</v>
      </c>
      <c r="AC315" s="13"/>
      <c r="AD315" s="13"/>
      <c r="AE315" s="13"/>
      <c r="AF315" s="13"/>
      <c r="AG315" s="13"/>
      <c r="AH315" s="13">
        <v>1.5</v>
      </c>
      <c r="AI315" s="13"/>
      <c r="AJ315" s="13"/>
      <c r="AK315" s="13"/>
      <c r="AL315" s="13"/>
      <c r="AM315" s="13"/>
      <c r="AN315" s="13">
        <v>1.5</v>
      </c>
      <c r="AO315" s="13"/>
      <c r="AP315" s="13"/>
      <c r="AQ315" s="13"/>
      <c r="AR315" s="13"/>
      <c r="AS315" s="13"/>
      <c r="AT315" s="13"/>
      <c r="AU315" s="13">
        <v>2.02</v>
      </c>
      <c r="AV315" s="13"/>
      <c r="AW315" s="13"/>
      <c r="AX315" s="13"/>
      <c r="AY315" s="13"/>
      <c r="AZ315" s="13"/>
      <c r="BA315" s="13" t="s">
        <v>4305</v>
      </c>
      <c r="BB315" s="13"/>
    </row>
    <row r="316" spans="1:54" x14ac:dyDescent="0.25">
      <c r="A316" s="13" t="s">
        <v>928</v>
      </c>
      <c r="B316" s="13" t="s">
        <v>1326</v>
      </c>
      <c r="C316" s="13" t="s">
        <v>1895</v>
      </c>
      <c r="D316" s="13" t="s">
        <v>1896</v>
      </c>
      <c r="E316" s="13" t="s">
        <v>116</v>
      </c>
      <c r="F316" s="13" t="s">
        <v>619</v>
      </c>
      <c r="G316" s="13" t="s">
        <v>620</v>
      </c>
      <c r="H316" s="13" t="s">
        <v>4337</v>
      </c>
      <c r="I316" s="13" t="s">
        <v>1897</v>
      </c>
      <c r="J316" s="13" t="str">
        <f>VLOOKUP($M316,[1]Hoja1!$K$5:$N$815,2,FALSE)</f>
        <v>C</v>
      </c>
      <c r="K316" s="13">
        <f>VLOOKUP($M316,[1]Hoja1!$K$5:$N$815,3,FALSE)</f>
        <v>22.2</v>
      </c>
      <c r="L316" s="13">
        <f>VLOOKUP($M316,[1]Hoja1!$K$5:$N$815,4,FALSE)</f>
        <v>548941</v>
      </c>
      <c r="M316" s="13" t="s">
        <v>1910</v>
      </c>
      <c r="N316" s="13"/>
      <c r="O316" s="13"/>
      <c r="P316" s="13"/>
      <c r="Q316" s="13"/>
      <c r="R316" s="13"/>
      <c r="S316" s="13"/>
      <c r="T316" s="13"/>
      <c r="U316" s="13"/>
      <c r="V316" s="13"/>
      <c r="W316" s="13"/>
      <c r="X316" s="13"/>
      <c r="Y316" s="13"/>
      <c r="Z316" s="13"/>
      <c r="AA316" s="13"/>
      <c r="AB316" s="13">
        <f>VLOOKUP(M316,'[2]Base Total GPR'!$P$5:$BH$652,11,FALSE)</f>
        <v>1</v>
      </c>
      <c r="AC316" s="13"/>
      <c r="AD316" s="13"/>
      <c r="AE316" s="13"/>
      <c r="AF316" s="13"/>
      <c r="AG316" s="13"/>
      <c r="AH316" s="13"/>
      <c r="AI316" s="13"/>
      <c r="AJ316" s="13"/>
      <c r="AK316" s="13"/>
      <c r="AL316" s="13"/>
      <c r="AM316" s="13"/>
      <c r="AN316" s="13">
        <v>0.16669999999999999</v>
      </c>
      <c r="AO316" s="13">
        <v>0.16669999999999999</v>
      </c>
      <c r="AP316" s="13"/>
      <c r="AQ316" s="13"/>
      <c r="AR316" s="13"/>
      <c r="AS316" s="13"/>
      <c r="AT316" s="13"/>
      <c r="AU316" s="13"/>
      <c r="AV316" s="13"/>
      <c r="AW316" s="13"/>
      <c r="AX316" s="13"/>
      <c r="AY316" s="13"/>
      <c r="AZ316" s="13"/>
      <c r="BA316" s="13">
        <v>45566</v>
      </c>
      <c r="BB316" s="13">
        <f>10/24</f>
        <v>0.41666666666666669</v>
      </c>
    </row>
    <row r="317" spans="1:54" x14ac:dyDescent="0.25">
      <c r="A317" s="13" t="s">
        <v>928</v>
      </c>
      <c r="B317" s="13" t="s">
        <v>1326</v>
      </c>
      <c r="C317" s="13" t="s">
        <v>1895</v>
      </c>
      <c r="D317" s="13" t="s">
        <v>1896</v>
      </c>
      <c r="E317" s="13" t="s">
        <v>116</v>
      </c>
      <c r="F317" s="13" t="s">
        <v>619</v>
      </c>
      <c r="G317" s="13" t="s">
        <v>620</v>
      </c>
      <c r="H317" s="13" t="s">
        <v>4337</v>
      </c>
      <c r="I317" s="13" t="s">
        <v>1897</v>
      </c>
      <c r="J317" s="13" t="str">
        <f>VLOOKUP($M317,[1]Hoja1!$K$5:$N$815,2,FALSE)</f>
        <v>C</v>
      </c>
      <c r="K317" s="13">
        <f>VLOOKUP($M317,[1]Hoja1!$K$5:$N$815,3,FALSE)</f>
        <v>22.3</v>
      </c>
      <c r="L317" s="13">
        <f>VLOOKUP($M317,[1]Hoja1!$K$5:$N$815,4,FALSE)</f>
        <v>548943</v>
      </c>
      <c r="M317" s="13" t="s">
        <v>1898</v>
      </c>
      <c r="N317" s="13"/>
      <c r="O317" s="13"/>
      <c r="P317" s="13"/>
      <c r="Q317" s="13"/>
      <c r="R317" s="13"/>
      <c r="S317" s="13"/>
      <c r="T317" s="13"/>
      <c r="U317" s="13"/>
      <c r="V317" s="13"/>
      <c r="W317" s="13"/>
      <c r="X317" s="13"/>
      <c r="Y317" s="13"/>
      <c r="Z317" s="13"/>
      <c r="AA317" s="13"/>
      <c r="AB317" s="13">
        <f>VLOOKUP(M317,'[2]Base Total GPR'!$P$5:$BH$652,11,FALSE)</f>
        <v>1</v>
      </c>
      <c r="AC317" s="13"/>
      <c r="AD317" s="13"/>
      <c r="AE317" s="13"/>
      <c r="AF317" s="13"/>
      <c r="AG317" s="13"/>
      <c r="AH317" s="13"/>
      <c r="AI317" s="13"/>
      <c r="AJ317" s="13"/>
      <c r="AK317" s="13"/>
      <c r="AL317" s="13"/>
      <c r="AM317" s="13"/>
      <c r="AN317" s="13">
        <v>0.16669999999999999</v>
      </c>
      <c r="AO317" s="13">
        <v>0.16669999999999999</v>
      </c>
      <c r="AP317" s="13"/>
      <c r="AQ317" s="13"/>
      <c r="AR317" s="13"/>
      <c r="AS317" s="13"/>
      <c r="AT317" s="13"/>
      <c r="AU317" s="13"/>
      <c r="AV317" s="13"/>
      <c r="AW317" s="13"/>
      <c r="AX317" s="13"/>
      <c r="AY317" s="13"/>
      <c r="AZ317" s="13"/>
      <c r="BA317" s="13">
        <v>0.16670833333333335</v>
      </c>
      <c r="BB317" s="13">
        <v>0.16670833333333335</v>
      </c>
    </row>
    <row r="318" spans="1:54" x14ac:dyDescent="0.25">
      <c r="A318" s="13" t="s">
        <v>928</v>
      </c>
      <c r="B318" s="13" t="s">
        <v>1326</v>
      </c>
      <c r="C318" s="13" t="s">
        <v>1895</v>
      </c>
      <c r="D318" s="13" t="s">
        <v>1901</v>
      </c>
      <c r="E318" s="13" t="s">
        <v>116</v>
      </c>
      <c r="F318" s="13" t="s">
        <v>619</v>
      </c>
      <c r="G318" s="13" t="s">
        <v>620</v>
      </c>
      <c r="H318" s="13" t="s">
        <v>4337</v>
      </c>
      <c r="I318" s="13" t="s">
        <v>1897</v>
      </c>
      <c r="J318" s="13" t="str">
        <f>VLOOKUP($M318,[1]Hoja1!$K$5:$N$815,2,FALSE)</f>
        <v>C</v>
      </c>
      <c r="K318" s="13">
        <f>VLOOKUP($M318,[1]Hoja1!$K$5:$N$815,3,FALSE)</f>
        <v>23.1</v>
      </c>
      <c r="L318" s="13">
        <f>VLOOKUP($M318,[1]Hoja1!$K$5:$N$815,4,FALSE)</f>
        <v>548837</v>
      </c>
      <c r="M318" s="13" t="s">
        <v>1902</v>
      </c>
      <c r="N318" s="13"/>
      <c r="O318" s="13"/>
      <c r="P318" s="13"/>
      <c r="Q318" s="13"/>
      <c r="R318" s="13"/>
      <c r="S318" s="13"/>
      <c r="T318" s="13"/>
      <c r="U318" s="13"/>
      <c r="V318" s="13"/>
      <c r="W318" s="13"/>
      <c r="X318" s="13"/>
      <c r="Y318" s="13"/>
      <c r="Z318" s="13"/>
      <c r="AA318" s="13"/>
      <c r="AB318" s="13">
        <f>VLOOKUP(M318,'[2]Base Total GPR'!$P$5:$BH$652,11,FALSE)</f>
        <v>2</v>
      </c>
      <c r="AC318" s="13"/>
      <c r="AD318" s="13"/>
      <c r="AE318" s="13"/>
      <c r="AF318" s="13"/>
      <c r="AG318" s="13"/>
      <c r="AH318" s="13">
        <f>VLOOKUP(M318,'[2]Base Total GPR'!$P$5:$BH$652,18,FALSE)</f>
        <v>7.5200000000000003E-2</v>
      </c>
      <c r="AI318" s="13"/>
      <c r="AJ318" s="13"/>
      <c r="AK318" s="13"/>
      <c r="AL318" s="13"/>
      <c r="AM318" s="13"/>
      <c r="AN318" s="13">
        <f>VLOOKUP($M318,'[2]Base Total GPR'!$P$5:$BH$652,19,FALSE)</f>
        <v>7.5200000000000003E-2</v>
      </c>
      <c r="AO318" s="13">
        <v>0.15040000000000001</v>
      </c>
      <c r="AP318" s="13"/>
      <c r="AQ318" s="13"/>
      <c r="AR318" s="13"/>
      <c r="AS318" s="13"/>
      <c r="AT318" s="13"/>
      <c r="AU318" s="13">
        <v>6.6540832049306622E-2</v>
      </c>
      <c r="AV318" s="13"/>
      <c r="AW318" s="13"/>
      <c r="AX318" s="13"/>
      <c r="AY318" s="13"/>
      <c r="AZ318" s="13"/>
      <c r="BA318" s="13">
        <v>8.7989214175654848E-2</v>
      </c>
      <c r="BB318" s="13">
        <v>7.7265023112480735E-2</v>
      </c>
    </row>
    <row r="319" spans="1:54" x14ac:dyDescent="0.25">
      <c r="A319" s="13" t="s">
        <v>928</v>
      </c>
      <c r="B319" s="13" t="s">
        <v>1326</v>
      </c>
      <c r="C319" s="13" t="s">
        <v>1895</v>
      </c>
      <c r="D319" s="13" t="s">
        <v>1899</v>
      </c>
      <c r="E319" s="13" t="s">
        <v>116</v>
      </c>
      <c r="F319" s="13" t="s">
        <v>619</v>
      </c>
      <c r="G319" s="13" t="s">
        <v>620</v>
      </c>
      <c r="H319" s="13" t="s">
        <v>4337</v>
      </c>
      <c r="I319" s="13" t="s">
        <v>1897</v>
      </c>
      <c r="J319" s="13" t="str">
        <f>VLOOKUP($M319,[1]Hoja1!$K$5:$N$815,2,FALSE)</f>
        <v>C</v>
      </c>
      <c r="K319" s="13">
        <f>VLOOKUP($M319,[1]Hoja1!$K$5:$N$815,3,FALSE)</f>
        <v>21.6</v>
      </c>
      <c r="L319" s="13">
        <f>VLOOKUP($M319,[1]Hoja1!$K$5:$N$815,4,FALSE)</f>
        <v>549118</v>
      </c>
      <c r="M319" s="13" t="s">
        <v>1907</v>
      </c>
      <c r="N319" s="13"/>
      <c r="O319" s="13"/>
      <c r="P319" s="13"/>
      <c r="Q319" s="13"/>
      <c r="R319" s="13"/>
      <c r="S319" s="13"/>
      <c r="T319" s="13"/>
      <c r="U319" s="13"/>
      <c r="V319" s="13"/>
      <c r="W319" s="13"/>
      <c r="X319" s="13"/>
      <c r="Y319" s="13"/>
      <c r="Z319" s="13"/>
      <c r="AA319" s="13"/>
      <c r="AB319" s="13">
        <f>VLOOKUP(M319,'[2]Base Total GPR'!$P$5:$BH$652,11,FALSE)</f>
        <v>2</v>
      </c>
      <c r="AC319" s="13"/>
      <c r="AD319" s="13"/>
      <c r="AE319" s="13"/>
      <c r="AF319" s="13"/>
      <c r="AG319" s="13"/>
      <c r="AH319" s="13">
        <f>VLOOKUP(M319,'[2]Base Total GPR'!$P$5:$BH$652,18,FALSE)</f>
        <v>0.1424</v>
      </c>
      <c r="AI319" s="13"/>
      <c r="AJ319" s="13"/>
      <c r="AK319" s="13"/>
      <c r="AL319" s="13"/>
      <c r="AM319" s="13"/>
      <c r="AN319" s="13">
        <f>VLOOKUP($M319,'[2]Base Total GPR'!$P$5:$BH$652,19,FALSE)</f>
        <v>0.15759999999999999</v>
      </c>
      <c r="AO319" s="13">
        <v>0.3</v>
      </c>
      <c r="AP319" s="13"/>
      <c r="AQ319" s="13"/>
      <c r="AR319" s="13"/>
      <c r="AS319" s="13"/>
      <c r="AT319" s="13"/>
      <c r="AU319" s="13">
        <v>5.1784094345328092E-3</v>
      </c>
      <c r="AV319" s="13"/>
      <c r="AW319" s="13"/>
      <c r="AX319" s="13"/>
      <c r="AY319" s="13"/>
      <c r="AZ319" s="13"/>
      <c r="BA319" s="13">
        <v>1.95324312065316E-2</v>
      </c>
      <c r="BB319" s="13">
        <v>1.2355420320532204E-2</v>
      </c>
    </row>
    <row r="320" spans="1:54" x14ac:dyDescent="0.25">
      <c r="A320" s="13" t="s">
        <v>928</v>
      </c>
      <c r="B320" s="13" t="s">
        <v>1326</v>
      </c>
      <c r="C320" s="13" t="s">
        <v>1895</v>
      </c>
      <c r="D320" s="13" t="s">
        <v>1899</v>
      </c>
      <c r="E320" s="13" t="s">
        <v>116</v>
      </c>
      <c r="F320" s="13" t="s">
        <v>619</v>
      </c>
      <c r="G320" s="13" t="s">
        <v>620</v>
      </c>
      <c r="H320" s="13" t="s">
        <v>4337</v>
      </c>
      <c r="I320" s="13" t="s">
        <v>1897</v>
      </c>
      <c r="J320" s="13" t="str">
        <f>VLOOKUP($M320,[1]Hoja1!$K$5:$N$815,2,FALSE)</f>
        <v>C</v>
      </c>
      <c r="K320" s="13">
        <f>VLOOKUP($M320,[1]Hoja1!$K$5:$N$815,3,FALSE)</f>
        <v>21.7</v>
      </c>
      <c r="L320" s="13">
        <f>VLOOKUP($M320,[1]Hoja1!$K$5:$N$815,4,FALSE)</f>
        <v>549120</v>
      </c>
      <c r="M320" s="13" t="s">
        <v>1908</v>
      </c>
      <c r="N320" s="13"/>
      <c r="O320" s="13"/>
      <c r="P320" s="13"/>
      <c r="Q320" s="13"/>
      <c r="R320" s="13"/>
      <c r="S320" s="13"/>
      <c r="T320" s="13"/>
      <c r="U320" s="13"/>
      <c r="V320" s="13"/>
      <c r="W320" s="13"/>
      <c r="X320" s="13"/>
      <c r="Y320" s="13"/>
      <c r="Z320" s="13"/>
      <c r="AA320" s="13"/>
      <c r="AB320" s="13">
        <f>VLOOKUP(M320,'[2]Base Total GPR'!$P$5:$BH$652,11,FALSE)</f>
        <v>2</v>
      </c>
      <c r="AC320" s="13"/>
      <c r="AD320" s="13"/>
      <c r="AE320" s="13"/>
      <c r="AF320" s="13"/>
      <c r="AG320" s="13"/>
      <c r="AH320" s="13">
        <f>VLOOKUP(M320,'[2]Base Total GPR'!$P$5:$BH$652,18,FALSE)</f>
        <v>0.15</v>
      </c>
      <c r="AI320" s="13"/>
      <c r="AJ320" s="13"/>
      <c r="AK320" s="13"/>
      <c r="AL320" s="13"/>
      <c r="AM320" s="13"/>
      <c r="AN320" s="13">
        <f>VLOOKUP($M320,'[2]Base Total GPR'!$P$5:$BH$652,19,FALSE)</f>
        <v>0.15</v>
      </c>
      <c r="AO320" s="13">
        <v>0.3</v>
      </c>
      <c r="AP320" s="13"/>
      <c r="AQ320" s="13"/>
      <c r="AR320" s="13"/>
      <c r="AS320" s="13"/>
      <c r="AT320" s="13"/>
      <c r="AU320" s="13">
        <v>4.0025510765103031E-4</v>
      </c>
      <c r="AV320" s="13"/>
      <c r="AW320" s="13"/>
      <c r="AX320" s="13"/>
      <c r="AY320" s="13"/>
      <c r="AZ320" s="13"/>
      <c r="BA320" s="13">
        <v>8.225022541839854E-4</v>
      </c>
      <c r="BB320" s="13">
        <v>6.1137868091750791E-4</v>
      </c>
    </row>
    <row r="321" spans="1:54" x14ac:dyDescent="0.25">
      <c r="A321" s="13" t="s">
        <v>928</v>
      </c>
      <c r="B321" s="13" t="s">
        <v>1326</v>
      </c>
      <c r="C321" s="13" t="s">
        <v>1895</v>
      </c>
      <c r="D321" s="13" t="s">
        <v>1899</v>
      </c>
      <c r="E321" s="13" t="s">
        <v>116</v>
      </c>
      <c r="F321" s="13" t="s">
        <v>619</v>
      </c>
      <c r="G321" s="13" t="s">
        <v>620</v>
      </c>
      <c r="H321" s="13" t="s">
        <v>4337</v>
      </c>
      <c r="I321" s="13" t="s">
        <v>1897</v>
      </c>
      <c r="J321" s="13" t="str">
        <f>VLOOKUP($M321,[1]Hoja1!$K$5:$N$815,2,FALSE)</f>
        <v>C</v>
      </c>
      <c r="K321" s="13">
        <f>VLOOKUP($M321,[1]Hoja1!$K$5:$N$815,3,FALSE)</f>
        <v>21.1</v>
      </c>
      <c r="L321" s="13">
        <f>VLOOKUP($M321,[1]Hoja1!$K$5:$N$815,4,FALSE)</f>
        <v>550008</v>
      </c>
      <c r="M321" s="13" t="s">
        <v>1900</v>
      </c>
      <c r="N321" s="13"/>
      <c r="O321" s="13"/>
      <c r="P321" s="13"/>
      <c r="Q321" s="13"/>
      <c r="R321" s="13"/>
      <c r="S321" s="13"/>
      <c r="T321" s="13"/>
      <c r="U321" s="13"/>
      <c r="V321" s="13"/>
      <c r="W321" s="13"/>
      <c r="X321" s="13"/>
      <c r="Y321" s="13"/>
      <c r="Z321" s="13"/>
      <c r="AA321" s="13"/>
      <c r="AB321" s="13">
        <f>VLOOKUP(M321,'[2]Base Total GPR'!$P$5:$BH$652,11,FALSE)</f>
        <v>4</v>
      </c>
      <c r="AC321" s="13"/>
      <c r="AD321" s="13"/>
      <c r="AE321" s="13">
        <f>VLOOKUP(M321,'[2]Base Total GPR'!$P$5:$BH$652,18,FALSE)</f>
        <v>0.73499999999999999</v>
      </c>
      <c r="AF321" s="13"/>
      <c r="AG321" s="13"/>
      <c r="AH321" s="13">
        <f>VLOOKUP($M321,'[2]Base Total GPR'!$P$5:$BH$652,19,FALSE)</f>
        <v>1.4999999999999999E-2</v>
      </c>
      <c r="AI321" s="13"/>
      <c r="AJ321" s="13"/>
      <c r="AK321" s="13">
        <f>VLOOKUP($M321,'[2]Base Total GPR'!$P$5:$BH$652,20,FALSE)</f>
        <v>1.4999999999999999E-2</v>
      </c>
      <c r="AL321" s="13"/>
      <c r="AM321" s="13"/>
      <c r="AN321" s="13">
        <f>VLOOKUP($M321,'[2]Base Total GPR'!$P$5:$BH$652,21,FALSE)</f>
        <v>1.4999999999999999E-2</v>
      </c>
      <c r="AO321" s="13">
        <v>0.78</v>
      </c>
      <c r="AP321" s="13"/>
      <c r="AQ321" s="13"/>
      <c r="AR321" s="13">
        <v>0.82</v>
      </c>
      <c r="AS321" s="13"/>
      <c r="AT321" s="13"/>
      <c r="AU321" s="13">
        <v>-7.0000000000000007E-2</v>
      </c>
      <c r="AV321" s="13"/>
      <c r="AW321" s="13"/>
      <c r="AX321" s="13">
        <v>0.25</v>
      </c>
      <c r="AY321" s="13"/>
      <c r="AZ321" s="13"/>
      <c r="BA321" s="13">
        <v>-0.01</v>
      </c>
      <c r="BB321" s="13">
        <v>0.99</v>
      </c>
    </row>
    <row r="322" spans="1:54" x14ac:dyDescent="0.25">
      <c r="A322" s="13" t="s">
        <v>928</v>
      </c>
      <c r="B322" s="13" t="s">
        <v>1326</v>
      </c>
      <c r="C322" s="13" t="s">
        <v>1895</v>
      </c>
      <c r="D322" s="13" t="s">
        <v>1899</v>
      </c>
      <c r="E322" s="13" t="s">
        <v>116</v>
      </c>
      <c r="F322" s="13" t="s">
        <v>619</v>
      </c>
      <c r="G322" s="13" t="s">
        <v>620</v>
      </c>
      <c r="H322" s="13" t="s">
        <v>4337</v>
      </c>
      <c r="I322" s="13" t="s">
        <v>1897</v>
      </c>
      <c r="J322" s="13" t="str">
        <f>VLOOKUP($M322,[1]Hoja1!$K$5:$N$815,2,FALSE)</f>
        <v>C</v>
      </c>
      <c r="K322" s="13">
        <f>VLOOKUP($M322,[1]Hoja1!$K$5:$N$815,3,FALSE)</f>
        <v>21.12</v>
      </c>
      <c r="L322" s="13">
        <f>VLOOKUP($M322,[1]Hoja1!$K$5:$N$815,4,FALSE)</f>
        <v>550046</v>
      </c>
      <c r="M322" s="13" t="s">
        <v>1904</v>
      </c>
      <c r="N322" s="13"/>
      <c r="O322" s="13"/>
      <c r="P322" s="13"/>
      <c r="Q322" s="13"/>
      <c r="R322" s="13"/>
      <c r="S322" s="13"/>
      <c r="T322" s="13"/>
      <c r="U322" s="13"/>
      <c r="V322" s="13"/>
      <c r="W322" s="13"/>
      <c r="X322" s="13"/>
      <c r="Y322" s="13"/>
      <c r="Z322" s="13"/>
      <c r="AA322" s="13"/>
      <c r="AB322" s="13">
        <f>VLOOKUP(M322,'[2]Base Total GPR'!$P$5:$BH$652,11,FALSE)</f>
        <v>4</v>
      </c>
      <c r="AC322" s="13"/>
      <c r="AD322" s="13"/>
      <c r="AE322" s="13">
        <f>VLOOKUP(M322,'[2]Base Total GPR'!$P$5:$BH$652,18,FALSE)</f>
        <v>0.80500000000000005</v>
      </c>
      <c r="AF322" s="13"/>
      <c r="AG322" s="13"/>
      <c r="AH322" s="13">
        <f>VLOOKUP($M322,'[2]Base Total GPR'!$P$5:$BH$652,19,FALSE)</f>
        <v>5.0000000000000001E-3</v>
      </c>
      <c r="AI322" s="13"/>
      <c r="AJ322" s="13"/>
      <c r="AK322" s="13">
        <f>VLOOKUP($M322,'[2]Base Total GPR'!$P$5:$BH$652,20,FALSE)</f>
        <v>5.0000000000000001E-3</v>
      </c>
      <c r="AL322" s="13"/>
      <c r="AM322" s="13"/>
      <c r="AN322" s="13">
        <f>VLOOKUP($M322,'[2]Base Total GPR'!$P$5:$BH$652,21,FALSE)</f>
        <v>5.0000000000000001E-3</v>
      </c>
      <c r="AO322" s="13">
        <v>0.82</v>
      </c>
      <c r="AP322" s="13"/>
      <c r="AQ322" s="13"/>
      <c r="AR322" s="13">
        <v>0.98819999999999997</v>
      </c>
      <c r="AS322" s="13"/>
      <c r="AT322" s="13"/>
      <c r="AU322" s="13">
        <v>5.0000000000000001E-3</v>
      </c>
      <c r="AV322" s="13"/>
      <c r="AW322" s="13"/>
      <c r="AX322" s="13">
        <v>6.7999999999999996E-3</v>
      </c>
      <c r="AY322" s="13"/>
      <c r="AZ322" s="13"/>
      <c r="BA322" s="13">
        <v>-5.7000000000000002E-3</v>
      </c>
      <c r="BB322" s="13">
        <v>0.99429999999999996</v>
      </c>
    </row>
    <row r="323" spans="1:54" x14ac:dyDescent="0.25">
      <c r="A323" s="13" t="s">
        <v>928</v>
      </c>
      <c r="B323" s="13" t="s">
        <v>1326</v>
      </c>
      <c r="C323" s="13" t="s">
        <v>1895</v>
      </c>
      <c r="D323" s="13" t="s">
        <v>1899</v>
      </c>
      <c r="E323" s="13" t="s">
        <v>116</v>
      </c>
      <c r="F323" s="13" t="s">
        <v>619</v>
      </c>
      <c r="G323" s="13" t="s">
        <v>620</v>
      </c>
      <c r="H323" s="13" t="s">
        <v>4337</v>
      </c>
      <c r="I323" s="13" t="s">
        <v>1897</v>
      </c>
      <c r="J323" s="13" t="str">
        <f>VLOOKUP($M323,[1]Hoja1!$K$5:$N$815,2,FALSE)</f>
        <v>C</v>
      </c>
      <c r="K323" s="13">
        <f>VLOOKUP($M323,[1]Hoja1!$K$5:$N$815,3,FALSE)</f>
        <v>21.13</v>
      </c>
      <c r="L323" s="13">
        <f>VLOOKUP($M323,[1]Hoja1!$K$5:$N$815,4,FALSE)</f>
        <v>550047</v>
      </c>
      <c r="M323" s="13" t="s">
        <v>1905</v>
      </c>
      <c r="N323" s="13"/>
      <c r="O323" s="13"/>
      <c r="P323" s="13"/>
      <c r="Q323" s="13"/>
      <c r="R323" s="13"/>
      <c r="S323" s="13"/>
      <c r="T323" s="13"/>
      <c r="U323" s="13"/>
      <c r="V323" s="13"/>
      <c r="W323" s="13"/>
      <c r="X323" s="13"/>
      <c r="Y323" s="13"/>
      <c r="Z323" s="13"/>
      <c r="AA323" s="13"/>
      <c r="AB323" s="13">
        <f>VLOOKUP(M323,'[2]Base Total GPR'!$P$5:$BH$652,11,FALSE)</f>
        <v>4</v>
      </c>
      <c r="AC323" s="13"/>
      <c r="AD323" s="13"/>
      <c r="AE323" s="13">
        <f>VLOOKUP(M323,'[2]Base Total GPR'!$P$5:$BH$652,18,FALSE)</f>
        <v>0.80500000000000005</v>
      </c>
      <c r="AF323" s="13"/>
      <c r="AG323" s="13"/>
      <c r="AH323" s="13">
        <f>VLOOKUP($M323,'[2]Base Total GPR'!$P$5:$BH$652,19,FALSE)</f>
        <v>5.0000000000000001E-3</v>
      </c>
      <c r="AI323" s="13"/>
      <c r="AJ323" s="13"/>
      <c r="AK323" s="13">
        <f>VLOOKUP($M323,'[2]Base Total GPR'!$P$5:$BH$652,20,FALSE)</f>
        <v>5.0000000000000001E-3</v>
      </c>
      <c r="AL323" s="13"/>
      <c r="AM323" s="13"/>
      <c r="AN323" s="13">
        <f>VLOOKUP($M323,'[2]Base Total GPR'!$P$5:$BH$652,21,FALSE)</f>
        <v>5.0000000000000001E-3</v>
      </c>
      <c r="AO323" s="13">
        <v>0.82</v>
      </c>
      <c r="AP323" s="13"/>
      <c r="AQ323" s="13"/>
      <c r="AR323" s="13">
        <v>0.99380000000000002</v>
      </c>
      <c r="AS323" s="13"/>
      <c r="AT323" s="13"/>
      <c r="AU323" s="13">
        <v>-2.5999999999999999E-3</v>
      </c>
      <c r="AV323" s="13"/>
      <c r="AW323" s="13"/>
      <c r="AX323" s="13">
        <v>-5.2299999999999999E-2</v>
      </c>
      <c r="AY323" s="13"/>
      <c r="AZ323" s="13"/>
      <c r="BA323" s="13">
        <v>5.0099999999999999E-2</v>
      </c>
      <c r="BB323" s="13">
        <v>0.98899999999999999</v>
      </c>
    </row>
    <row r="324" spans="1:54" x14ac:dyDescent="0.25">
      <c r="A324" s="13" t="s">
        <v>928</v>
      </c>
      <c r="B324" s="13" t="s">
        <v>1326</v>
      </c>
      <c r="C324" s="13" t="s">
        <v>1895</v>
      </c>
      <c r="D324" s="13" t="s">
        <v>1899</v>
      </c>
      <c r="E324" s="13" t="s">
        <v>116</v>
      </c>
      <c r="F324" s="13" t="s">
        <v>619</v>
      </c>
      <c r="G324" s="13" t="s">
        <v>620</v>
      </c>
      <c r="H324" s="13" t="s">
        <v>4337</v>
      </c>
      <c r="I324" s="13" t="s">
        <v>1897</v>
      </c>
      <c r="J324" s="13" t="str">
        <f>VLOOKUP($M324,[1]Hoja1!$K$5:$N$815,2,FALSE)</f>
        <v>C</v>
      </c>
      <c r="K324" s="13">
        <f>VLOOKUP($M324,[1]Hoja1!$K$5:$N$815,3,FALSE)</f>
        <v>21.11</v>
      </c>
      <c r="L324" s="13">
        <f>VLOOKUP($M324,[1]Hoja1!$K$5:$N$815,4,FALSE)</f>
        <v>550012</v>
      </c>
      <c r="M324" s="13" t="s">
        <v>1903</v>
      </c>
      <c r="N324" s="13"/>
      <c r="O324" s="13"/>
      <c r="P324" s="13"/>
      <c r="Q324" s="13"/>
      <c r="R324" s="13"/>
      <c r="S324" s="13"/>
      <c r="T324" s="13"/>
      <c r="U324" s="13"/>
      <c r="V324" s="13"/>
      <c r="W324" s="13"/>
      <c r="X324" s="13"/>
      <c r="Y324" s="13"/>
      <c r="Z324" s="13"/>
      <c r="AA324" s="13"/>
      <c r="AB324" s="13">
        <f>VLOOKUP(M324,'[2]Base Total GPR'!$P$5:$BH$652,11,FALSE)</f>
        <v>4</v>
      </c>
      <c r="AC324" s="13"/>
      <c r="AD324" s="13"/>
      <c r="AE324" s="13">
        <f>VLOOKUP(M324,'[2]Base Total GPR'!$P$5:$BH$652,18,FALSE)</f>
        <v>0.73499999999999999</v>
      </c>
      <c r="AF324" s="13"/>
      <c r="AG324" s="13"/>
      <c r="AH324" s="13">
        <f>VLOOKUP($M324,'[2]Base Total GPR'!$P$5:$BH$652,19,FALSE)</f>
        <v>1.4999999999999999E-2</v>
      </c>
      <c r="AI324" s="13"/>
      <c r="AJ324" s="13"/>
      <c r="AK324" s="13">
        <f>VLOOKUP($M324,'[2]Base Total GPR'!$P$5:$BH$652,20,FALSE)</f>
        <v>1.4999999999999999E-2</v>
      </c>
      <c r="AL324" s="13"/>
      <c r="AM324" s="13"/>
      <c r="AN324" s="13">
        <f>VLOOKUP($M324,'[2]Base Total GPR'!$P$5:$BH$652,21,FALSE)</f>
        <v>1.4999999999999999E-2</v>
      </c>
      <c r="AO324" s="13">
        <v>0.78</v>
      </c>
      <c r="AP324" s="13"/>
      <c r="AQ324" s="13"/>
      <c r="AR324" s="13">
        <v>0.96</v>
      </c>
      <c r="AS324" s="13"/>
      <c r="AT324" s="13"/>
      <c r="AU324" s="13">
        <v>0</v>
      </c>
      <c r="AV324" s="13"/>
      <c r="AW324" s="13"/>
      <c r="AX324" s="13">
        <v>-0.03</v>
      </c>
      <c r="AY324" s="13"/>
      <c r="AZ324" s="13"/>
      <c r="BA324" s="13">
        <v>-0.02</v>
      </c>
      <c r="BB324" s="13">
        <v>0.91</v>
      </c>
    </row>
    <row r="325" spans="1:54" x14ac:dyDescent="0.25">
      <c r="A325" s="13" t="s">
        <v>928</v>
      </c>
      <c r="B325" s="13" t="s">
        <v>1326</v>
      </c>
      <c r="C325" s="13" t="s">
        <v>1895</v>
      </c>
      <c r="D325" s="13" t="s">
        <v>1899</v>
      </c>
      <c r="E325" s="13" t="s">
        <v>116</v>
      </c>
      <c r="F325" s="13" t="s">
        <v>619</v>
      </c>
      <c r="G325" s="13" t="s">
        <v>620</v>
      </c>
      <c r="H325" s="13" t="s">
        <v>4337</v>
      </c>
      <c r="I325" s="13" t="s">
        <v>1897</v>
      </c>
      <c r="J325" s="13" t="str">
        <f>VLOOKUP($M325,[1]Hoja1!$K$5:$N$815,2,FALSE)</f>
        <v>C</v>
      </c>
      <c r="K325" s="13">
        <f>VLOOKUP($M325,[1]Hoja1!$K$5:$N$815,3,FALSE)</f>
        <v>21.14</v>
      </c>
      <c r="L325" s="13">
        <f>VLOOKUP($M325,[1]Hoja1!$K$5:$N$815,4,FALSE)</f>
        <v>550049</v>
      </c>
      <c r="M325" s="13" t="s">
        <v>1906</v>
      </c>
      <c r="N325" s="13"/>
      <c r="O325" s="13"/>
      <c r="P325" s="13"/>
      <c r="Q325" s="13"/>
      <c r="R325" s="13"/>
      <c r="S325" s="13"/>
      <c r="T325" s="13"/>
      <c r="U325" s="13"/>
      <c r="V325" s="13"/>
      <c r="W325" s="13"/>
      <c r="X325" s="13"/>
      <c r="Y325" s="13"/>
      <c r="Z325" s="13"/>
      <c r="AA325" s="13"/>
      <c r="AB325" s="13">
        <f>VLOOKUP(M325,'[2]Base Total GPR'!$P$5:$BH$652,11,FALSE)</f>
        <v>4</v>
      </c>
      <c r="AC325" s="13"/>
      <c r="AD325" s="13"/>
      <c r="AE325" s="13">
        <f>VLOOKUP(M325,'[2]Base Total GPR'!$P$5:$BH$652,18,FALSE)</f>
        <v>4.9500000000000002E-2</v>
      </c>
      <c r="AF325" s="13"/>
      <c r="AG325" s="13"/>
      <c r="AH325" s="13">
        <f>VLOOKUP($M325,'[2]Base Total GPR'!$P$5:$BH$652,19,FALSE)</f>
        <v>3.5000000000000001E-3</v>
      </c>
      <c r="AI325" s="13"/>
      <c r="AJ325" s="13"/>
      <c r="AK325" s="13">
        <f>VLOOKUP($M325,'[2]Base Total GPR'!$P$5:$BH$652,20,FALSE)</f>
        <v>3.5000000000000001E-3</v>
      </c>
      <c r="AL325" s="13"/>
      <c r="AM325" s="13"/>
      <c r="AN325" s="13">
        <f>VLOOKUP($M325,'[2]Base Total GPR'!$P$5:$BH$652,21,FALSE)</f>
        <v>3.5000000000000001E-3</v>
      </c>
      <c r="AO325" s="13">
        <v>0.06</v>
      </c>
      <c r="AP325" s="13"/>
      <c r="AQ325" s="13"/>
      <c r="AR325" s="13">
        <v>4.6600000000000003E-2</v>
      </c>
      <c r="AS325" s="13"/>
      <c r="AT325" s="13"/>
      <c r="AU325" s="13">
        <v>4.4000000000000003E-3</v>
      </c>
      <c r="AV325" s="13"/>
      <c r="AW325" s="13"/>
      <c r="AX325" s="13">
        <v>5.7000000000000002E-3</v>
      </c>
      <c r="AY325" s="13"/>
      <c r="AZ325" s="13"/>
      <c r="BA325" s="13">
        <v>1.5800000000000002E-2</v>
      </c>
      <c r="BB325" s="13">
        <v>7.2499999999999995E-2</v>
      </c>
    </row>
    <row r="326" spans="1:54" x14ac:dyDescent="0.25">
      <c r="A326" s="13" t="s">
        <v>928</v>
      </c>
      <c r="B326" s="13" t="s">
        <v>1326</v>
      </c>
      <c r="C326" s="13" t="s">
        <v>1895</v>
      </c>
      <c r="D326" s="13" t="s">
        <v>1896</v>
      </c>
      <c r="E326" s="13" t="s">
        <v>116</v>
      </c>
      <c r="F326" s="13" t="s">
        <v>619</v>
      </c>
      <c r="G326" s="13" t="s">
        <v>620</v>
      </c>
      <c r="H326" s="13" t="s">
        <v>4337</v>
      </c>
      <c r="I326" s="13" t="s">
        <v>1897</v>
      </c>
      <c r="J326" s="13" t="str">
        <f>VLOOKUP($M326,[1]Hoja1!$K$5:$N$815,2,FALSE)</f>
        <v>C</v>
      </c>
      <c r="K326" s="13">
        <f>VLOOKUP($M326,[1]Hoja1!$K$5:$N$815,3,FALSE)</f>
        <v>22.1</v>
      </c>
      <c r="L326" s="13">
        <f>VLOOKUP($M326,[1]Hoja1!$K$5:$N$815,4,FALSE)</f>
        <v>548936</v>
      </c>
      <c r="M326" s="13" t="s">
        <v>1909</v>
      </c>
      <c r="N326" s="13"/>
      <c r="O326" s="13"/>
      <c r="P326" s="13"/>
      <c r="Q326" s="13"/>
      <c r="R326" s="13"/>
      <c r="S326" s="13"/>
      <c r="T326" s="13"/>
      <c r="U326" s="13"/>
      <c r="V326" s="13"/>
      <c r="W326" s="13"/>
      <c r="X326" s="13"/>
      <c r="Y326" s="13"/>
      <c r="Z326" s="13"/>
      <c r="AA326" s="13"/>
      <c r="AB326" s="13">
        <f>VLOOKUP(M326,'[2]Base Total GPR'!$P$5:$BH$652,11,FALSE)</f>
        <v>4</v>
      </c>
      <c r="AC326" s="13"/>
      <c r="AD326" s="13"/>
      <c r="AE326" s="13">
        <f>VLOOKUP(M326,'[2]Base Total GPR'!$P$5:$BH$652,18,FALSE)</f>
        <v>0.05</v>
      </c>
      <c r="AF326" s="13"/>
      <c r="AG326" s="13"/>
      <c r="AH326" s="13">
        <f>VLOOKUP($M326,'[2]Base Total GPR'!$P$5:$BH$652,19,FALSE)</f>
        <v>0.05</v>
      </c>
      <c r="AI326" s="13"/>
      <c r="AJ326" s="13"/>
      <c r="AK326" s="13">
        <f>VLOOKUP($M326,'[2]Base Total GPR'!$P$5:$BH$652,20,FALSE)</f>
        <v>0.05</v>
      </c>
      <c r="AL326" s="13"/>
      <c r="AM326" s="13"/>
      <c r="AN326" s="13">
        <f>VLOOKUP($M326,'[2]Base Total GPR'!$P$5:$BH$652,21,FALSE)</f>
        <v>0.05</v>
      </c>
      <c r="AO326" s="13">
        <v>0.2</v>
      </c>
      <c r="AP326" s="13"/>
      <c r="AQ326" s="13"/>
      <c r="AR326" s="13">
        <v>5.4298642533936653E-2</v>
      </c>
      <c r="AS326" s="13"/>
      <c r="AT326" s="13"/>
      <c r="AU326" s="13">
        <v>0.10859728506787331</v>
      </c>
      <c r="AV326" s="13"/>
      <c r="AW326" s="13"/>
      <c r="AX326" s="13">
        <v>0.16289592760180996</v>
      </c>
      <c r="AY326" s="13"/>
      <c r="AZ326" s="13"/>
      <c r="BA326" s="13">
        <v>0.21719457013574661</v>
      </c>
      <c r="BB326" s="13">
        <v>0.13574660633484162</v>
      </c>
    </row>
    <row r="327" spans="1:54" x14ac:dyDescent="0.25">
      <c r="A327" s="13" t="s">
        <v>936</v>
      </c>
      <c r="B327" s="13" t="s">
        <v>1911</v>
      </c>
      <c r="C327" s="13" t="s">
        <v>937</v>
      </c>
      <c r="D327" s="13" t="s">
        <v>1912</v>
      </c>
      <c r="E327" s="13" t="s">
        <v>107</v>
      </c>
      <c r="F327" s="13" t="s">
        <v>499</v>
      </c>
      <c r="G327" s="13" t="s">
        <v>943</v>
      </c>
      <c r="H327" s="13" t="s">
        <v>4309</v>
      </c>
      <c r="I327" s="13" t="s">
        <v>1320</v>
      </c>
      <c r="J327" s="13" t="str">
        <f>VLOOKUP($M327,[1]Hoja1!$K$5:$N$815,2,FALSE)</f>
        <v>C</v>
      </c>
      <c r="K327" s="13">
        <f>VLOOKUP($M327,[1]Hoja1!$K$5:$N$815,3,FALSE)</f>
        <v>15.5</v>
      </c>
      <c r="L327" s="13">
        <f>VLOOKUP($M327,[1]Hoja1!$K$5:$N$815,4,FALSE)</f>
        <v>537184</v>
      </c>
      <c r="M327" s="13" t="s">
        <v>1917</v>
      </c>
      <c r="N327" s="13"/>
      <c r="O327" s="13"/>
      <c r="P327" s="13"/>
      <c r="Q327" s="13"/>
      <c r="R327" s="13"/>
      <c r="S327" s="13"/>
      <c r="T327" s="13"/>
      <c r="U327" s="13"/>
      <c r="V327" s="13"/>
      <c r="W327" s="13"/>
      <c r="X327" s="13"/>
      <c r="Y327" s="13"/>
      <c r="Z327" s="13"/>
      <c r="AA327" s="13"/>
      <c r="AB327" s="13">
        <f>VLOOKUP(M327,'[2]Base Total GPR'!$P$5:$BH$652,11,FALSE)</f>
        <v>1</v>
      </c>
      <c r="AC327" s="13"/>
      <c r="AD327" s="13"/>
      <c r="AE327" s="13"/>
      <c r="AF327" s="13"/>
      <c r="AG327" s="13"/>
      <c r="AH327" s="13"/>
      <c r="AI327" s="13"/>
      <c r="AJ327" s="13"/>
      <c r="AK327" s="13"/>
      <c r="AL327" s="13"/>
      <c r="AM327" s="13"/>
      <c r="AN327" s="13">
        <v>-2.4E-2</v>
      </c>
      <c r="AO327" s="13">
        <v>-2.4E-2</v>
      </c>
      <c r="AP327" s="13"/>
      <c r="AQ327" s="13"/>
      <c r="AR327" s="13"/>
      <c r="AS327" s="13"/>
      <c r="AT327" s="13"/>
      <c r="AU327" s="13"/>
      <c r="AV327" s="13"/>
      <c r="AW327" s="13"/>
      <c r="AX327" s="13"/>
      <c r="AY327" s="13"/>
      <c r="AZ327" s="13"/>
      <c r="BA327" s="13">
        <v>6.7107336828042003E-3</v>
      </c>
      <c r="BB327" s="13">
        <v>6.7107336828042003E-3</v>
      </c>
    </row>
    <row r="328" spans="1:54" x14ac:dyDescent="0.25">
      <c r="A328" s="13" t="s">
        <v>936</v>
      </c>
      <c r="B328" s="13" t="s">
        <v>1911</v>
      </c>
      <c r="C328" s="13" t="s">
        <v>937</v>
      </c>
      <c r="D328" s="13" t="s">
        <v>1912</v>
      </c>
      <c r="E328" s="13" t="s">
        <v>107</v>
      </c>
      <c r="F328" s="13" t="s">
        <v>499</v>
      </c>
      <c r="G328" s="13" t="s">
        <v>943</v>
      </c>
      <c r="H328" s="13" t="s">
        <v>4309</v>
      </c>
      <c r="I328" s="13" t="s">
        <v>1320</v>
      </c>
      <c r="J328" s="13" t="str">
        <f>VLOOKUP($M328,[1]Hoja1!$K$5:$N$815,2,FALSE)</f>
        <v>C</v>
      </c>
      <c r="K328" s="13">
        <f>VLOOKUP($M328,[1]Hoja1!$K$5:$N$815,3,FALSE)</f>
        <v>15.1</v>
      </c>
      <c r="L328" s="13">
        <f>VLOOKUP($M328,[1]Hoja1!$K$5:$N$815,4,FALSE)</f>
        <v>537178</v>
      </c>
      <c r="M328" s="13" t="s">
        <v>1913</v>
      </c>
      <c r="N328" s="13"/>
      <c r="O328" s="13"/>
      <c r="P328" s="13"/>
      <c r="Q328" s="13"/>
      <c r="R328" s="13"/>
      <c r="S328" s="13"/>
      <c r="T328" s="13"/>
      <c r="U328" s="13"/>
      <c r="V328" s="13"/>
      <c r="W328" s="13"/>
      <c r="X328" s="13"/>
      <c r="Y328" s="13"/>
      <c r="Z328" s="13"/>
      <c r="AA328" s="13"/>
      <c r="AB328" s="13">
        <f>VLOOKUP(M328,'[2]Base Total GPR'!$P$5:$BH$652,11,FALSE)</f>
        <v>1</v>
      </c>
      <c r="AC328" s="13"/>
      <c r="AD328" s="13"/>
      <c r="AE328" s="13"/>
      <c r="AF328" s="13"/>
      <c r="AG328" s="13"/>
      <c r="AH328" s="13"/>
      <c r="AI328" s="13"/>
      <c r="AJ328" s="13"/>
      <c r="AK328" s="13"/>
      <c r="AL328" s="13"/>
      <c r="AM328" s="13"/>
      <c r="AN328" s="13">
        <v>0.79339999999999999</v>
      </c>
      <c r="AO328" s="13">
        <v>0.79339999999999999</v>
      </c>
      <c r="AP328" s="13"/>
      <c r="AQ328" s="13"/>
      <c r="AR328" s="13"/>
      <c r="AS328" s="13"/>
      <c r="AT328" s="13"/>
      <c r="AU328" s="13"/>
      <c r="AV328" s="13"/>
      <c r="AW328" s="13"/>
      <c r="AX328" s="13"/>
      <c r="AY328" s="13"/>
      <c r="AZ328" s="13"/>
      <c r="BA328" s="13">
        <v>0.80064664645188377</v>
      </c>
      <c r="BB328" s="13">
        <v>0.80064664645188377</v>
      </c>
    </row>
    <row r="329" spans="1:54" x14ac:dyDescent="0.25">
      <c r="A329" s="13" t="s">
        <v>936</v>
      </c>
      <c r="B329" s="13" t="s">
        <v>1911</v>
      </c>
      <c r="C329" s="13" t="s">
        <v>937</v>
      </c>
      <c r="D329" s="13" t="s">
        <v>1912</v>
      </c>
      <c r="E329" s="13" t="s">
        <v>107</v>
      </c>
      <c r="F329" s="13" t="s">
        <v>499</v>
      </c>
      <c r="G329" s="13" t="s">
        <v>943</v>
      </c>
      <c r="H329" s="13" t="s">
        <v>4309</v>
      </c>
      <c r="I329" s="13" t="s">
        <v>1320</v>
      </c>
      <c r="J329" s="13" t="str">
        <f>VLOOKUP($M329,[1]Hoja1!$K$5:$N$815,2,FALSE)</f>
        <v>C</v>
      </c>
      <c r="K329" s="13">
        <f>VLOOKUP($M329,[1]Hoja1!$K$5:$N$815,3,FALSE)</f>
        <v>15.2</v>
      </c>
      <c r="L329" s="13">
        <f>VLOOKUP($M329,[1]Hoja1!$K$5:$N$815,4,FALSE)</f>
        <v>537179</v>
      </c>
      <c r="M329" s="13" t="s">
        <v>1914</v>
      </c>
      <c r="N329" s="13"/>
      <c r="O329" s="13"/>
      <c r="P329" s="13"/>
      <c r="Q329" s="13"/>
      <c r="R329" s="13"/>
      <c r="S329" s="13"/>
      <c r="T329" s="13"/>
      <c r="U329" s="13"/>
      <c r="V329" s="13"/>
      <c r="W329" s="13"/>
      <c r="X329" s="13"/>
      <c r="Y329" s="13"/>
      <c r="Z329" s="13"/>
      <c r="AA329" s="13"/>
      <c r="AB329" s="13">
        <f>VLOOKUP(M329,'[2]Base Total GPR'!$P$5:$BH$652,11,FALSE)</f>
        <v>1</v>
      </c>
      <c r="AC329" s="13"/>
      <c r="AD329" s="13"/>
      <c r="AE329" s="13"/>
      <c r="AF329" s="13"/>
      <c r="AG329" s="13"/>
      <c r="AH329" s="13"/>
      <c r="AI329" s="13"/>
      <c r="AJ329" s="13"/>
      <c r="AK329" s="13"/>
      <c r="AL329" s="13"/>
      <c r="AM329" s="13"/>
      <c r="AN329" s="13">
        <v>0.32340000000000002</v>
      </c>
      <c r="AO329" s="13">
        <v>0.32340000000000002</v>
      </c>
      <c r="AP329" s="13"/>
      <c r="AQ329" s="13"/>
      <c r="AR329" s="13"/>
      <c r="AS329" s="13"/>
      <c r="AT329" s="13"/>
      <c r="AU329" s="13"/>
      <c r="AV329" s="13"/>
      <c r="AW329" s="13"/>
      <c r="AX329" s="13"/>
      <c r="AY329" s="13"/>
      <c r="AZ329" s="13"/>
      <c r="BA329" s="13">
        <v>0.32705840595440167</v>
      </c>
      <c r="BB329" s="13">
        <v>0.32705840595440167</v>
      </c>
    </row>
    <row r="330" spans="1:54" x14ac:dyDescent="0.25">
      <c r="A330" s="13" t="s">
        <v>936</v>
      </c>
      <c r="B330" s="13" t="s">
        <v>1911</v>
      </c>
      <c r="C330" s="13" t="s">
        <v>937</v>
      </c>
      <c r="D330" s="13" t="s">
        <v>1918</v>
      </c>
      <c r="E330" s="13" t="s">
        <v>107</v>
      </c>
      <c r="F330" s="13" t="s">
        <v>499</v>
      </c>
      <c r="G330" s="13" t="s">
        <v>943</v>
      </c>
      <c r="H330" s="13" t="s">
        <v>4309</v>
      </c>
      <c r="I330" s="13" t="s">
        <v>1320</v>
      </c>
      <c r="J330" s="13" t="str">
        <f>VLOOKUP($M330,[1]Hoja1!$K$5:$N$815,2,FALSE)</f>
        <v>C</v>
      </c>
      <c r="K330" s="13">
        <f>VLOOKUP($M330,[1]Hoja1!$K$5:$N$815,3,FALSE)</f>
        <v>16.100000000000001</v>
      </c>
      <c r="L330" s="13">
        <f>VLOOKUP($M330,[1]Hoja1!$K$5:$N$815,4,FALSE)</f>
        <v>539368</v>
      </c>
      <c r="M330" s="13" t="s">
        <v>1919</v>
      </c>
      <c r="N330" s="13"/>
      <c r="O330" s="13"/>
      <c r="P330" s="13"/>
      <c r="Q330" s="13"/>
      <c r="R330" s="13"/>
      <c r="S330" s="13"/>
      <c r="T330" s="13"/>
      <c r="U330" s="13"/>
      <c r="V330" s="13"/>
      <c r="W330" s="13"/>
      <c r="X330" s="13"/>
      <c r="Y330" s="13"/>
      <c r="Z330" s="13"/>
      <c r="AA330" s="13"/>
      <c r="AB330" s="13">
        <f>VLOOKUP(M330,'[2]Base Total GPR'!$P$5:$BH$652,11,FALSE)</f>
        <v>1</v>
      </c>
      <c r="AC330" s="13"/>
      <c r="AD330" s="13"/>
      <c r="AE330" s="13"/>
      <c r="AF330" s="13"/>
      <c r="AG330" s="13"/>
      <c r="AH330" s="13"/>
      <c r="AI330" s="13"/>
      <c r="AJ330" s="13"/>
      <c r="AK330" s="13"/>
      <c r="AL330" s="13"/>
      <c r="AM330" s="13"/>
      <c r="AN330" s="13">
        <v>3.3500000000000002E-2</v>
      </c>
      <c r="AO330" s="13">
        <v>3.3500000000000002E-2</v>
      </c>
      <c r="AP330" s="13"/>
      <c r="AQ330" s="13"/>
      <c r="AR330" s="13"/>
      <c r="AS330" s="13"/>
      <c r="AT330" s="13"/>
      <c r="AU330" s="13"/>
      <c r="AV330" s="13"/>
      <c r="AW330" s="13"/>
      <c r="AX330" s="13"/>
      <c r="AY330" s="13"/>
      <c r="AZ330" s="13"/>
      <c r="BA330" s="13">
        <v>3.01579610427367E-2</v>
      </c>
      <c r="BB330" s="13">
        <v>3.01579610427367E-2</v>
      </c>
    </row>
    <row r="331" spans="1:54" x14ac:dyDescent="0.25">
      <c r="A331" s="13" t="s">
        <v>936</v>
      </c>
      <c r="B331" s="13" t="s">
        <v>1911</v>
      </c>
      <c r="C331" s="13" t="s">
        <v>937</v>
      </c>
      <c r="D331" s="13" t="s">
        <v>1912</v>
      </c>
      <c r="E331" s="13" t="s">
        <v>107</v>
      </c>
      <c r="F331" s="13" t="s">
        <v>499</v>
      </c>
      <c r="G331" s="13" t="s">
        <v>943</v>
      </c>
      <c r="H331" s="13" t="s">
        <v>4309</v>
      </c>
      <c r="I331" s="13" t="s">
        <v>1320</v>
      </c>
      <c r="J331" s="13" t="str">
        <f>VLOOKUP($M331,[1]Hoja1!$K$5:$N$815,2,FALSE)</f>
        <v>C</v>
      </c>
      <c r="K331" s="13">
        <f>VLOOKUP($M331,[1]Hoja1!$K$5:$N$815,3,FALSE)</f>
        <v>15.3</v>
      </c>
      <c r="L331" s="13">
        <f>VLOOKUP($M331,[1]Hoja1!$K$5:$N$815,4,FALSE)</f>
        <v>537180</v>
      </c>
      <c r="M331" s="13" t="s">
        <v>1915</v>
      </c>
      <c r="N331" s="13"/>
      <c r="O331" s="13"/>
      <c r="P331" s="13"/>
      <c r="Q331" s="13"/>
      <c r="R331" s="13"/>
      <c r="S331" s="13"/>
      <c r="T331" s="13"/>
      <c r="U331" s="13"/>
      <c r="V331" s="13"/>
      <c r="W331" s="13"/>
      <c r="X331" s="13"/>
      <c r="Y331" s="13"/>
      <c r="Z331" s="13"/>
      <c r="AA331" s="13"/>
      <c r="AB331" s="13">
        <f>VLOOKUP(M331,'[2]Base Total GPR'!$P$5:$BH$652,11,FALSE)</f>
        <v>1</v>
      </c>
      <c r="AC331" s="13"/>
      <c r="AD331" s="13"/>
      <c r="AE331" s="13"/>
      <c r="AF331" s="13"/>
      <c r="AG331" s="13"/>
      <c r="AH331" s="13"/>
      <c r="AI331" s="13"/>
      <c r="AJ331" s="13"/>
      <c r="AK331" s="13"/>
      <c r="AL331" s="13"/>
      <c r="AM331" s="13"/>
      <c r="AN331" s="13">
        <v>0.3216</v>
      </c>
      <c r="AO331" s="13">
        <v>0.3216</v>
      </c>
      <c r="AP331" s="13"/>
      <c r="AQ331" s="13"/>
      <c r="AR331" s="13"/>
      <c r="AS331" s="13"/>
      <c r="AT331" s="13"/>
      <c r="AU331" s="13"/>
      <c r="AV331" s="13"/>
      <c r="AW331" s="13"/>
      <c r="AX331" s="13"/>
      <c r="AY331" s="13"/>
      <c r="AZ331" s="13"/>
      <c r="BA331" s="13">
        <v>0.26355619802156804</v>
      </c>
      <c r="BB331" s="13">
        <v>0.26355619802156804</v>
      </c>
    </row>
    <row r="332" spans="1:54" x14ac:dyDescent="0.25">
      <c r="A332" s="13" t="s">
        <v>936</v>
      </c>
      <c r="B332" s="13" t="s">
        <v>1911</v>
      </c>
      <c r="C332" s="13" t="s">
        <v>937</v>
      </c>
      <c r="D332" s="13" t="s">
        <v>1912</v>
      </c>
      <c r="E332" s="13" t="s">
        <v>107</v>
      </c>
      <c r="F332" s="13" t="s">
        <v>499</v>
      </c>
      <c r="G332" s="13" t="s">
        <v>943</v>
      </c>
      <c r="H332" s="13" t="s">
        <v>4309</v>
      </c>
      <c r="I332" s="13" t="s">
        <v>1320</v>
      </c>
      <c r="J332" s="13" t="str">
        <f>VLOOKUP($M332,[1]Hoja1!$K$5:$N$815,2,FALSE)</f>
        <v>C</v>
      </c>
      <c r="K332" s="13">
        <f>VLOOKUP($M332,[1]Hoja1!$K$5:$N$815,3,FALSE)</f>
        <v>15.4</v>
      </c>
      <c r="L332" s="13">
        <f>VLOOKUP($M332,[1]Hoja1!$K$5:$N$815,4,FALSE)</f>
        <v>537182</v>
      </c>
      <c r="M332" s="13" t="s">
        <v>1916</v>
      </c>
      <c r="N332" s="13"/>
      <c r="O332" s="13"/>
      <c r="P332" s="13"/>
      <c r="Q332" s="13"/>
      <c r="R332" s="13"/>
      <c r="S332" s="13"/>
      <c r="T332" s="13"/>
      <c r="U332" s="13"/>
      <c r="V332" s="13"/>
      <c r="W332" s="13"/>
      <c r="X332" s="13"/>
      <c r="Y332" s="13"/>
      <c r="Z332" s="13"/>
      <c r="AA332" s="13"/>
      <c r="AB332" s="13">
        <f>VLOOKUP(M332,'[2]Base Total GPR'!$P$5:$BH$652,11,FALSE)</f>
        <v>1</v>
      </c>
      <c r="AC332" s="13"/>
      <c r="AD332" s="13"/>
      <c r="AE332" s="13"/>
      <c r="AF332" s="13"/>
      <c r="AG332" s="13"/>
      <c r="AH332" s="13"/>
      <c r="AI332" s="13"/>
      <c r="AJ332" s="13"/>
      <c r="AK332" s="13"/>
      <c r="AL332" s="13"/>
      <c r="AM332" s="13"/>
      <c r="AN332" s="13">
        <v>0.61899999999999999</v>
      </c>
      <c r="AO332" s="13">
        <v>0.61899999999999999</v>
      </c>
      <c r="AP332" s="13"/>
      <c r="AQ332" s="13"/>
      <c r="AR332" s="13"/>
      <c r="AS332" s="13"/>
      <c r="AT332" s="13"/>
      <c r="AU332" s="13"/>
      <c r="AV332" s="13"/>
      <c r="AW332" s="13"/>
      <c r="AX332" s="13"/>
      <c r="AY332" s="13"/>
      <c r="AZ332" s="13"/>
      <c r="BA332" s="13">
        <v>0.53214614378719638</v>
      </c>
      <c r="BB332" s="13">
        <v>0.53214614378719638</v>
      </c>
    </row>
    <row r="333" spans="1:54" x14ac:dyDescent="0.25">
      <c r="A333" s="13" t="s">
        <v>936</v>
      </c>
      <c r="B333" s="13" t="s">
        <v>1911</v>
      </c>
      <c r="C333" s="13" t="s">
        <v>937</v>
      </c>
      <c r="D333" s="13" t="s">
        <v>1918</v>
      </c>
      <c r="E333" s="13" t="s">
        <v>107</v>
      </c>
      <c r="F333" s="13" t="s">
        <v>499</v>
      </c>
      <c r="G333" s="13" t="s">
        <v>943</v>
      </c>
      <c r="H333" s="13" t="s">
        <v>4309</v>
      </c>
      <c r="I333" s="13" t="s">
        <v>1320</v>
      </c>
      <c r="J333" s="13" t="str">
        <f>VLOOKUP($M333,[1]Hoja1!$K$5:$N$815,2,FALSE)</f>
        <v>C</v>
      </c>
      <c r="K333" s="13">
        <f>VLOOKUP($M333,[1]Hoja1!$K$5:$N$815,3,FALSE)</f>
        <v>16.600000000000001</v>
      </c>
      <c r="L333" s="13">
        <f>VLOOKUP($M333,[1]Hoja1!$K$5:$N$815,4,FALSE)</f>
        <v>547032</v>
      </c>
      <c r="M333" s="13" t="s">
        <v>1921</v>
      </c>
      <c r="N333" s="13"/>
      <c r="O333" s="13"/>
      <c r="P333" s="13"/>
      <c r="Q333" s="13"/>
      <c r="R333" s="13"/>
      <c r="S333" s="13"/>
      <c r="T333" s="13"/>
      <c r="U333" s="13"/>
      <c r="V333" s="13"/>
      <c r="W333" s="13"/>
      <c r="X333" s="13"/>
      <c r="Y333" s="13"/>
      <c r="Z333" s="13"/>
      <c r="AA333" s="13"/>
      <c r="AB333" s="13">
        <f>VLOOKUP(M333,'[2]Base Total GPR'!$P$5:$BH$652,11,FALSE)</f>
        <v>2</v>
      </c>
      <c r="AC333" s="13"/>
      <c r="AD333" s="13"/>
      <c r="AE333" s="13"/>
      <c r="AF333" s="13"/>
      <c r="AG333" s="13"/>
      <c r="AH333" s="13">
        <f>VLOOKUP(M333,'[2]Base Total GPR'!$P$5:$BH$652,18,FALSE)</f>
        <v>1</v>
      </c>
      <c r="AI333" s="13"/>
      <c r="AJ333" s="13"/>
      <c r="AK333" s="13"/>
      <c r="AL333" s="13"/>
      <c r="AM333" s="13"/>
      <c r="AN333" s="13">
        <f>VLOOKUP($M333,'[2]Base Total GPR'!$P$5:$BH$652,19,FALSE)</f>
        <v>1</v>
      </c>
      <c r="AO333" s="13">
        <v>2</v>
      </c>
      <c r="AP333" s="13"/>
      <c r="AQ333" s="13"/>
      <c r="AR333" s="13"/>
      <c r="AS333" s="13"/>
      <c r="AT333" s="13"/>
      <c r="AU333" s="13">
        <v>1</v>
      </c>
      <c r="AV333" s="13"/>
      <c r="AW333" s="13"/>
      <c r="AX333" s="13"/>
      <c r="AY333" s="13"/>
      <c r="AZ333" s="13"/>
      <c r="BA333" s="13">
        <v>1</v>
      </c>
      <c r="BB333" s="13">
        <v>2</v>
      </c>
    </row>
    <row r="334" spans="1:54" x14ac:dyDescent="0.25">
      <c r="A334" s="13" t="s">
        <v>936</v>
      </c>
      <c r="B334" s="13" t="s">
        <v>1911</v>
      </c>
      <c r="C334" s="13" t="s">
        <v>937</v>
      </c>
      <c r="D334" s="13" t="s">
        <v>1918</v>
      </c>
      <c r="E334" s="13" t="s">
        <v>107</v>
      </c>
      <c r="F334" s="13" t="s">
        <v>499</v>
      </c>
      <c r="G334" s="13" t="s">
        <v>943</v>
      </c>
      <c r="H334" s="13" t="s">
        <v>4309</v>
      </c>
      <c r="I334" s="13" t="s">
        <v>1320</v>
      </c>
      <c r="J334" s="13" t="str">
        <f>VLOOKUP($M334,[1]Hoja1!$K$5:$N$815,2,FALSE)</f>
        <v>C</v>
      </c>
      <c r="K334" s="13">
        <f>VLOOKUP($M334,[1]Hoja1!$K$5:$N$815,3,FALSE)</f>
        <v>16.7</v>
      </c>
      <c r="L334" s="13">
        <f>VLOOKUP($M334,[1]Hoja1!$K$5:$N$815,4,FALSE)</f>
        <v>547033</v>
      </c>
      <c r="M334" s="13" t="s">
        <v>1922</v>
      </c>
      <c r="N334" s="13"/>
      <c r="O334" s="13"/>
      <c r="P334" s="13"/>
      <c r="Q334" s="13"/>
      <c r="R334" s="13"/>
      <c r="S334" s="13"/>
      <c r="T334" s="13"/>
      <c r="U334" s="13"/>
      <c r="V334" s="13"/>
      <c r="W334" s="13"/>
      <c r="X334" s="13"/>
      <c r="Y334" s="13"/>
      <c r="Z334" s="13"/>
      <c r="AA334" s="13"/>
      <c r="AB334" s="13">
        <f>VLOOKUP(M334,'[2]Base Total GPR'!$P$5:$BH$652,11,FALSE)</f>
        <v>2</v>
      </c>
      <c r="AC334" s="13"/>
      <c r="AD334" s="13"/>
      <c r="AE334" s="13"/>
      <c r="AF334" s="13"/>
      <c r="AG334" s="13"/>
      <c r="AH334" s="13">
        <f>VLOOKUP(M334,'[2]Base Total GPR'!$P$5:$BH$652,18,FALSE)</f>
        <v>1</v>
      </c>
      <c r="AI334" s="13"/>
      <c r="AJ334" s="13"/>
      <c r="AK334" s="13"/>
      <c r="AL334" s="13"/>
      <c r="AM334" s="13"/>
      <c r="AN334" s="13">
        <f>VLOOKUP($M334,'[2]Base Total GPR'!$P$5:$BH$652,19,FALSE)</f>
        <v>1</v>
      </c>
      <c r="AO334" s="13">
        <v>2</v>
      </c>
      <c r="AP334" s="13"/>
      <c r="AQ334" s="13"/>
      <c r="AR334" s="13"/>
      <c r="AS334" s="13"/>
      <c r="AT334" s="13"/>
      <c r="AU334" s="13">
        <v>1</v>
      </c>
      <c r="AV334" s="13"/>
      <c r="AW334" s="13"/>
      <c r="AX334" s="13"/>
      <c r="AY334" s="13"/>
      <c r="AZ334" s="13"/>
      <c r="BA334" s="13">
        <v>1</v>
      </c>
      <c r="BB334" s="13">
        <v>2</v>
      </c>
    </row>
    <row r="335" spans="1:54" x14ac:dyDescent="0.25">
      <c r="A335" s="13" t="s">
        <v>936</v>
      </c>
      <c r="B335" s="13" t="s">
        <v>1911</v>
      </c>
      <c r="C335" s="13" t="s">
        <v>937</v>
      </c>
      <c r="D335" s="13" t="s">
        <v>1912</v>
      </c>
      <c r="E335" s="13" t="s">
        <v>107</v>
      </c>
      <c r="F335" s="13" t="s">
        <v>499</v>
      </c>
      <c r="G335" s="13" t="s">
        <v>943</v>
      </c>
      <c r="H335" s="13" t="s">
        <v>4309</v>
      </c>
      <c r="I335" s="13" t="s">
        <v>1320</v>
      </c>
      <c r="J335" s="13" t="str">
        <f>VLOOKUP($M335,[1]Hoja1!$K$5:$N$815,2,FALSE)</f>
        <v>C</v>
      </c>
      <c r="K335" s="13">
        <f>VLOOKUP($M335,[1]Hoja1!$K$5:$N$815,3,FALSE)</f>
        <v>15.7</v>
      </c>
      <c r="L335" s="13">
        <f>VLOOKUP($M335,[1]Hoja1!$K$5:$N$815,4,FALSE)</f>
        <v>537192</v>
      </c>
      <c r="M335" s="13" t="s">
        <v>1923</v>
      </c>
      <c r="N335" s="13"/>
      <c r="O335" s="13"/>
      <c r="P335" s="13"/>
      <c r="Q335" s="13"/>
      <c r="R335" s="13"/>
      <c r="S335" s="13"/>
      <c r="T335" s="13"/>
      <c r="U335" s="13"/>
      <c r="V335" s="13"/>
      <c r="W335" s="13"/>
      <c r="X335" s="13"/>
      <c r="Y335" s="13"/>
      <c r="Z335" s="13"/>
      <c r="AA335" s="13"/>
      <c r="AB335" s="13">
        <f>VLOOKUP(M335,'[2]Base Total GPR'!$P$5:$BH$652,11,FALSE)</f>
        <v>4</v>
      </c>
      <c r="AC335" s="13"/>
      <c r="AD335" s="13"/>
      <c r="AE335" s="13">
        <f>VLOOKUP(M335,'[2]Base Total GPR'!$P$5:$BH$652,18,FALSE)</f>
        <v>1</v>
      </c>
      <c r="AF335" s="13"/>
      <c r="AG335" s="13"/>
      <c r="AH335" s="13">
        <f>VLOOKUP($M335,'[2]Base Total GPR'!$P$5:$BH$652,19,FALSE)</f>
        <v>0</v>
      </c>
      <c r="AI335" s="13"/>
      <c r="AJ335" s="13"/>
      <c r="AK335" s="13">
        <f>VLOOKUP($M335,'[2]Base Total GPR'!$P$5:$BH$652,20,FALSE)</f>
        <v>0</v>
      </c>
      <c r="AL335" s="13"/>
      <c r="AM335" s="13"/>
      <c r="AN335" s="13">
        <f>VLOOKUP($M335,'[2]Base Total GPR'!$P$5:$BH$652,21,FALSE)</f>
        <v>0</v>
      </c>
      <c r="AO335" s="13">
        <v>1</v>
      </c>
      <c r="AP335" s="13"/>
      <c r="AQ335" s="13"/>
      <c r="AR335" s="13">
        <v>1.0328447819177113</v>
      </c>
      <c r="AS335" s="13"/>
      <c r="AT335" s="13"/>
      <c r="AU335" s="13">
        <v>0.95705291560485684</v>
      </c>
      <c r="AV335" s="13"/>
      <c r="AW335" s="13"/>
      <c r="AX335" s="13">
        <v>1.0468087480473109</v>
      </c>
      <c r="AY335" s="13"/>
      <c r="AZ335" s="13"/>
      <c r="BA335" s="13">
        <v>1.017534767210849</v>
      </c>
      <c r="BB335" s="13">
        <v>1.0142802456601703</v>
      </c>
    </row>
    <row r="336" spans="1:54" x14ac:dyDescent="0.25">
      <c r="A336" s="13" t="s">
        <v>936</v>
      </c>
      <c r="B336" s="13" t="s">
        <v>1911</v>
      </c>
      <c r="C336" s="13" t="s">
        <v>937</v>
      </c>
      <c r="D336" s="13" t="s">
        <v>1912</v>
      </c>
      <c r="E336" s="13" t="s">
        <v>107</v>
      </c>
      <c r="F336" s="13" t="s">
        <v>499</v>
      </c>
      <c r="G336" s="13" t="s">
        <v>943</v>
      </c>
      <c r="H336" s="13" t="s">
        <v>4309</v>
      </c>
      <c r="I336" s="13" t="s">
        <v>1320</v>
      </c>
      <c r="J336" s="13" t="str">
        <f>VLOOKUP($M336,[1]Hoja1!$K$5:$N$815,2,FALSE)</f>
        <v>C</v>
      </c>
      <c r="K336" s="13">
        <f>VLOOKUP($M336,[1]Hoja1!$K$5:$N$815,3,FALSE)</f>
        <v>15.9</v>
      </c>
      <c r="L336" s="13">
        <f>VLOOKUP($M336,[1]Hoja1!$K$5:$N$815,4,FALSE)</f>
        <v>537194</v>
      </c>
      <c r="M336" s="13" t="s">
        <v>1924</v>
      </c>
      <c r="N336" s="13"/>
      <c r="O336" s="13"/>
      <c r="P336" s="13"/>
      <c r="Q336" s="13"/>
      <c r="R336" s="13"/>
      <c r="S336" s="13"/>
      <c r="T336" s="13"/>
      <c r="U336" s="13"/>
      <c r="V336" s="13"/>
      <c r="W336" s="13"/>
      <c r="X336" s="13"/>
      <c r="Y336" s="13"/>
      <c r="Z336" s="13"/>
      <c r="AA336" s="13"/>
      <c r="AB336" s="13">
        <f>VLOOKUP(M336,'[2]Base Total GPR'!$P$5:$BH$652,11,FALSE)</f>
        <v>4</v>
      </c>
      <c r="AC336" s="13"/>
      <c r="AD336" s="13"/>
      <c r="AE336" s="13">
        <f>VLOOKUP(M336,'[2]Base Total GPR'!$P$5:$BH$652,18,FALSE)</f>
        <v>0.22700000000000001</v>
      </c>
      <c r="AF336" s="13"/>
      <c r="AG336" s="13"/>
      <c r="AH336" s="13">
        <f>VLOOKUP($M336,'[2]Base Total GPR'!$P$5:$BH$652,19,FALSE)</f>
        <v>0.27300000000000002</v>
      </c>
      <c r="AI336" s="13"/>
      <c r="AJ336" s="13"/>
      <c r="AK336" s="13">
        <f>VLOOKUP($M336,'[2]Base Total GPR'!$P$5:$BH$652,20,FALSE)</f>
        <v>0.22700000000000001</v>
      </c>
      <c r="AL336" s="13"/>
      <c r="AM336" s="13"/>
      <c r="AN336" s="13">
        <f>VLOOKUP($M336,'[2]Base Total GPR'!$P$5:$BH$652,21,FALSE)</f>
        <v>0.223</v>
      </c>
      <c r="AO336" s="13">
        <v>0.95</v>
      </c>
      <c r="AP336" s="13"/>
      <c r="AQ336" s="13"/>
      <c r="AR336" s="13">
        <v>16346</v>
      </c>
      <c r="AS336" s="13"/>
      <c r="AT336" s="13"/>
      <c r="AU336" s="13">
        <v>0.5</v>
      </c>
      <c r="AV336" s="13"/>
      <c r="AW336" s="13"/>
      <c r="AX336" s="13">
        <v>0.72727272727272729</v>
      </c>
      <c r="AY336" s="13"/>
      <c r="AZ336" s="13"/>
      <c r="BA336" s="13">
        <v>1</v>
      </c>
      <c r="BB336" s="13">
        <v>0.61363636363636365</v>
      </c>
    </row>
    <row r="337" spans="1:54" x14ac:dyDescent="0.25">
      <c r="A337" s="13" t="s">
        <v>936</v>
      </c>
      <c r="B337" s="13" t="s">
        <v>1911</v>
      </c>
      <c r="C337" s="13" t="s">
        <v>937</v>
      </c>
      <c r="D337" s="13" t="s">
        <v>1912</v>
      </c>
      <c r="E337" s="13" t="s">
        <v>107</v>
      </c>
      <c r="F337" s="13" t="s">
        <v>499</v>
      </c>
      <c r="G337" s="13" t="s">
        <v>943</v>
      </c>
      <c r="H337" s="13" t="s">
        <v>4309</v>
      </c>
      <c r="I337" s="13" t="s">
        <v>1320</v>
      </c>
      <c r="J337" s="13" t="str">
        <f>VLOOKUP($M337,[1]Hoja1!$K$5:$N$815,2,FALSE)</f>
        <v>C</v>
      </c>
      <c r="K337" s="13">
        <f>VLOOKUP($M337,[1]Hoja1!$K$5:$N$815,3,FALSE)</f>
        <v>15.1</v>
      </c>
      <c r="L337" s="13">
        <f>VLOOKUP($M337,[1]Hoja1!$K$5:$N$815,4,FALSE)</f>
        <v>537195</v>
      </c>
      <c r="M337" s="13" t="s">
        <v>1925</v>
      </c>
      <c r="N337" s="13"/>
      <c r="O337" s="13"/>
      <c r="P337" s="13"/>
      <c r="Q337" s="13"/>
      <c r="R337" s="13"/>
      <c r="S337" s="13"/>
      <c r="T337" s="13"/>
      <c r="U337" s="13"/>
      <c r="V337" s="13"/>
      <c r="W337" s="13"/>
      <c r="X337" s="13"/>
      <c r="Y337" s="13"/>
      <c r="Z337" s="13"/>
      <c r="AA337" s="13"/>
      <c r="AB337" s="13">
        <f>VLOOKUP(M337,'[2]Base Total GPR'!$P$5:$BH$652,11,FALSE)</f>
        <v>12</v>
      </c>
      <c r="AC337" s="13">
        <f>VLOOKUP(M337,'[2]Base Total GPR'!$P$5:$BH$652,18,FALSE)</f>
        <v>0.91</v>
      </c>
      <c r="AD337" s="13">
        <f>VLOOKUP($M337,'[2]Base Total GPR'!$P$5:$BH$652,19,FALSE)</f>
        <v>0</v>
      </c>
      <c r="AE337" s="13">
        <f>VLOOKUP($M337,'[2]Base Total GPR'!$P$5:$BH$652,20,FALSE)</f>
        <v>0</v>
      </c>
      <c r="AF337" s="13">
        <f>VLOOKUP($M337,'[2]Base Total GPR'!$P$5:$BH$652,21,FALSE)</f>
        <v>0</v>
      </c>
      <c r="AG337" s="13">
        <f>VLOOKUP($M337,'[2]Base Total GPR'!$P$5:$BH$652,22,FALSE)</f>
        <v>0.01</v>
      </c>
      <c r="AH337" s="13">
        <f>VLOOKUP($M337,'[2]Base Total GPR'!$P$5:$BH$652,23,FALSE)</f>
        <v>0</v>
      </c>
      <c r="AI337" s="13">
        <f>VLOOKUP($M337,'[2]Base Total GPR'!$P$5:$BH$652,24,FALSE)</f>
        <v>0</v>
      </c>
      <c r="AJ337" s="13">
        <f>VLOOKUP($M337,'[2]Base Total GPR'!$P$5:$BH$652,25,FALSE)</f>
        <v>0</v>
      </c>
      <c r="AK337" s="13">
        <f>VLOOKUP($M337,'[2]Base Total GPR'!$P$5:$BH$652,26,FALSE)</f>
        <v>0.01</v>
      </c>
      <c r="AL337" s="13">
        <f>VLOOKUP($M337,'[2]Base Total GPR'!$P$5:$BH$652,27,FALSE)</f>
        <v>0</v>
      </c>
      <c r="AM337" s="13">
        <f>VLOOKUP($M337,'[2]Base Total GPR'!$P$5:$BH$652,28,FALSE)</f>
        <v>0</v>
      </c>
      <c r="AN337" s="13">
        <f>VLOOKUP($M337,'[2]Base Total GPR'!$P$5:$BH$652,29,FALSE)</f>
        <v>-0.05</v>
      </c>
      <c r="AO337" s="13">
        <v>0.88</v>
      </c>
      <c r="AP337" s="13">
        <v>0.98949754521306565</v>
      </c>
      <c r="AQ337" s="13">
        <v>0.97578526494229356</v>
      </c>
      <c r="AR337" s="13">
        <v>0.98984040437068721</v>
      </c>
      <c r="AS337" s="13">
        <v>0.99593510603342339</v>
      </c>
      <c r="AT337" s="13">
        <v>0.99586470364971991</v>
      </c>
      <c r="AU337" s="13">
        <v>0.99588802622988648</v>
      </c>
      <c r="AV337" s="13">
        <v>0.99089276582259511</v>
      </c>
      <c r="AW337" s="13">
        <v>0.99087254904907252</v>
      </c>
      <c r="AX337" s="13">
        <v>0.99258980156447607</v>
      </c>
      <c r="AY337" s="13">
        <v>0.99238635763358374</v>
      </c>
      <c r="AZ337" s="13">
        <v>0.98562478752481752</v>
      </c>
      <c r="BA337" s="13">
        <v>0.99564218700878315</v>
      </c>
      <c r="BB337" s="13">
        <v>0.99186746182631302</v>
      </c>
    </row>
    <row r="338" spans="1:54" x14ac:dyDescent="0.25">
      <c r="A338" s="13" t="s">
        <v>936</v>
      </c>
      <c r="B338" s="13" t="s">
        <v>1911</v>
      </c>
      <c r="C338" s="13" t="s">
        <v>937</v>
      </c>
      <c r="D338" s="13" t="s">
        <v>1912</v>
      </c>
      <c r="E338" s="13" t="s">
        <v>107</v>
      </c>
      <c r="F338" s="13" t="s">
        <v>499</v>
      </c>
      <c r="G338" s="13" t="s">
        <v>943</v>
      </c>
      <c r="H338" s="13" t="s">
        <v>4309</v>
      </c>
      <c r="I338" s="13" t="s">
        <v>1320</v>
      </c>
      <c r="J338" s="13" t="str">
        <f>VLOOKUP($M338,[1]Hoja1!$K$5:$N$815,2,FALSE)</f>
        <v>C</v>
      </c>
      <c r="K338" s="13">
        <f>VLOOKUP($M338,[1]Hoja1!$K$5:$N$815,3,FALSE)</f>
        <v>15.11</v>
      </c>
      <c r="L338" s="13">
        <f>VLOOKUP($M338,[1]Hoja1!$K$5:$N$815,4,FALSE)</f>
        <v>547034</v>
      </c>
      <c r="M338" s="13" t="s">
        <v>1920</v>
      </c>
      <c r="N338" s="13"/>
      <c r="O338" s="13"/>
      <c r="P338" s="13"/>
      <c r="Q338" s="13"/>
      <c r="R338" s="13"/>
      <c r="S338" s="13"/>
      <c r="T338" s="13"/>
      <c r="U338" s="13"/>
      <c r="V338" s="13"/>
      <c r="W338" s="13"/>
      <c r="X338" s="13"/>
      <c r="Y338" s="13"/>
      <c r="Z338" s="13"/>
      <c r="AA338" s="13"/>
      <c r="AB338" s="13">
        <f>VLOOKUP(M338,'[2]Base Total GPR'!$P$5:$BH$652,11,FALSE)</f>
        <v>12</v>
      </c>
      <c r="AC338" s="13">
        <f>VLOOKUP(M338,'[2]Base Total GPR'!$P$5:$BH$652,18,FALSE)</f>
        <v>1</v>
      </c>
      <c r="AD338" s="13">
        <f>VLOOKUP($M338,'[2]Base Total GPR'!$P$5:$BH$652,19,FALSE)</f>
        <v>1</v>
      </c>
      <c r="AE338" s="13">
        <f>VLOOKUP($M338,'[2]Base Total GPR'!$P$5:$BH$652,20,FALSE)</f>
        <v>1</v>
      </c>
      <c r="AF338" s="13">
        <f>VLOOKUP($M338,'[2]Base Total GPR'!$P$5:$BH$652,21,FALSE)</f>
        <v>1</v>
      </c>
      <c r="AG338" s="13">
        <f>VLOOKUP($M338,'[2]Base Total GPR'!$P$5:$BH$652,22,FALSE)</f>
        <v>1</v>
      </c>
      <c r="AH338" s="13">
        <f>VLOOKUP($M338,'[2]Base Total GPR'!$P$5:$BH$652,23,FALSE)</f>
        <v>1</v>
      </c>
      <c r="AI338" s="13">
        <f>VLOOKUP($M338,'[2]Base Total GPR'!$P$5:$BH$652,24,FALSE)</f>
        <v>1</v>
      </c>
      <c r="AJ338" s="13">
        <f>VLOOKUP($M338,'[2]Base Total GPR'!$P$5:$BH$652,25,FALSE)</f>
        <v>1</v>
      </c>
      <c r="AK338" s="13">
        <f>VLOOKUP($M338,'[2]Base Total GPR'!$P$5:$BH$652,26,FALSE)</f>
        <v>1</v>
      </c>
      <c r="AL338" s="13">
        <f>VLOOKUP($M338,'[2]Base Total GPR'!$P$5:$BH$652,27,FALSE)</f>
        <v>1</v>
      </c>
      <c r="AM338" s="13">
        <f>VLOOKUP($M338,'[2]Base Total GPR'!$P$5:$BH$652,28,FALSE)</f>
        <v>1</v>
      </c>
      <c r="AN338" s="13">
        <f>VLOOKUP($M338,'[2]Base Total GPR'!$P$5:$BH$652,29,FALSE)</f>
        <v>1</v>
      </c>
      <c r="AO338" s="13">
        <v>12</v>
      </c>
      <c r="AP338" s="13">
        <v>1</v>
      </c>
      <c r="AQ338" s="13">
        <v>1</v>
      </c>
      <c r="AR338" s="13">
        <v>1</v>
      </c>
      <c r="AS338" s="13">
        <v>1</v>
      </c>
      <c r="AT338" s="13">
        <v>1</v>
      </c>
      <c r="AU338" s="13">
        <v>1</v>
      </c>
      <c r="AV338" s="13">
        <v>1</v>
      </c>
      <c r="AW338" s="13">
        <v>1</v>
      </c>
      <c r="AX338" s="13">
        <v>1</v>
      </c>
      <c r="AY338" s="13">
        <v>1</v>
      </c>
      <c r="AZ338" s="13">
        <v>1</v>
      </c>
      <c r="BA338" s="13">
        <v>1</v>
      </c>
      <c r="BB338" s="13">
        <v>12</v>
      </c>
    </row>
    <row r="339" spans="1:54" x14ac:dyDescent="0.25">
      <c r="A339" s="13" t="s">
        <v>936</v>
      </c>
      <c r="B339" s="13" t="s">
        <v>1911</v>
      </c>
      <c r="C339" s="13" t="s">
        <v>937</v>
      </c>
      <c r="D339" s="13" t="s">
        <v>1918</v>
      </c>
      <c r="E339" s="13" t="s">
        <v>107</v>
      </c>
      <c r="F339" s="13" t="s">
        <v>499</v>
      </c>
      <c r="G339" s="13" t="s">
        <v>943</v>
      </c>
      <c r="H339" s="13" t="s">
        <v>4309</v>
      </c>
      <c r="I339" s="13" t="s">
        <v>1320</v>
      </c>
      <c r="J339" s="13" t="str">
        <f>VLOOKUP($M339,[1]Hoja1!$K$5:$N$815,2,FALSE)</f>
        <v>C</v>
      </c>
      <c r="K339" s="13">
        <f>VLOOKUP($M339,[1]Hoja1!$K$5:$N$815,3,FALSE)</f>
        <v>16.399999999999999</v>
      </c>
      <c r="L339" s="13">
        <f>VLOOKUP($M339,[1]Hoja1!$K$5:$N$815,4,FALSE)</f>
        <v>539694</v>
      </c>
      <c r="M339" s="13" t="s">
        <v>4168</v>
      </c>
      <c r="N339" s="13"/>
      <c r="O339" s="13"/>
      <c r="P339" s="13"/>
      <c r="Q339" s="13"/>
      <c r="R339" s="13"/>
      <c r="S339" s="13"/>
      <c r="T339" s="13"/>
      <c r="U339" s="13"/>
      <c r="V339" s="13"/>
      <c r="W339" s="13"/>
      <c r="X339" s="13"/>
      <c r="Y339" s="13"/>
      <c r="Z339" s="13"/>
      <c r="AA339" s="13"/>
      <c r="AB339" s="13">
        <f>VLOOKUP(M339,'[2]Base Total GPR'!$P$5:$BH$652,11,FALSE)</f>
        <v>2</v>
      </c>
      <c r="AC339" s="13"/>
      <c r="AD339" s="13"/>
      <c r="AE339" s="13"/>
      <c r="AF339" s="13"/>
      <c r="AG339" s="13"/>
      <c r="AH339" s="13">
        <v>1</v>
      </c>
      <c r="AI339" s="13"/>
      <c r="AJ339" s="13"/>
      <c r="AK339" s="13"/>
      <c r="AL339" s="13"/>
      <c r="AM339" s="13"/>
      <c r="AN339" s="13">
        <v>1</v>
      </c>
      <c r="AO339" s="13"/>
      <c r="AP339" s="13"/>
      <c r="AQ339" s="13"/>
      <c r="AR339" s="13"/>
      <c r="AS339" s="13"/>
      <c r="AT339" s="13"/>
      <c r="AU339" s="13">
        <v>1</v>
      </c>
      <c r="AV339" s="13"/>
      <c r="AW339" s="13"/>
      <c r="AX339" s="13"/>
      <c r="AY339" s="13"/>
      <c r="AZ339" s="13"/>
      <c r="BA339" s="13">
        <v>1</v>
      </c>
      <c r="BB339" s="13"/>
    </row>
    <row r="340" spans="1:54" x14ac:dyDescent="0.25">
      <c r="A340" s="13" t="s">
        <v>936</v>
      </c>
      <c r="B340" s="13" t="s">
        <v>1911</v>
      </c>
      <c r="C340" s="13" t="s">
        <v>937</v>
      </c>
      <c r="D340" s="13" t="s">
        <v>1912</v>
      </c>
      <c r="E340" s="13" t="s">
        <v>107</v>
      </c>
      <c r="F340" s="13" t="s">
        <v>499</v>
      </c>
      <c r="G340" s="13" t="s">
        <v>943</v>
      </c>
      <c r="H340" s="13" t="s">
        <v>4309</v>
      </c>
      <c r="I340" s="13" t="s">
        <v>1320</v>
      </c>
      <c r="J340" s="13" t="str">
        <f>VLOOKUP($M340,[1]Hoja1!$K$5:$N$815,2,FALSE)</f>
        <v>C</v>
      </c>
      <c r="K340" s="13">
        <f>VLOOKUP($M340,[1]Hoja1!$K$5:$N$815,3,FALSE)</f>
        <v>15.8</v>
      </c>
      <c r="L340" s="13">
        <f>VLOOKUP($M340,[1]Hoja1!$K$5:$N$815,4,FALSE)</f>
        <v>537193</v>
      </c>
      <c r="M340" s="13" t="s">
        <v>4179</v>
      </c>
      <c r="N340" s="13"/>
      <c r="O340" s="13"/>
      <c r="P340" s="13"/>
      <c r="Q340" s="13"/>
      <c r="R340" s="13"/>
      <c r="S340" s="13"/>
      <c r="T340" s="13"/>
      <c r="U340" s="13"/>
      <c r="V340" s="13"/>
      <c r="W340" s="13"/>
      <c r="X340" s="13"/>
      <c r="Y340" s="13"/>
      <c r="Z340" s="13"/>
      <c r="AA340" s="13"/>
      <c r="AB340" s="13">
        <f>VLOOKUP(M340,'[2]Base Total GPR'!$P$5:$BH$652,11,FALSE)</f>
        <v>2</v>
      </c>
      <c r="AC340" s="13"/>
      <c r="AD340" s="13"/>
      <c r="AE340" s="13"/>
      <c r="AF340" s="13"/>
      <c r="AG340" s="13"/>
      <c r="AH340" s="13">
        <v>0.93</v>
      </c>
      <c r="AI340" s="13"/>
      <c r="AJ340" s="13"/>
      <c r="AK340" s="13"/>
      <c r="AL340" s="13"/>
      <c r="AM340" s="13"/>
      <c r="AN340" s="13">
        <v>0.93</v>
      </c>
      <c r="AO340" s="13"/>
      <c r="AP340" s="13"/>
      <c r="AQ340" s="13"/>
      <c r="AR340" s="13"/>
      <c r="AS340" s="13"/>
      <c r="AT340" s="13"/>
      <c r="AU340" s="13">
        <v>0.97638127372416705</v>
      </c>
      <c r="AV340" s="13"/>
      <c r="AW340" s="13"/>
      <c r="AX340" s="13"/>
      <c r="AY340" s="13"/>
      <c r="AZ340" s="13"/>
      <c r="BA340" s="13">
        <v>0.95575221238938057</v>
      </c>
      <c r="BB340" s="13"/>
    </row>
    <row r="341" spans="1:54" x14ac:dyDescent="0.25">
      <c r="A341" s="13" t="s">
        <v>936</v>
      </c>
      <c r="B341" s="13" t="s">
        <v>1911</v>
      </c>
      <c r="C341" s="13" t="s">
        <v>937</v>
      </c>
      <c r="D341" s="13" t="s">
        <v>1918</v>
      </c>
      <c r="E341" s="13" t="s">
        <v>107</v>
      </c>
      <c r="F341" s="13" t="s">
        <v>499</v>
      </c>
      <c r="G341" s="13" t="s">
        <v>943</v>
      </c>
      <c r="H341" s="13" t="s">
        <v>4309</v>
      </c>
      <c r="I341" s="13" t="s">
        <v>1320</v>
      </c>
      <c r="J341" s="13" t="str">
        <f>VLOOKUP($M341,[1]Hoja1!$K$5:$N$815,2,FALSE)</f>
        <v>C</v>
      </c>
      <c r="K341" s="13">
        <f>VLOOKUP($M341,[1]Hoja1!$K$5:$N$815,3,FALSE)</f>
        <v>16.5</v>
      </c>
      <c r="L341" s="13">
        <f>VLOOKUP($M341,[1]Hoja1!$K$5:$N$815,4,FALSE)</f>
        <v>539703</v>
      </c>
      <c r="M341" s="13" t="s">
        <v>4253</v>
      </c>
      <c r="N341" s="13"/>
      <c r="O341" s="13"/>
      <c r="P341" s="13"/>
      <c r="Q341" s="13"/>
      <c r="R341" s="13"/>
      <c r="S341" s="13"/>
      <c r="T341" s="13"/>
      <c r="U341" s="13"/>
      <c r="V341" s="13"/>
      <c r="W341" s="13"/>
      <c r="X341" s="13"/>
      <c r="Y341" s="13"/>
      <c r="Z341" s="13"/>
      <c r="AA341" s="13"/>
      <c r="AB341" s="13">
        <f>VLOOKUP(M341,'[2]Base Total GPR'!$P$5:$BH$652,11,FALSE)</f>
        <v>2</v>
      </c>
      <c r="AC341" s="13"/>
      <c r="AD341" s="13"/>
      <c r="AE341" s="13"/>
      <c r="AF341" s="13"/>
      <c r="AG341" s="13"/>
      <c r="AH341" s="13">
        <v>1</v>
      </c>
      <c r="AI341" s="13"/>
      <c r="AJ341" s="13"/>
      <c r="AK341" s="13"/>
      <c r="AL341" s="13"/>
      <c r="AM341" s="13"/>
      <c r="AN341" s="13">
        <v>1</v>
      </c>
      <c r="AO341" s="13"/>
      <c r="AP341" s="13"/>
      <c r="AQ341" s="13"/>
      <c r="AR341" s="13"/>
      <c r="AS341" s="13"/>
      <c r="AT341" s="13"/>
      <c r="AU341" s="13">
        <v>1</v>
      </c>
      <c r="AV341" s="13"/>
      <c r="AW341" s="13"/>
      <c r="AX341" s="13"/>
      <c r="AY341" s="13"/>
      <c r="AZ341" s="13"/>
      <c r="BA341" s="13">
        <v>1</v>
      </c>
      <c r="BB341" s="13"/>
    </row>
    <row r="342" spans="1:54" x14ac:dyDescent="0.25">
      <c r="A342" s="13" t="s">
        <v>948</v>
      </c>
      <c r="B342" s="13" t="s">
        <v>1379</v>
      </c>
      <c r="C342" s="13" t="s">
        <v>949</v>
      </c>
      <c r="D342" s="13" t="s">
        <v>1929</v>
      </c>
      <c r="E342" s="13" t="s">
        <v>69</v>
      </c>
      <c r="F342" s="13" t="s">
        <v>579</v>
      </c>
      <c r="G342" s="13" t="s">
        <v>239</v>
      </c>
      <c r="H342" s="13" t="s">
        <v>4317</v>
      </c>
      <c r="I342" s="13" t="s">
        <v>1930</v>
      </c>
      <c r="J342" s="13" t="str">
        <f>VLOOKUP($M342,[1]Hoja1!$K$5:$N$815,2,FALSE)</f>
        <v>C</v>
      </c>
      <c r="K342" s="13">
        <f>VLOOKUP($M342,[1]Hoja1!$K$5:$N$815,3,FALSE)</f>
        <v>42.8</v>
      </c>
      <c r="L342" s="13">
        <f>VLOOKUP($M342,[1]Hoja1!$K$5:$N$815,4,FALSE)</f>
        <v>550164</v>
      </c>
      <c r="M342" s="13" t="s">
        <v>1931</v>
      </c>
      <c r="N342" s="13"/>
      <c r="O342" s="13"/>
      <c r="P342" s="13"/>
      <c r="Q342" s="13"/>
      <c r="R342" s="13"/>
      <c r="S342" s="13"/>
      <c r="T342" s="13"/>
      <c r="U342" s="13"/>
      <c r="V342" s="13"/>
      <c r="W342" s="13"/>
      <c r="X342" s="13"/>
      <c r="Y342" s="13"/>
      <c r="Z342" s="13"/>
      <c r="AA342" s="13"/>
      <c r="AB342" s="13">
        <f>VLOOKUP(M342,'[2]Base Total GPR'!$P$5:$BH$652,11,FALSE)</f>
        <v>1</v>
      </c>
      <c r="AC342" s="13"/>
      <c r="AD342" s="13"/>
      <c r="AE342" s="13"/>
      <c r="AF342" s="13"/>
      <c r="AG342" s="13"/>
      <c r="AH342" s="13"/>
      <c r="AI342" s="13"/>
      <c r="AJ342" s="13"/>
      <c r="AK342" s="13"/>
      <c r="AL342" s="13"/>
      <c r="AM342" s="13"/>
      <c r="AN342" s="13">
        <v>0.33</v>
      </c>
      <c r="AO342" s="13">
        <v>0.33</v>
      </c>
      <c r="AP342" s="13"/>
      <c r="AQ342" s="13"/>
      <c r="AR342" s="13"/>
      <c r="AS342" s="13"/>
      <c r="AT342" s="13"/>
      <c r="AU342" s="13"/>
      <c r="AV342" s="13"/>
      <c r="AW342" s="13"/>
      <c r="AX342" s="13"/>
      <c r="AY342" s="13"/>
      <c r="AZ342" s="13"/>
      <c r="BA342" s="13">
        <f>1238/2360</f>
        <v>0.52457627118644068</v>
      </c>
      <c r="BB342" s="13">
        <v>0.52457627118644068</v>
      </c>
    </row>
    <row r="343" spans="1:54" x14ac:dyDescent="0.25">
      <c r="A343" s="13" t="s">
        <v>948</v>
      </c>
      <c r="B343" s="13" t="s">
        <v>1379</v>
      </c>
      <c r="C343" s="13" t="s">
        <v>949</v>
      </c>
      <c r="D343" s="13" t="s">
        <v>1929</v>
      </c>
      <c r="E343" s="13" t="s">
        <v>685</v>
      </c>
      <c r="F343" s="13" t="s">
        <v>967</v>
      </c>
      <c r="G343" s="13" t="s">
        <v>1942</v>
      </c>
      <c r="H343" s="13" t="s">
        <v>4317</v>
      </c>
      <c r="I343" s="13" t="s">
        <v>1927</v>
      </c>
      <c r="J343" s="13" t="str">
        <f>VLOOKUP($M343,[1]Hoja1!$K$5:$N$815,2,FALSE)</f>
        <v>C</v>
      </c>
      <c r="K343" s="13">
        <f>VLOOKUP($M343,[1]Hoja1!$K$5:$N$815,3,FALSE)</f>
        <v>42.6</v>
      </c>
      <c r="L343" s="13">
        <f>VLOOKUP($M343,[1]Hoja1!$K$5:$N$815,4,FALSE)</f>
        <v>550159</v>
      </c>
      <c r="M343" s="13" t="s">
        <v>1954</v>
      </c>
      <c r="N343" s="13"/>
      <c r="O343" s="13"/>
      <c r="P343" s="13"/>
      <c r="Q343" s="13"/>
      <c r="R343" s="13"/>
      <c r="S343" s="13"/>
      <c r="T343" s="13"/>
      <c r="U343" s="13"/>
      <c r="V343" s="13"/>
      <c r="W343" s="13"/>
      <c r="X343" s="13"/>
      <c r="Y343" s="13"/>
      <c r="Z343" s="13"/>
      <c r="AA343" s="13"/>
      <c r="AB343" s="13">
        <f>VLOOKUP(M343,'[2]Base Total GPR'!$P$5:$BH$652,11,FALSE)</f>
        <v>1</v>
      </c>
      <c r="AC343" s="13"/>
      <c r="AD343" s="13"/>
      <c r="AE343" s="13"/>
      <c r="AF343" s="13"/>
      <c r="AG343" s="13"/>
      <c r="AH343" s="13"/>
      <c r="AI343" s="13"/>
      <c r="AJ343" s="13"/>
      <c r="AK343" s="13"/>
      <c r="AL343" s="13"/>
      <c r="AM343" s="13"/>
      <c r="AN343" s="13">
        <v>0.89039999999999997</v>
      </c>
      <c r="AO343" s="13">
        <v>0.89039999999999997</v>
      </c>
      <c r="AP343" s="13"/>
      <c r="AQ343" s="13"/>
      <c r="AR343" s="13"/>
      <c r="AS343" s="13"/>
      <c r="AT343" s="13"/>
      <c r="AU343" s="13"/>
      <c r="AV343" s="13"/>
      <c r="AW343" s="13"/>
      <c r="AX343" s="13"/>
      <c r="AY343" s="13"/>
      <c r="AZ343" s="13"/>
      <c r="BA343" s="13">
        <f>55151/57950</f>
        <v>0.95169974115616907</v>
      </c>
      <c r="BB343" s="13">
        <v>0.95169974115616907</v>
      </c>
    </row>
    <row r="344" spans="1:54" x14ac:dyDescent="0.25">
      <c r="A344" s="13" t="s">
        <v>948</v>
      </c>
      <c r="B344" s="13" t="s">
        <v>1379</v>
      </c>
      <c r="C344" s="13" t="s">
        <v>949</v>
      </c>
      <c r="D344" s="13" t="s">
        <v>1938</v>
      </c>
      <c r="E344" s="13" t="s">
        <v>69</v>
      </c>
      <c r="F344" s="13" t="s">
        <v>956</v>
      </c>
      <c r="G344" s="13" t="s">
        <v>191</v>
      </c>
      <c r="H344" s="13" t="s">
        <v>4309</v>
      </c>
      <c r="I344" s="13" t="s">
        <v>1939</v>
      </c>
      <c r="J344" s="13" t="str">
        <f>VLOOKUP($M344,[1]Hoja1!$K$5:$N$815,2,FALSE)</f>
        <v>C</v>
      </c>
      <c r="K344" s="13">
        <f>VLOOKUP($M344,[1]Hoja1!$K$5:$N$815,3,FALSE)</f>
        <v>46.3</v>
      </c>
      <c r="L344" s="13">
        <f>VLOOKUP($M344,[1]Hoja1!$K$5:$N$815,4,FALSE)</f>
        <v>550157</v>
      </c>
      <c r="M344" s="13" t="s">
        <v>1951</v>
      </c>
      <c r="N344" s="13"/>
      <c r="O344" s="13"/>
      <c r="P344" s="13"/>
      <c r="Q344" s="13"/>
      <c r="R344" s="13"/>
      <c r="S344" s="13"/>
      <c r="T344" s="13"/>
      <c r="U344" s="13"/>
      <c r="V344" s="13"/>
      <c r="W344" s="13"/>
      <c r="X344" s="13"/>
      <c r="Y344" s="13"/>
      <c r="Z344" s="13"/>
      <c r="AA344" s="13"/>
      <c r="AB344" s="13">
        <f>VLOOKUP(M344,'[2]Base Total GPR'!$P$5:$BH$652,11,FALSE)</f>
        <v>1</v>
      </c>
      <c r="AC344" s="13"/>
      <c r="AD344" s="13"/>
      <c r="AE344" s="13"/>
      <c r="AF344" s="13"/>
      <c r="AG344" s="13"/>
      <c r="AH344" s="13"/>
      <c r="AI344" s="13"/>
      <c r="AJ344" s="13"/>
      <c r="AK344" s="13"/>
      <c r="AL344" s="13"/>
      <c r="AM344" s="13"/>
      <c r="AN344" s="13">
        <v>1.4999999999999999E-2</v>
      </c>
      <c r="AO344" s="13">
        <v>1.4999999999999999E-2</v>
      </c>
      <c r="AP344" s="13"/>
      <c r="AQ344" s="13"/>
      <c r="AR344" s="13"/>
      <c r="AS344" s="13"/>
      <c r="AT344" s="13"/>
      <c r="AU344" s="13"/>
      <c r="AV344" s="13"/>
      <c r="AW344" s="13"/>
      <c r="AX344" s="13"/>
      <c r="AY344" s="13"/>
      <c r="AZ344" s="13"/>
      <c r="BA344" s="13">
        <f>964/16095</f>
        <v>5.9894377135756446E-2</v>
      </c>
      <c r="BB344" s="13">
        <v>5.9894377135756446E-2</v>
      </c>
    </row>
    <row r="345" spans="1:54" x14ac:dyDescent="0.25">
      <c r="A345" s="13" t="s">
        <v>948</v>
      </c>
      <c r="B345" s="13" t="s">
        <v>1379</v>
      </c>
      <c r="C345" s="13" t="s">
        <v>949</v>
      </c>
      <c r="D345" s="13" t="s">
        <v>1949</v>
      </c>
      <c r="E345" s="13" t="s">
        <v>69</v>
      </c>
      <c r="F345" s="13" t="s">
        <v>951</v>
      </c>
      <c r="G345" s="13" t="s">
        <v>630</v>
      </c>
      <c r="H345" s="13" t="s">
        <v>4317</v>
      </c>
      <c r="I345" s="13" t="s">
        <v>1927</v>
      </c>
      <c r="J345" s="13" t="str">
        <f>VLOOKUP($M345,[1]Hoja1!$K$5:$N$815,2,FALSE)</f>
        <v>C</v>
      </c>
      <c r="K345" s="13">
        <f>VLOOKUP($M345,[1]Hoja1!$K$5:$N$815,3,FALSE)</f>
        <v>43.5</v>
      </c>
      <c r="L345" s="13">
        <f>VLOOKUP($M345,[1]Hoja1!$K$5:$N$815,4,FALSE)</f>
        <v>550158</v>
      </c>
      <c r="M345" s="13" t="s">
        <v>1950</v>
      </c>
      <c r="N345" s="13"/>
      <c r="O345" s="13"/>
      <c r="P345" s="13"/>
      <c r="Q345" s="13"/>
      <c r="R345" s="13"/>
      <c r="S345" s="13"/>
      <c r="T345" s="13"/>
      <c r="U345" s="13"/>
      <c r="V345" s="13"/>
      <c r="W345" s="13"/>
      <c r="X345" s="13"/>
      <c r="Y345" s="13"/>
      <c r="Z345" s="13"/>
      <c r="AA345" s="13"/>
      <c r="AB345" s="13">
        <f>VLOOKUP(M345,'[2]Base Total GPR'!$P$5:$BH$652,11,FALSE)</f>
        <v>1</v>
      </c>
      <c r="AC345" s="13"/>
      <c r="AD345" s="13"/>
      <c r="AE345" s="13"/>
      <c r="AF345" s="13"/>
      <c r="AG345" s="13"/>
      <c r="AH345" s="13"/>
      <c r="AI345" s="13"/>
      <c r="AJ345" s="13"/>
      <c r="AK345" s="13"/>
      <c r="AL345" s="13"/>
      <c r="AM345" s="13"/>
      <c r="AN345" s="13">
        <v>4.24E-2</v>
      </c>
      <c r="AO345" s="13">
        <v>4.24E-2</v>
      </c>
      <c r="AP345" s="13"/>
      <c r="AQ345" s="13"/>
      <c r="AR345" s="13"/>
      <c r="AS345" s="13"/>
      <c r="AT345" s="13"/>
      <c r="AU345" s="13"/>
      <c r="AV345" s="13"/>
      <c r="AW345" s="13"/>
      <c r="AX345" s="13"/>
      <c r="AY345" s="13"/>
      <c r="AZ345" s="13"/>
      <c r="BA345" s="13">
        <f>1226/16095</f>
        <v>7.6172724448586512E-2</v>
      </c>
      <c r="BB345" s="13">
        <v>7.6172724448586512E-2</v>
      </c>
    </row>
    <row r="346" spans="1:54" x14ac:dyDescent="0.25">
      <c r="A346" s="13" t="s">
        <v>948</v>
      </c>
      <c r="B346" s="13" t="s">
        <v>1379</v>
      </c>
      <c r="C346" s="13" t="s">
        <v>949</v>
      </c>
      <c r="D346" s="13" t="s">
        <v>1933</v>
      </c>
      <c r="E346" s="13" t="s">
        <v>685</v>
      </c>
      <c r="F346" s="13" t="s">
        <v>967</v>
      </c>
      <c r="G346" s="13" t="s">
        <v>968</v>
      </c>
      <c r="H346" s="13" t="s">
        <v>4317</v>
      </c>
      <c r="I346" s="13" t="s">
        <v>1927</v>
      </c>
      <c r="J346" s="13" t="str">
        <f>VLOOKUP($M346,[1]Hoja1!$K$5:$N$815,2,FALSE)</f>
        <v>C</v>
      </c>
      <c r="K346" s="13">
        <f>VLOOKUP($M346,[1]Hoja1!$K$5:$N$815,3,FALSE)</f>
        <v>48.2</v>
      </c>
      <c r="L346" s="13">
        <f>VLOOKUP($M346,[1]Hoja1!$K$5:$N$815,4,FALSE)</f>
        <v>550168</v>
      </c>
      <c r="M346" s="13" t="s">
        <v>1944</v>
      </c>
      <c r="N346" s="13"/>
      <c r="O346" s="13"/>
      <c r="P346" s="13"/>
      <c r="Q346" s="13"/>
      <c r="R346" s="13"/>
      <c r="S346" s="13"/>
      <c r="T346" s="13"/>
      <c r="U346" s="13"/>
      <c r="V346" s="13"/>
      <c r="W346" s="13"/>
      <c r="X346" s="13"/>
      <c r="Y346" s="13"/>
      <c r="Z346" s="13"/>
      <c r="AA346" s="13"/>
      <c r="AB346" s="13">
        <f>VLOOKUP(M346,'[2]Base Total GPR'!$P$5:$BH$652,11,FALSE)</f>
        <v>1</v>
      </c>
      <c r="AC346" s="13"/>
      <c r="AD346" s="13"/>
      <c r="AE346" s="13"/>
      <c r="AF346" s="13"/>
      <c r="AG346" s="13"/>
      <c r="AH346" s="13"/>
      <c r="AI346" s="13"/>
      <c r="AJ346" s="13"/>
      <c r="AK346" s="13"/>
      <c r="AL346" s="13"/>
      <c r="AM346" s="13"/>
      <c r="AN346" s="13">
        <v>3.3300000000000003E-2</v>
      </c>
      <c r="AO346" s="13">
        <v>3.3300000000000003E-2</v>
      </c>
      <c r="AP346" s="13"/>
      <c r="AQ346" s="13"/>
      <c r="AR346" s="13"/>
      <c r="AS346" s="13"/>
      <c r="AT346" s="13"/>
      <c r="AU346" s="13"/>
      <c r="AV346" s="13"/>
      <c r="AW346" s="13"/>
      <c r="AX346" s="13"/>
      <c r="AY346" s="13"/>
      <c r="AZ346" s="13"/>
      <c r="BA346" s="13">
        <f>2/32</f>
        <v>6.25E-2</v>
      </c>
      <c r="BB346" s="13">
        <v>6.25E-2</v>
      </c>
    </row>
    <row r="347" spans="1:54" x14ac:dyDescent="0.25">
      <c r="A347" s="13" t="s">
        <v>948</v>
      </c>
      <c r="B347" s="13" t="s">
        <v>1379</v>
      </c>
      <c r="C347" s="13" t="s">
        <v>949</v>
      </c>
      <c r="D347" s="13" t="s">
        <v>1926</v>
      </c>
      <c r="E347" s="13" t="s">
        <v>69</v>
      </c>
      <c r="F347" s="13" t="s">
        <v>951</v>
      </c>
      <c r="G347" s="13" t="s">
        <v>960</v>
      </c>
      <c r="H347" s="13" t="s">
        <v>4317</v>
      </c>
      <c r="I347" s="13" t="s">
        <v>1927</v>
      </c>
      <c r="J347" s="13" t="str">
        <f>VLOOKUP($M347,[1]Hoja1!$K$5:$N$815,2,FALSE)</f>
        <v>C</v>
      </c>
      <c r="K347" s="13">
        <f>VLOOKUP($M347,[1]Hoja1!$K$5:$N$815,3,FALSE)</f>
        <v>41.4</v>
      </c>
      <c r="L347" s="13">
        <f>VLOOKUP($M347,[1]Hoja1!$K$5:$N$815,4,FALSE)</f>
        <v>550147</v>
      </c>
      <c r="M347" s="13" t="s">
        <v>1953</v>
      </c>
      <c r="N347" s="13"/>
      <c r="O347" s="13"/>
      <c r="P347" s="13"/>
      <c r="Q347" s="13"/>
      <c r="R347" s="13"/>
      <c r="S347" s="13"/>
      <c r="T347" s="13"/>
      <c r="U347" s="13"/>
      <c r="V347" s="13"/>
      <c r="W347" s="13"/>
      <c r="X347" s="13"/>
      <c r="Y347" s="13"/>
      <c r="Z347" s="13"/>
      <c r="AA347" s="13"/>
      <c r="AB347" s="13">
        <f>VLOOKUP(M347,'[2]Base Total GPR'!$P$5:$BH$652,11,FALSE)</f>
        <v>1</v>
      </c>
      <c r="AC347" s="13"/>
      <c r="AD347" s="13"/>
      <c r="AE347" s="13"/>
      <c r="AF347" s="13"/>
      <c r="AG347" s="13"/>
      <c r="AH347" s="13"/>
      <c r="AI347" s="13"/>
      <c r="AJ347" s="13"/>
      <c r="AK347" s="13"/>
      <c r="AL347" s="13"/>
      <c r="AM347" s="13"/>
      <c r="AN347" s="13">
        <v>0.18970000000000001</v>
      </c>
      <c r="AO347" s="13">
        <v>0.18970000000000001</v>
      </c>
      <c r="AP347" s="13"/>
      <c r="AQ347" s="13"/>
      <c r="AR347" s="13"/>
      <c r="AS347" s="13"/>
      <c r="AT347" s="13"/>
      <c r="AU347" s="13"/>
      <c r="AV347" s="13"/>
      <c r="AW347" s="13"/>
      <c r="AX347" s="13"/>
      <c r="AY347" s="13"/>
      <c r="AZ347" s="13"/>
      <c r="BA347" s="13">
        <f>2360/11924</f>
        <v>0.19792016101979201</v>
      </c>
      <c r="BB347" s="13">
        <v>0.19792016101979201</v>
      </c>
    </row>
    <row r="348" spans="1:54" x14ac:dyDescent="0.25">
      <c r="A348" s="13" t="s">
        <v>948</v>
      </c>
      <c r="B348" s="13" t="s">
        <v>1379</v>
      </c>
      <c r="C348" s="13" t="s">
        <v>949</v>
      </c>
      <c r="D348" s="13" t="s">
        <v>1926</v>
      </c>
      <c r="E348" s="13" t="s">
        <v>69</v>
      </c>
      <c r="F348" s="13" t="s">
        <v>951</v>
      </c>
      <c r="G348" s="13" t="s">
        <v>960</v>
      </c>
      <c r="H348" s="13" t="s">
        <v>4317</v>
      </c>
      <c r="I348" s="13" t="s">
        <v>1927</v>
      </c>
      <c r="J348" s="13" t="str">
        <f>VLOOKUP($M348,[1]Hoja1!$K$5:$N$815,2,FALSE)</f>
        <v>C</v>
      </c>
      <c r="K348" s="13">
        <f>VLOOKUP($M348,[1]Hoja1!$K$5:$N$815,3,FALSE)</f>
        <v>41.3</v>
      </c>
      <c r="L348" s="13">
        <f>VLOOKUP($M348,[1]Hoja1!$K$5:$N$815,4,FALSE)</f>
        <v>550142</v>
      </c>
      <c r="M348" s="13" t="s">
        <v>1928</v>
      </c>
      <c r="N348" s="13"/>
      <c r="O348" s="13"/>
      <c r="P348" s="13"/>
      <c r="Q348" s="13"/>
      <c r="R348" s="13"/>
      <c r="S348" s="13"/>
      <c r="T348" s="13"/>
      <c r="U348" s="13"/>
      <c r="V348" s="13"/>
      <c r="W348" s="13"/>
      <c r="X348" s="13"/>
      <c r="Y348" s="13"/>
      <c r="Z348" s="13"/>
      <c r="AA348" s="13"/>
      <c r="AB348" s="13">
        <f>VLOOKUP(M348,'[2]Base Total GPR'!$P$5:$BH$652,11,FALSE)</f>
        <v>1</v>
      </c>
      <c r="AC348" s="13"/>
      <c r="AD348" s="13"/>
      <c r="AE348" s="13"/>
      <c r="AF348" s="13"/>
      <c r="AG348" s="13"/>
      <c r="AH348" s="13"/>
      <c r="AI348" s="13"/>
      <c r="AJ348" s="13"/>
      <c r="AK348" s="13"/>
      <c r="AL348" s="13"/>
      <c r="AM348" s="13"/>
      <c r="AN348" s="13">
        <v>0.72899999999999998</v>
      </c>
      <c r="AO348" s="13">
        <v>0.72899999999999998</v>
      </c>
      <c r="AP348" s="13"/>
      <c r="AQ348" s="13"/>
      <c r="AR348" s="13"/>
      <c r="AS348" s="13"/>
      <c r="AT348" s="13"/>
      <c r="AU348" s="13"/>
      <c r="AV348" s="13"/>
      <c r="AW348" s="13"/>
      <c r="AX348" s="13"/>
      <c r="AY348" s="13"/>
      <c r="AZ348" s="13"/>
      <c r="BA348" s="13">
        <f>2500405/3403910</f>
        <v>0.73456848154034626</v>
      </c>
      <c r="BB348" s="13">
        <v>0.73456848154034626</v>
      </c>
    </row>
    <row r="349" spans="1:54" x14ac:dyDescent="0.25">
      <c r="A349" s="13" t="s">
        <v>948</v>
      </c>
      <c r="B349" s="13" t="s">
        <v>1379</v>
      </c>
      <c r="C349" s="13" t="s">
        <v>949</v>
      </c>
      <c r="D349" s="13" t="s">
        <v>1945</v>
      </c>
      <c r="E349" s="13" t="s">
        <v>69</v>
      </c>
      <c r="F349" s="13" t="s">
        <v>579</v>
      </c>
      <c r="G349" s="13" t="s">
        <v>952</v>
      </c>
      <c r="H349" s="13" t="s">
        <v>4317</v>
      </c>
      <c r="I349" s="13" t="s">
        <v>1930</v>
      </c>
      <c r="J349" s="13" t="str">
        <f>VLOOKUP($M349,[1]Hoja1!$K$5:$N$815,2,FALSE)</f>
        <v>C</v>
      </c>
      <c r="K349" s="13">
        <f>VLOOKUP($M349,[1]Hoja1!$K$5:$N$815,3,FALSE)</f>
        <v>45.2</v>
      </c>
      <c r="L349" s="13">
        <f>VLOOKUP($M349,[1]Hoja1!$K$5:$N$815,4,FALSE)</f>
        <v>550167</v>
      </c>
      <c r="M349" s="13" t="s">
        <v>1947</v>
      </c>
      <c r="N349" s="13"/>
      <c r="O349" s="13"/>
      <c r="P349" s="13"/>
      <c r="Q349" s="13"/>
      <c r="R349" s="13"/>
      <c r="S349" s="13"/>
      <c r="T349" s="13"/>
      <c r="U349" s="13"/>
      <c r="V349" s="13"/>
      <c r="W349" s="13"/>
      <c r="X349" s="13"/>
      <c r="Y349" s="13"/>
      <c r="Z349" s="13"/>
      <c r="AA349" s="13"/>
      <c r="AB349" s="13">
        <f>VLOOKUP(M349,'[2]Base Total GPR'!$P$5:$BH$652,11,FALSE)</f>
        <v>1</v>
      </c>
      <c r="AC349" s="13"/>
      <c r="AD349" s="13"/>
      <c r="AE349" s="13"/>
      <c r="AF349" s="13"/>
      <c r="AG349" s="13"/>
      <c r="AH349" s="13"/>
      <c r="AI349" s="13"/>
      <c r="AJ349" s="13"/>
      <c r="AK349" s="13"/>
      <c r="AL349" s="13"/>
      <c r="AM349" s="13"/>
      <c r="AN349" s="13">
        <v>0.74</v>
      </c>
      <c r="AO349" s="13">
        <v>0.74</v>
      </c>
      <c r="AP349" s="13"/>
      <c r="AQ349" s="13"/>
      <c r="AR349" s="13"/>
      <c r="AS349" s="13"/>
      <c r="AT349" s="13"/>
      <c r="AU349" s="13"/>
      <c r="AV349" s="13"/>
      <c r="AW349" s="13"/>
      <c r="AX349" s="13"/>
      <c r="AY349" s="13"/>
      <c r="AZ349" s="13"/>
      <c r="BA349" s="13">
        <f>119195/160000</f>
        <v>0.74496874999999996</v>
      </c>
      <c r="BB349" s="13">
        <v>0.74496874999999996</v>
      </c>
    </row>
    <row r="350" spans="1:54" x14ac:dyDescent="0.25">
      <c r="A350" s="13" t="s">
        <v>948</v>
      </c>
      <c r="B350" s="13" t="s">
        <v>1379</v>
      </c>
      <c r="C350" s="13" t="s">
        <v>949</v>
      </c>
      <c r="D350" s="13" t="s">
        <v>1935</v>
      </c>
      <c r="E350" s="13" t="s">
        <v>69</v>
      </c>
      <c r="F350" s="13" t="s">
        <v>141</v>
      </c>
      <c r="G350" s="13" t="s">
        <v>964</v>
      </c>
      <c r="H350" s="13" t="s">
        <v>4313</v>
      </c>
      <c r="I350" s="13" t="s">
        <v>1936</v>
      </c>
      <c r="J350" s="13" t="str">
        <f>VLOOKUP($M350,[1]Hoja1!$K$5:$N$815,2,FALSE)</f>
        <v>C</v>
      </c>
      <c r="K350" s="13">
        <f>VLOOKUP($M350,[1]Hoja1!$K$5:$N$815,3,FALSE)</f>
        <v>47.1</v>
      </c>
      <c r="L350" s="13">
        <f>VLOOKUP($M350,[1]Hoja1!$K$5:$N$815,4,FALSE)</f>
        <v>550160</v>
      </c>
      <c r="M350" s="13" t="s">
        <v>1937</v>
      </c>
      <c r="N350" s="13"/>
      <c r="O350" s="13"/>
      <c r="P350" s="13"/>
      <c r="Q350" s="13"/>
      <c r="R350" s="13"/>
      <c r="S350" s="13"/>
      <c r="T350" s="13"/>
      <c r="U350" s="13"/>
      <c r="V350" s="13"/>
      <c r="W350" s="13"/>
      <c r="X350" s="13"/>
      <c r="Y350" s="13"/>
      <c r="Z350" s="13"/>
      <c r="AA350" s="13"/>
      <c r="AB350" s="13">
        <f>VLOOKUP(M350,'[2]Base Total GPR'!$P$5:$BH$652,11,FALSE)</f>
        <v>1</v>
      </c>
      <c r="AC350" s="13"/>
      <c r="AD350" s="13"/>
      <c r="AE350" s="13"/>
      <c r="AF350" s="13"/>
      <c r="AG350" s="13"/>
      <c r="AH350" s="13"/>
      <c r="AI350" s="13"/>
      <c r="AJ350" s="13"/>
      <c r="AK350" s="13"/>
      <c r="AL350" s="13"/>
      <c r="AM350" s="13"/>
      <c r="AN350" s="13">
        <v>0.1</v>
      </c>
      <c r="AO350" s="13">
        <v>0.1</v>
      </c>
      <c r="AP350" s="13"/>
      <c r="AQ350" s="13"/>
      <c r="AR350" s="13"/>
      <c r="AS350" s="13"/>
      <c r="AT350" s="13"/>
      <c r="AU350" s="13"/>
      <c r="AV350" s="13"/>
      <c r="AW350" s="13"/>
      <c r="AX350" s="13"/>
      <c r="AY350" s="13"/>
      <c r="AZ350" s="13"/>
      <c r="BA350" s="13">
        <f>1233/12184</f>
        <v>0.10119829284307288</v>
      </c>
      <c r="BB350" s="13">
        <v>0.10119829284307288</v>
      </c>
    </row>
    <row r="351" spans="1:54" x14ac:dyDescent="0.25">
      <c r="A351" s="13" t="s">
        <v>948</v>
      </c>
      <c r="B351" s="13" t="s">
        <v>1379</v>
      </c>
      <c r="C351" s="13" t="s">
        <v>949</v>
      </c>
      <c r="D351" s="13" t="s">
        <v>1933</v>
      </c>
      <c r="E351" s="13" t="s">
        <v>685</v>
      </c>
      <c r="F351" s="13" t="s">
        <v>967</v>
      </c>
      <c r="G351" s="13" t="s">
        <v>968</v>
      </c>
      <c r="H351" s="13" t="s">
        <v>4317</v>
      </c>
      <c r="I351" s="13" t="s">
        <v>1927</v>
      </c>
      <c r="J351" s="13" t="str">
        <f>VLOOKUP($M351,[1]Hoja1!$K$5:$N$815,2,FALSE)</f>
        <v>C</v>
      </c>
      <c r="K351" s="13">
        <f>VLOOKUP($M351,[1]Hoja1!$K$5:$N$815,3,FALSE)</f>
        <v>48.1</v>
      </c>
      <c r="L351" s="13">
        <f>VLOOKUP($M351,[1]Hoja1!$K$5:$N$815,4,FALSE)</f>
        <v>550166</v>
      </c>
      <c r="M351" s="13" t="s">
        <v>1934</v>
      </c>
      <c r="N351" s="13"/>
      <c r="O351" s="13"/>
      <c r="P351" s="13"/>
      <c r="Q351" s="13"/>
      <c r="R351" s="13"/>
      <c r="S351" s="13"/>
      <c r="T351" s="13"/>
      <c r="U351" s="13"/>
      <c r="V351" s="13"/>
      <c r="W351" s="13"/>
      <c r="X351" s="13"/>
      <c r="Y351" s="13"/>
      <c r="Z351" s="13"/>
      <c r="AA351" s="13"/>
      <c r="AB351" s="13">
        <f>VLOOKUP(M351,'[2]Base Total GPR'!$P$5:$BH$652,11,FALSE)</f>
        <v>1</v>
      </c>
      <c r="AC351" s="13"/>
      <c r="AD351" s="13"/>
      <c r="AE351" s="13"/>
      <c r="AF351" s="13"/>
      <c r="AG351" s="13"/>
      <c r="AH351" s="13"/>
      <c r="AI351" s="13"/>
      <c r="AJ351" s="13"/>
      <c r="AK351" s="13"/>
      <c r="AL351" s="13"/>
      <c r="AM351" s="13"/>
      <c r="AN351" s="13">
        <v>0.1111</v>
      </c>
      <c r="AO351" s="13">
        <v>0.1111</v>
      </c>
      <c r="AP351" s="13"/>
      <c r="AQ351" s="13"/>
      <c r="AR351" s="13"/>
      <c r="AS351" s="13"/>
      <c r="AT351" s="13"/>
      <c r="AU351" s="13"/>
      <c r="AV351" s="13"/>
      <c r="AW351" s="13"/>
      <c r="AX351" s="13"/>
      <c r="AY351" s="13"/>
      <c r="AZ351" s="13"/>
      <c r="BA351" s="13">
        <f>1/9</f>
        <v>0.1111111111111111</v>
      </c>
      <c r="BB351" s="13">
        <v>0.1111111111111111</v>
      </c>
    </row>
    <row r="352" spans="1:54" x14ac:dyDescent="0.25">
      <c r="A352" s="13" t="s">
        <v>948</v>
      </c>
      <c r="B352" s="13" t="s">
        <v>1379</v>
      </c>
      <c r="C352" s="13" t="s">
        <v>949</v>
      </c>
      <c r="D352" s="13" t="s">
        <v>1933</v>
      </c>
      <c r="E352" s="13" t="s">
        <v>685</v>
      </c>
      <c r="F352" s="13" t="s">
        <v>967</v>
      </c>
      <c r="G352" s="13" t="s">
        <v>968</v>
      </c>
      <c r="H352" s="13" t="s">
        <v>4317</v>
      </c>
      <c r="I352" s="13" t="s">
        <v>1927</v>
      </c>
      <c r="J352" s="13" t="str">
        <f>VLOOKUP($M352,[1]Hoja1!$K$5:$N$815,2,FALSE)</f>
        <v>C</v>
      </c>
      <c r="K352" s="13">
        <f>VLOOKUP($M352,[1]Hoja1!$K$5:$N$815,3,FALSE)</f>
        <v>48.3</v>
      </c>
      <c r="L352" s="13">
        <f>VLOOKUP($M352,[1]Hoja1!$K$5:$N$815,4,FALSE)</f>
        <v>550169</v>
      </c>
      <c r="M352" s="13" t="s">
        <v>1952</v>
      </c>
      <c r="N352" s="13"/>
      <c r="O352" s="13"/>
      <c r="P352" s="13"/>
      <c r="Q352" s="13"/>
      <c r="R352" s="13"/>
      <c r="S352" s="13"/>
      <c r="T352" s="13"/>
      <c r="U352" s="13"/>
      <c r="V352" s="13"/>
      <c r="W352" s="13"/>
      <c r="X352" s="13"/>
      <c r="Y352" s="13"/>
      <c r="Z352" s="13"/>
      <c r="AA352" s="13"/>
      <c r="AB352" s="13">
        <f>VLOOKUP(M352,'[2]Base Total GPR'!$P$5:$BH$652,11,FALSE)</f>
        <v>1</v>
      </c>
      <c r="AC352" s="13"/>
      <c r="AD352" s="13"/>
      <c r="AE352" s="13"/>
      <c r="AF352" s="13"/>
      <c r="AG352" s="13"/>
      <c r="AH352" s="13"/>
      <c r="AI352" s="13"/>
      <c r="AJ352" s="13"/>
      <c r="AK352" s="13"/>
      <c r="AL352" s="13"/>
      <c r="AM352" s="13"/>
      <c r="AN352" s="13">
        <v>0.50460000000000005</v>
      </c>
      <c r="AO352" s="13">
        <v>0.50460000000000005</v>
      </c>
      <c r="AP352" s="13"/>
      <c r="AQ352" s="13"/>
      <c r="AR352" s="13"/>
      <c r="AS352" s="13"/>
      <c r="AT352" s="13"/>
      <c r="AU352" s="13"/>
      <c r="AV352" s="13"/>
      <c r="AW352" s="13"/>
      <c r="AX352" s="13"/>
      <c r="AY352" s="13"/>
      <c r="AZ352" s="13"/>
      <c r="BA352" s="13">
        <f>55/109</f>
        <v>0.50458715596330272</v>
      </c>
      <c r="BB352" s="13">
        <v>0.50458715596330272</v>
      </c>
    </row>
    <row r="353" spans="1:54" x14ac:dyDescent="0.25">
      <c r="A353" s="13" t="s">
        <v>948</v>
      </c>
      <c r="B353" s="13" t="s">
        <v>1379</v>
      </c>
      <c r="C353" s="13" t="s">
        <v>949</v>
      </c>
      <c r="D353" s="13" t="s">
        <v>1945</v>
      </c>
      <c r="E353" s="13" t="s">
        <v>69</v>
      </c>
      <c r="F353" s="13" t="s">
        <v>951</v>
      </c>
      <c r="G353" s="13" t="s">
        <v>960</v>
      </c>
      <c r="H353" s="13" t="s">
        <v>4317</v>
      </c>
      <c r="I353" s="13" t="s">
        <v>1927</v>
      </c>
      <c r="J353" s="13" t="str">
        <f>VLOOKUP($M353,[1]Hoja1!$K$5:$N$815,2,FALSE)</f>
        <v>C</v>
      </c>
      <c r="K353" s="13">
        <f>VLOOKUP($M353,[1]Hoja1!$K$5:$N$815,3,FALSE)</f>
        <v>45.1</v>
      </c>
      <c r="L353" s="13">
        <f>VLOOKUP($M353,[1]Hoja1!$K$5:$N$815,4,FALSE)</f>
        <v>550163</v>
      </c>
      <c r="M353" s="13" t="s">
        <v>1946</v>
      </c>
      <c r="N353" s="13"/>
      <c r="O353" s="13"/>
      <c r="P353" s="13"/>
      <c r="Q353" s="13"/>
      <c r="R353" s="13"/>
      <c r="S353" s="13"/>
      <c r="T353" s="13"/>
      <c r="U353" s="13"/>
      <c r="V353" s="13"/>
      <c r="W353" s="13"/>
      <c r="X353" s="13"/>
      <c r="Y353" s="13"/>
      <c r="Z353" s="13"/>
      <c r="AA353" s="13"/>
      <c r="AB353" s="13">
        <f>VLOOKUP(M353,'[2]Base Total GPR'!$P$5:$BH$652,11,FALSE)</f>
        <v>1</v>
      </c>
      <c r="AC353" s="13"/>
      <c r="AD353" s="13"/>
      <c r="AE353" s="13"/>
      <c r="AF353" s="13"/>
      <c r="AG353" s="13"/>
      <c r="AH353" s="13"/>
      <c r="AI353" s="13"/>
      <c r="AJ353" s="13"/>
      <c r="AK353" s="13"/>
      <c r="AL353" s="13"/>
      <c r="AM353" s="13"/>
      <c r="AN353" s="13">
        <v>0.76</v>
      </c>
      <c r="AO353" s="13">
        <v>0.76</v>
      </c>
      <c r="AP353" s="13"/>
      <c r="AQ353" s="13"/>
      <c r="AR353" s="13"/>
      <c r="AS353" s="13"/>
      <c r="AT353" s="13"/>
      <c r="AU353" s="13"/>
      <c r="AV353" s="13"/>
      <c r="AW353" s="13"/>
      <c r="AX353" s="13"/>
      <c r="AY353" s="13"/>
      <c r="AZ353" s="13"/>
      <c r="BA353" s="13">
        <f>116684/164323</f>
        <v>0.71008927539054179</v>
      </c>
      <c r="BB353" s="13">
        <v>0.71008927539054179</v>
      </c>
    </row>
    <row r="354" spans="1:54" x14ac:dyDescent="0.25">
      <c r="A354" s="13" t="s">
        <v>948</v>
      </c>
      <c r="B354" s="13" t="s">
        <v>1379</v>
      </c>
      <c r="C354" s="13" t="s">
        <v>949</v>
      </c>
      <c r="D354" s="13" t="s">
        <v>1933</v>
      </c>
      <c r="E354" s="13" t="s">
        <v>685</v>
      </c>
      <c r="F354" s="13" t="s">
        <v>967</v>
      </c>
      <c r="G354" s="13" t="s">
        <v>968</v>
      </c>
      <c r="H354" s="13" t="s">
        <v>4317</v>
      </c>
      <c r="I354" s="13" t="s">
        <v>1927</v>
      </c>
      <c r="J354" s="13" t="str">
        <f>VLOOKUP($M354,[1]Hoja1!$K$5:$N$815,2,FALSE)</f>
        <v>C</v>
      </c>
      <c r="K354" s="13">
        <f>VLOOKUP($M354,[1]Hoja1!$K$5:$N$815,3,FALSE)</f>
        <v>48.4</v>
      </c>
      <c r="L354" s="13">
        <f>VLOOKUP($M354,[1]Hoja1!$K$5:$N$815,4,FALSE)</f>
        <v>550170</v>
      </c>
      <c r="M354" s="13" t="s">
        <v>1948</v>
      </c>
      <c r="N354" s="13"/>
      <c r="O354" s="13"/>
      <c r="P354" s="13"/>
      <c r="Q354" s="13"/>
      <c r="R354" s="13"/>
      <c r="S354" s="13"/>
      <c r="T354" s="13"/>
      <c r="U354" s="13"/>
      <c r="V354" s="13"/>
      <c r="W354" s="13"/>
      <c r="X354" s="13"/>
      <c r="Y354" s="13"/>
      <c r="Z354" s="13"/>
      <c r="AA354" s="13"/>
      <c r="AB354" s="13">
        <f>VLOOKUP(M354,'[2]Base Total GPR'!$P$5:$BH$652,11,FALSE)</f>
        <v>1</v>
      </c>
      <c r="AC354" s="13"/>
      <c r="AD354" s="13"/>
      <c r="AE354" s="13"/>
      <c r="AF354" s="13"/>
      <c r="AG354" s="13"/>
      <c r="AH354" s="13"/>
      <c r="AI354" s="13"/>
      <c r="AJ354" s="13"/>
      <c r="AK354" s="13"/>
      <c r="AL354" s="13"/>
      <c r="AM354" s="13"/>
      <c r="AN354" s="13">
        <v>0.1</v>
      </c>
      <c r="AO354" s="13">
        <v>0.1</v>
      </c>
      <c r="AP354" s="13"/>
      <c r="AQ354" s="13"/>
      <c r="AR354" s="13"/>
      <c r="AS354" s="13"/>
      <c r="AT354" s="13"/>
      <c r="AU354" s="13"/>
      <c r="AV354" s="13"/>
      <c r="AW354" s="13"/>
      <c r="AX354" s="13"/>
      <c r="AY354" s="13"/>
      <c r="AZ354" s="13"/>
      <c r="BA354" s="13">
        <v>0</v>
      </c>
      <c r="BB354" s="13">
        <v>0</v>
      </c>
    </row>
    <row r="355" spans="1:54" x14ac:dyDescent="0.25">
      <c r="A355" s="13" t="s">
        <v>948</v>
      </c>
      <c r="B355" s="13" t="s">
        <v>1379</v>
      </c>
      <c r="C355" s="13" t="s">
        <v>949</v>
      </c>
      <c r="D355" s="13" t="s">
        <v>1929</v>
      </c>
      <c r="E355" s="13" t="s">
        <v>69</v>
      </c>
      <c r="F355" s="13" t="s">
        <v>579</v>
      </c>
      <c r="G355" s="13" t="s">
        <v>239</v>
      </c>
      <c r="H355" s="13" t="s">
        <v>4317</v>
      </c>
      <c r="I355" s="13" t="s">
        <v>1930</v>
      </c>
      <c r="J355" s="13" t="str">
        <f>VLOOKUP($M355,[1]Hoja1!$K$5:$N$815,2,FALSE)</f>
        <v>C</v>
      </c>
      <c r="K355" s="13">
        <f>VLOOKUP($M355,[1]Hoja1!$K$5:$N$815,3,FALSE)</f>
        <v>42.9</v>
      </c>
      <c r="L355" s="13">
        <f>VLOOKUP($M355,[1]Hoja1!$K$5:$N$815,4,FALSE)</f>
        <v>550165</v>
      </c>
      <c r="M355" s="13" t="s">
        <v>1932</v>
      </c>
      <c r="N355" s="13"/>
      <c r="O355" s="13"/>
      <c r="P355" s="13"/>
      <c r="Q355" s="13"/>
      <c r="R355" s="13"/>
      <c r="S355" s="13"/>
      <c r="T355" s="13"/>
      <c r="U355" s="13"/>
      <c r="V355" s="13"/>
      <c r="W355" s="13"/>
      <c r="X355" s="13"/>
      <c r="Y355" s="13"/>
      <c r="Z355" s="13"/>
      <c r="AA355" s="13"/>
      <c r="AB355" s="13">
        <f>VLOOKUP(M355,'[2]Base Total GPR'!$P$5:$BH$652,11,FALSE)</f>
        <v>1</v>
      </c>
      <c r="AC355" s="13"/>
      <c r="AD355" s="13"/>
      <c r="AE355" s="13"/>
      <c r="AF355" s="13"/>
      <c r="AG355" s="13"/>
      <c r="AH355" s="13"/>
      <c r="AI355" s="13"/>
      <c r="AJ355" s="13"/>
      <c r="AK355" s="13"/>
      <c r="AL355" s="13"/>
      <c r="AM355" s="13"/>
      <c r="AN355" s="13">
        <v>0.4</v>
      </c>
      <c r="AO355" s="13">
        <v>0.4</v>
      </c>
      <c r="AP355" s="13"/>
      <c r="AQ355" s="13"/>
      <c r="AR355" s="13"/>
      <c r="AS355" s="13"/>
      <c r="AT355" s="13"/>
      <c r="AU355" s="13"/>
      <c r="AV355" s="13"/>
      <c r="AW355" s="13"/>
      <c r="AX355" s="13"/>
      <c r="AY355" s="13"/>
      <c r="AZ355" s="13"/>
      <c r="BA355" s="13">
        <f>196/1000</f>
        <v>0.19600000000000001</v>
      </c>
      <c r="BB355" s="13">
        <v>0.19600000000000001</v>
      </c>
    </row>
    <row r="356" spans="1:54" x14ac:dyDescent="0.25">
      <c r="A356" s="13" t="s">
        <v>948</v>
      </c>
      <c r="B356" s="13" t="s">
        <v>1379</v>
      </c>
      <c r="C356" s="13" t="s">
        <v>949</v>
      </c>
      <c r="D356" s="13" t="s">
        <v>1938</v>
      </c>
      <c r="E356" s="13" t="s">
        <v>69</v>
      </c>
      <c r="F356" s="13" t="s">
        <v>956</v>
      </c>
      <c r="G356" s="13" t="s">
        <v>191</v>
      </c>
      <c r="H356" s="13" t="s">
        <v>4309</v>
      </c>
      <c r="I356" s="13" t="s">
        <v>1939</v>
      </c>
      <c r="J356" s="13" t="str">
        <f>VLOOKUP($M356,[1]Hoja1!$K$5:$N$815,2,FALSE)</f>
        <v>C</v>
      </c>
      <c r="K356" s="13">
        <f>VLOOKUP($M356,[1]Hoja1!$K$5:$N$815,3,FALSE)</f>
        <v>46.1</v>
      </c>
      <c r="L356" s="13">
        <f>VLOOKUP($M356,[1]Hoja1!$K$5:$N$815,4,FALSE)</f>
        <v>550141</v>
      </c>
      <c r="M356" s="13" t="s">
        <v>1940</v>
      </c>
      <c r="N356" s="13"/>
      <c r="O356" s="13"/>
      <c r="P356" s="13"/>
      <c r="Q356" s="13"/>
      <c r="R356" s="13"/>
      <c r="S356" s="13"/>
      <c r="T356" s="13"/>
      <c r="U356" s="13"/>
      <c r="V356" s="13"/>
      <c r="W356" s="13"/>
      <c r="X356" s="13"/>
      <c r="Y356" s="13"/>
      <c r="Z356" s="13"/>
      <c r="AA356" s="13"/>
      <c r="AB356" s="13">
        <f>VLOOKUP(M356,'[2]Base Total GPR'!$P$5:$BH$652,11,FALSE)</f>
        <v>1</v>
      </c>
      <c r="AC356" s="13"/>
      <c r="AD356" s="13"/>
      <c r="AE356" s="13"/>
      <c r="AF356" s="13"/>
      <c r="AG356" s="13"/>
      <c r="AH356" s="13"/>
      <c r="AI356" s="13"/>
      <c r="AJ356" s="13"/>
      <c r="AK356" s="13"/>
      <c r="AL356" s="13"/>
      <c r="AM356" s="13"/>
      <c r="AN356" s="13">
        <v>0.25</v>
      </c>
      <c r="AO356" s="13">
        <v>0.25</v>
      </c>
      <c r="AP356" s="13"/>
      <c r="AQ356" s="13"/>
      <c r="AR356" s="13"/>
      <c r="AS356" s="13"/>
      <c r="AT356" s="13"/>
      <c r="AU356" s="13"/>
      <c r="AV356" s="13"/>
      <c r="AW356" s="13"/>
      <c r="AX356" s="13"/>
      <c r="AY356" s="13"/>
      <c r="AZ356" s="13"/>
      <c r="BA356" s="13">
        <f>3/97</f>
        <v>3.0927835051546393E-2</v>
      </c>
      <c r="BB356" s="13">
        <v>3.0927835051546393E-2</v>
      </c>
    </row>
    <row r="357" spans="1:54" x14ac:dyDescent="0.25">
      <c r="A357" s="13" t="s">
        <v>948</v>
      </c>
      <c r="B357" s="13" t="s">
        <v>1379</v>
      </c>
      <c r="C357" s="13" t="s">
        <v>949</v>
      </c>
      <c r="D357" s="13" t="s">
        <v>1929</v>
      </c>
      <c r="E357" s="13" t="s">
        <v>685</v>
      </c>
      <c r="F357" s="13" t="s">
        <v>967</v>
      </c>
      <c r="G357" s="13" t="s">
        <v>1942</v>
      </c>
      <c r="H357" s="13" t="s">
        <v>4317</v>
      </c>
      <c r="I357" s="13" t="s">
        <v>1927</v>
      </c>
      <c r="J357" s="13" t="str">
        <f>VLOOKUP($M357,[1]Hoja1!$K$5:$N$815,2,FALSE)</f>
        <v>C</v>
      </c>
      <c r="K357" s="13">
        <f>VLOOKUP($M357,[1]Hoja1!$K$5:$N$815,3,FALSE)</f>
        <v>42.7</v>
      </c>
      <c r="L357" s="13">
        <f>VLOOKUP($M357,[1]Hoja1!$K$5:$N$815,4,FALSE)</f>
        <v>550162</v>
      </c>
      <c r="M357" s="13" t="s">
        <v>1943</v>
      </c>
      <c r="N357" s="13"/>
      <c r="O357" s="13"/>
      <c r="P357" s="13"/>
      <c r="Q357" s="13"/>
      <c r="R357" s="13"/>
      <c r="S357" s="13"/>
      <c r="T357" s="13"/>
      <c r="U357" s="13"/>
      <c r="V357" s="13"/>
      <c r="W357" s="13"/>
      <c r="X357" s="13"/>
      <c r="Y357" s="13"/>
      <c r="Z357" s="13"/>
      <c r="AA357" s="13"/>
      <c r="AB357" s="13">
        <f>VLOOKUP(M357,'[2]Base Total GPR'!$P$5:$BH$652,11,FALSE)</f>
        <v>1</v>
      </c>
      <c r="AC357" s="13"/>
      <c r="AD357" s="13"/>
      <c r="AE357" s="13"/>
      <c r="AF357" s="13"/>
      <c r="AG357" s="13"/>
      <c r="AH357" s="13"/>
      <c r="AI357" s="13"/>
      <c r="AJ357" s="13"/>
      <c r="AK357" s="13"/>
      <c r="AL357" s="13"/>
      <c r="AM357" s="13"/>
      <c r="AN357" s="13">
        <v>0.52</v>
      </c>
      <c r="AO357" s="13">
        <v>0.52</v>
      </c>
      <c r="AP357" s="13"/>
      <c r="AQ357" s="13"/>
      <c r="AR357" s="13"/>
      <c r="AS357" s="13"/>
      <c r="AT357" s="13"/>
      <c r="AU357" s="13"/>
      <c r="AV357" s="13"/>
      <c r="AW357" s="13"/>
      <c r="AX357" s="13"/>
      <c r="AY357" s="13"/>
      <c r="AZ357" s="13"/>
      <c r="BA357" s="13">
        <f>1057/6733</f>
        <v>0.15698796970147036</v>
      </c>
      <c r="BB357" s="13">
        <v>0.15698796970147036</v>
      </c>
    </row>
    <row r="358" spans="1:54" x14ac:dyDescent="0.25">
      <c r="A358" s="13" t="s">
        <v>948</v>
      </c>
      <c r="B358" s="13" t="s">
        <v>1379</v>
      </c>
      <c r="C358" s="13" t="s">
        <v>949</v>
      </c>
      <c r="D358" s="13" t="s">
        <v>1938</v>
      </c>
      <c r="E358" s="13" t="s">
        <v>69</v>
      </c>
      <c r="F358" s="13" t="s">
        <v>956</v>
      </c>
      <c r="G358" s="13" t="s">
        <v>191</v>
      </c>
      <c r="H358" s="13" t="s">
        <v>4309</v>
      </c>
      <c r="I358" s="13" t="s">
        <v>1939</v>
      </c>
      <c r="J358" s="13" t="str">
        <f>VLOOKUP($M358,[1]Hoja1!$K$5:$N$815,2,FALSE)</f>
        <v>C</v>
      </c>
      <c r="K358" s="13">
        <f>VLOOKUP($M358,[1]Hoja1!$K$5:$N$815,3,FALSE)</f>
        <v>46.2</v>
      </c>
      <c r="L358" s="13">
        <f>VLOOKUP($M358,[1]Hoja1!$K$5:$N$815,4,FALSE)</f>
        <v>550150</v>
      </c>
      <c r="M358" s="13" t="s">
        <v>1941</v>
      </c>
      <c r="N358" s="13"/>
      <c r="O358" s="13"/>
      <c r="P358" s="13"/>
      <c r="Q358" s="13"/>
      <c r="R358" s="13"/>
      <c r="S358" s="13"/>
      <c r="T358" s="13"/>
      <c r="U358" s="13"/>
      <c r="V358" s="13"/>
      <c r="W358" s="13"/>
      <c r="X358" s="13"/>
      <c r="Y358" s="13"/>
      <c r="Z358" s="13"/>
      <c r="AA358" s="13"/>
      <c r="AB358" s="13">
        <f>VLOOKUP(M358,'[2]Base Total GPR'!$P$5:$BH$652,11,FALSE)</f>
        <v>1</v>
      </c>
      <c r="AC358" s="13"/>
      <c r="AD358" s="13"/>
      <c r="AE358" s="13"/>
      <c r="AF358" s="13"/>
      <c r="AG358" s="13"/>
      <c r="AH358" s="13"/>
      <c r="AI358" s="13"/>
      <c r="AJ358" s="13"/>
      <c r="AK358" s="13"/>
      <c r="AL358" s="13"/>
      <c r="AM358" s="13"/>
      <c r="AN358" s="13">
        <v>0.4</v>
      </c>
      <c r="AO358" s="13">
        <v>0.4</v>
      </c>
      <c r="AP358" s="13"/>
      <c r="AQ358" s="13"/>
      <c r="AR358" s="13"/>
      <c r="AS358" s="13"/>
      <c r="AT358" s="13"/>
      <c r="AU358" s="13"/>
      <c r="AV358" s="13"/>
      <c r="AW358" s="13"/>
      <c r="AX358" s="13"/>
      <c r="AY358" s="13"/>
      <c r="AZ358" s="13"/>
      <c r="BA358" s="13">
        <f>7527/16095</f>
        <v>0.46766076421248837</v>
      </c>
      <c r="BB358" s="13">
        <v>4.6766076421248838E-4</v>
      </c>
    </row>
    <row r="359" spans="1:54" x14ac:dyDescent="0.25">
      <c r="A359" s="13" t="s">
        <v>948</v>
      </c>
      <c r="B359" s="13" t="s">
        <v>1379</v>
      </c>
      <c r="C359" s="13" t="s">
        <v>949</v>
      </c>
      <c r="D359" s="13" t="s">
        <v>1929</v>
      </c>
      <c r="E359" s="13" t="s">
        <v>685</v>
      </c>
      <c r="F359" s="13" t="s">
        <v>967</v>
      </c>
      <c r="G359" s="13" t="s">
        <v>1942</v>
      </c>
      <c r="H359" s="13" t="s">
        <v>4317</v>
      </c>
      <c r="I359" s="13" t="s">
        <v>1927</v>
      </c>
      <c r="J359" s="13" t="str">
        <f>VLOOKUP($M359,[1]Hoja1!$K$5:$N$815,2,FALSE)</f>
        <v>C</v>
      </c>
      <c r="K359" s="13">
        <f>VLOOKUP($M359,[1]Hoja1!$K$5:$N$815,3,FALSE)</f>
        <v>42.4</v>
      </c>
      <c r="L359" s="13">
        <f>VLOOKUP($M359,[1]Hoja1!$K$5:$N$815,4,FALSE)</f>
        <v>550154</v>
      </c>
      <c r="M359" s="13" t="s">
        <v>4105</v>
      </c>
      <c r="N359" s="13"/>
      <c r="O359" s="13"/>
      <c r="P359" s="13"/>
      <c r="Q359" s="13"/>
      <c r="R359" s="13"/>
      <c r="S359" s="13"/>
      <c r="T359" s="13"/>
      <c r="U359" s="13"/>
      <c r="V359" s="13"/>
      <c r="W359" s="13"/>
      <c r="X359" s="13"/>
      <c r="Y359" s="13"/>
      <c r="Z359" s="13"/>
      <c r="AA359" s="13"/>
      <c r="AB359" s="13">
        <f>VLOOKUP(M359,'[2]Base Total GPR'!$P$5:$BH$652,11,FALSE)</f>
        <v>1</v>
      </c>
      <c r="AC359" s="13"/>
      <c r="AD359" s="13"/>
      <c r="AE359" s="13"/>
      <c r="AF359" s="13"/>
      <c r="AG359" s="13"/>
      <c r="AH359" s="13"/>
      <c r="AI359" s="13"/>
      <c r="AJ359" s="13"/>
      <c r="AK359" s="13"/>
      <c r="AL359" s="13"/>
      <c r="AM359" s="13"/>
      <c r="AN359" s="13">
        <v>0.63870000000000005</v>
      </c>
      <c r="AO359" s="13"/>
      <c r="AP359" s="13"/>
      <c r="AQ359" s="13"/>
      <c r="AR359" s="13"/>
      <c r="AS359" s="13"/>
      <c r="AT359" s="13"/>
      <c r="AU359" s="13"/>
      <c r="AV359" s="13"/>
      <c r="AW359" s="13"/>
      <c r="AX359" s="13"/>
      <c r="AY359" s="13"/>
      <c r="AZ359" s="13"/>
      <c r="BA359" s="13">
        <v>0.62215162882753394</v>
      </c>
      <c r="BB359" s="13"/>
    </row>
    <row r="360" spans="1:54" x14ac:dyDescent="0.25">
      <c r="A360" s="13" t="s">
        <v>948</v>
      </c>
      <c r="B360" s="13" t="s">
        <v>1379</v>
      </c>
      <c r="C360" s="13" t="s">
        <v>949</v>
      </c>
      <c r="D360" s="13" t="s">
        <v>1929</v>
      </c>
      <c r="E360" s="13" t="s">
        <v>685</v>
      </c>
      <c r="F360" s="13" t="s">
        <v>967</v>
      </c>
      <c r="G360" s="13" t="s">
        <v>1942</v>
      </c>
      <c r="H360" s="13" t="s">
        <v>4317</v>
      </c>
      <c r="I360" s="13" t="s">
        <v>1927</v>
      </c>
      <c r="J360" s="13" t="str">
        <f>VLOOKUP($M360,[1]Hoja1!$K$5:$N$815,2,FALSE)</f>
        <v>C</v>
      </c>
      <c r="K360" s="13">
        <f>VLOOKUP($M360,[1]Hoja1!$K$5:$N$815,3,FALSE)</f>
        <v>42.5</v>
      </c>
      <c r="L360" s="13">
        <f>VLOOKUP($M360,[1]Hoja1!$K$5:$N$815,4,FALSE)</f>
        <v>550156</v>
      </c>
      <c r="M360" s="13" t="s">
        <v>4106</v>
      </c>
      <c r="N360" s="13"/>
      <c r="O360" s="13"/>
      <c r="P360" s="13"/>
      <c r="Q360" s="13"/>
      <c r="R360" s="13"/>
      <c r="S360" s="13"/>
      <c r="T360" s="13"/>
      <c r="U360" s="13"/>
      <c r="V360" s="13"/>
      <c r="W360" s="13"/>
      <c r="X360" s="13"/>
      <c r="Y360" s="13"/>
      <c r="Z360" s="13"/>
      <c r="AA360" s="13"/>
      <c r="AB360" s="13">
        <f>VLOOKUP(M360,'[2]Base Total GPR'!$P$5:$BH$652,11,FALSE)</f>
        <v>1</v>
      </c>
      <c r="AC360" s="13"/>
      <c r="AD360" s="13"/>
      <c r="AE360" s="13"/>
      <c r="AF360" s="13"/>
      <c r="AG360" s="13"/>
      <c r="AH360" s="13"/>
      <c r="AI360" s="13"/>
      <c r="AJ360" s="13"/>
      <c r="AK360" s="13"/>
      <c r="AL360" s="13"/>
      <c r="AM360" s="13"/>
      <c r="AN360" s="13">
        <v>0.51149999999999995</v>
      </c>
      <c r="AO360" s="13"/>
      <c r="AP360" s="13"/>
      <c r="AQ360" s="13"/>
      <c r="AR360" s="13"/>
      <c r="AS360" s="13"/>
      <c r="AT360" s="13"/>
      <c r="AU360" s="13"/>
      <c r="AV360" s="13"/>
      <c r="AW360" s="13"/>
      <c r="AX360" s="13"/>
      <c r="AY360" s="13"/>
      <c r="AZ360" s="13"/>
      <c r="BA360" s="13">
        <v>0.489175174920088</v>
      </c>
      <c r="BB360" s="13"/>
    </row>
    <row r="361" spans="1:54" x14ac:dyDescent="0.25">
      <c r="A361" s="13" t="s">
        <v>948</v>
      </c>
      <c r="B361" s="13" t="s">
        <v>1379</v>
      </c>
      <c r="C361" s="13" t="s">
        <v>949</v>
      </c>
      <c r="D361" s="13" t="s">
        <v>1929</v>
      </c>
      <c r="E361" s="13" t="s">
        <v>685</v>
      </c>
      <c r="F361" s="13" t="s">
        <v>967</v>
      </c>
      <c r="G361" s="13" t="s">
        <v>1942</v>
      </c>
      <c r="H361" s="13" t="s">
        <v>4317</v>
      </c>
      <c r="I361" s="13" t="s">
        <v>1927</v>
      </c>
      <c r="J361" s="13" t="str">
        <f>VLOOKUP($M361,[1]Hoja1!$K$5:$N$815,2,FALSE)</f>
        <v>C</v>
      </c>
      <c r="K361" s="13">
        <f>VLOOKUP($M361,[1]Hoja1!$K$5:$N$815,3,FALSE)</f>
        <v>42.3</v>
      </c>
      <c r="L361" s="13">
        <f>VLOOKUP($M361,[1]Hoja1!$K$5:$N$815,4,FALSE)</f>
        <v>550152</v>
      </c>
      <c r="M361" s="13" t="s">
        <v>4286</v>
      </c>
      <c r="N361" s="13"/>
      <c r="O361" s="13"/>
      <c r="P361" s="13"/>
      <c r="Q361" s="13"/>
      <c r="R361" s="13"/>
      <c r="S361" s="13"/>
      <c r="T361" s="13"/>
      <c r="U361" s="13"/>
      <c r="V361" s="13"/>
      <c r="W361" s="13"/>
      <c r="X361" s="13"/>
      <c r="Y361" s="13"/>
      <c r="Z361" s="13"/>
      <c r="AA361" s="13"/>
      <c r="AB361" s="13">
        <f>VLOOKUP(M361,'[2]Base Total GPR'!$P$5:$BH$652,11,FALSE)</f>
        <v>1</v>
      </c>
      <c r="AC361" s="13"/>
      <c r="AD361" s="13"/>
      <c r="AE361" s="13"/>
      <c r="AF361" s="13"/>
      <c r="AG361" s="13"/>
      <c r="AH361" s="13"/>
      <c r="AI361" s="13"/>
      <c r="AJ361" s="13"/>
      <c r="AK361" s="13"/>
      <c r="AL361" s="13"/>
      <c r="AM361" s="13"/>
      <c r="AN361" s="13">
        <v>0.30980000000000002</v>
      </c>
      <c r="AO361" s="13"/>
      <c r="AP361" s="13"/>
      <c r="AQ361" s="13"/>
      <c r="AR361" s="13"/>
      <c r="AS361" s="13"/>
      <c r="AT361" s="13"/>
      <c r="AU361" s="13"/>
      <c r="AV361" s="13"/>
      <c r="AW361" s="13"/>
      <c r="AX361" s="13"/>
      <c r="AY361" s="13"/>
      <c r="AZ361" s="13"/>
      <c r="BA361" s="13">
        <v>0.32034752202049999</v>
      </c>
      <c r="BB361" s="13"/>
    </row>
    <row r="362" spans="1:54" x14ac:dyDescent="0.25">
      <c r="A362" s="13" t="s">
        <v>948</v>
      </c>
      <c r="B362" s="13" t="s">
        <v>1379</v>
      </c>
      <c r="C362" s="13" t="s">
        <v>949</v>
      </c>
      <c r="D362" s="13" t="s">
        <v>1929</v>
      </c>
      <c r="E362" s="13" t="s">
        <v>685</v>
      </c>
      <c r="F362" s="13" t="s">
        <v>967</v>
      </c>
      <c r="G362" s="13" t="s">
        <v>1942</v>
      </c>
      <c r="H362" s="13" t="s">
        <v>4317</v>
      </c>
      <c r="I362" s="13" t="s">
        <v>1927</v>
      </c>
      <c r="J362" s="13" t="str">
        <f>VLOOKUP($M362,[1]Hoja1!$K$5:$N$815,2,FALSE)</f>
        <v>C</v>
      </c>
      <c r="K362" s="13">
        <f>VLOOKUP($M362,[1]Hoja1!$K$5:$N$815,3,FALSE)</f>
        <v>42.1</v>
      </c>
      <c r="L362" s="13">
        <f>VLOOKUP($M362,[1]Hoja1!$K$5:$N$815,4,FALSE)</f>
        <v>550149</v>
      </c>
      <c r="M362" s="13" t="s">
        <v>4287</v>
      </c>
      <c r="N362" s="13"/>
      <c r="O362" s="13"/>
      <c r="P362" s="13"/>
      <c r="Q362" s="13"/>
      <c r="R362" s="13"/>
      <c r="S362" s="13"/>
      <c r="T362" s="13"/>
      <c r="U362" s="13"/>
      <c r="V362" s="13"/>
      <c r="W362" s="13"/>
      <c r="X362" s="13"/>
      <c r="Y362" s="13"/>
      <c r="Z362" s="13"/>
      <c r="AA362" s="13"/>
      <c r="AB362" s="13">
        <f>VLOOKUP(M362,'[2]Base Total GPR'!$P$5:$BH$652,11,FALSE)</f>
        <v>1</v>
      </c>
      <c r="AC362" s="13"/>
      <c r="AD362" s="13"/>
      <c r="AE362" s="13"/>
      <c r="AF362" s="13"/>
      <c r="AG362" s="13"/>
      <c r="AH362" s="13"/>
      <c r="AI362" s="13"/>
      <c r="AJ362" s="13"/>
      <c r="AK362" s="13"/>
      <c r="AL362" s="13"/>
      <c r="AM362" s="13"/>
      <c r="AN362" s="13">
        <v>3.0599999999999999E-2</v>
      </c>
      <c r="AO362" s="13"/>
      <c r="AP362" s="13"/>
      <c r="AQ362" s="13"/>
      <c r="AR362" s="13"/>
      <c r="AS362" s="13"/>
      <c r="AT362" s="13"/>
      <c r="AU362" s="13"/>
      <c r="AV362" s="13"/>
      <c r="AW362" s="13"/>
      <c r="AX362" s="13"/>
      <c r="AY362" s="13"/>
      <c r="AZ362" s="13"/>
      <c r="BA362" s="13">
        <v>4.0904583979878215E-2</v>
      </c>
      <c r="BB362" s="13"/>
    </row>
    <row r="363" spans="1:54" x14ac:dyDescent="0.25">
      <c r="A363" s="13" t="s">
        <v>948</v>
      </c>
      <c r="B363" s="13" t="s">
        <v>1379</v>
      </c>
      <c r="C363" s="13" t="s">
        <v>949</v>
      </c>
      <c r="D363" s="13" t="s">
        <v>1926</v>
      </c>
      <c r="E363" s="13" t="s">
        <v>69</v>
      </c>
      <c r="F363" s="13" t="s">
        <v>951</v>
      </c>
      <c r="G363" s="13" t="s">
        <v>960</v>
      </c>
      <c r="H363" s="13" t="s">
        <v>4317</v>
      </c>
      <c r="I363" s="13" t="s">
        <v>1927</v>
      </c>
      <c r="J363" s="13" t="str">
        <f>VLOOKUP($M363,[1]Hoja1!$K$5:$N$815,2,FALSE)</f>
        <v>C</v>
      </c>
      <c r="K363" s="13">
        <f>VLOOKUP($M363,[1]Hoja1!$K$5:$N$815,3,FALSE)</f>
        <v>41.1</v>
      </c>
      <c r="L363" s="13">
        <f>VLOOKUP($M363,[1]Hoja1!$K$5:$N$815,4,FALSE)</f>
        <v>550135</v>
      </c>
      <c r="M363" s="13" t="s">
        <v>4288</v>
      </c>
      <c r="N363" s="13"/>
      <c r="O363" s="13"/>
      <c r="P363" s="13"/>
      <c r="Q363" s="13"/>
      <c r="R363" s="13"/>
      <c r="S363" s="13"/>
      <c r="T363" s="13"/>
      <c r="U363" s="13"/>
      <c r="V363" s="13"/>
      <c r="W363" s="13"/>
      <c r="X363" s="13"/>
      <c r="Y363" s="13"/>
      <c r="Z363" s="13"/>
      <c r="AA363" s="13"/>
      <c r="AB363" s="13">
        <f>VLOOKUP(M363,'[2]Base Total GPR'!$P$5:$BH$652,11,FALSE)</f>
        <v>1</v>
      </c>
      <c r="AC363" s="13"/>
      <c r="AD363" s="13"/>
      <c r="AE363" s="13"/>
      <c r="AF363" s="13"/>
      <c r="AG363" s="13"/>
      <c r="AH363" s="13"/>
      <c r="AI363" s="13"/>
      <c r="AJ363" s="13"/>
      <c r="AK363" s="13"/>
      <c r="AL363" s="13"/>
      <c r="AM363" s="13"/>
      <c r="AN363" s="13">
        <v>1.6500000000000001E-2</v>
      </c>
      <c r="AO363" s="13"/>
      <c r="AP363" s="13"/>
      <c r="AQ363" s="13"/>
      <c r="AR363" s="13"/>
      <c r="AS363" s="13"/>
      <c r="AT363" s="13"/>
      <c r="AU363" s="13"/>
      <c r="AV363" s="13"/>
      <c r="AW363" s="13"/>
      <c r="AX363" s="13"/>
      <c r="AY363" s="13"/>
      <c r="AZ363" s="13"/>
      <c r="BA363" s="13">
        <v>1.9734467138790443E-2</v>
      </c>
      <c r="BB363" s="13"/>
    </row>
    <row r="364" spans="1:54" x14ac:dyDescent="0.25">
      <c r="A364" s="13" t="s">
        <v>948</v>
      </c>
      <c r="B364" s="13" t="s">
        <v>1379</v>
      </c>
      <c r="C364" s="13" t="s">
        <v>949</v>
      </c>
      <c r="D364" s="13" t="s">
        <v>1929</v>
      </c>
      <c r="E364" s="13" t="s">
        <v>685</v>
      </c>
      <c r="F364" s="13" t="s">
        <v>967</v>
      </c>
      <c r="G364" s="13" t="s">
        <v>1942</v>
      </c>
      <c r="H364" s="13" t="s">
        <v>4317</v>
      </c>
      <c r="I364" s="13" t="s">
        <v>1927</v>
      </c>
      <c r="J364" s="13" t="str">
        <f>VLOOKUP($M364,[1]Hoja1!$K$5:$N$815,2,FALSE)</f>
        <v>C</v>
      </c>
      <c r="K364" s="13">
        <f>VLOOKUP($M364,[1]Hoja1!$K$5:$N$815,3,FALSE)</f>
        <v>42.2</v>
      </c>
      <c r="L364" s="13">
        <f>VLOOKUP($M364,[1]Hoja1!$K$5:$N$815,4,FALSE)</f>
        <v>550151</v>
      </c>
      <c r="M364" s="13" t="s">
        <v>4291</v>
      </c>
      <c r="N364" s="13"/>
      <c r="O364" s="13"/>
      <c r="P364" s="13"/>
      <c r="Q364" s="13"/>
      <c r="R364" s="13"/>
      <c r="S364" s="13"/>
      <c r="T364" s="13"/>
      <c r="U364" s="13"/>
      <c r="V364" s="13"/>
      <c r="W364" s="13"/>
      <c r="X364" s="13"/>
      <c r="Y364" s="13"/>
      <c r="Z364" s="13"/>
      <c r="AA364" s="13"/>
      <c r="AB364" s="13">
        <f>VLOOKUP(M364,'[2]Base Total GPR'!$P$5:$BH$652,11,FALSE)</f>
        <v>1</v>
      </c>
      <c r="AC364" s="13"/>
      <c r="AD364" s="13"/>
      <c r="AE364" s="13"/>
      <c r="AF364" s="13"/>
      <c r="AG364" s="13"/>
      <c r="AH364" s="13"/>
      <c r="AI364" s="13"/>
      <c r="AJ364" s="13"/>
      <c r="AK364" s="13"/>
      <c r="AL364" s="13"/>
      <c r="AM364" s="13"/>
      <c r="AN364" s="13">
        <v>1.41E-2</v>
      </c>
      <c r="AO364" s="13"/>
      <c r="AP364" s="13"/>
      <c r="AQ364" s="13"/>
      <c r="AR364" s="13"/>
      <c r="AS364" s="13"/>
      <c r="AT364" s="13"/>
      <c r="AU364" s="13"/>
      <c r="AV364" s="13"/>
      <c r="AW364" s="13"/>
      <c r="AX364" s="13"/>
      <c r="AY364" s="13"/>
      <c r="AZ364" s="13"/>
      <c r="BA364" s="13">
        <v>2.4916952826964982E-2</v>
      </c>
      <c r="BB364" s="13"/>
    </row>
    <row r="365" spans="1:54" x14ac:dyDescent="0.25">
      <c r="A365" s="13" t="s">
        <v>948</v>
      </c>
      <c r="B365" s="13" t="s">
        <v>1379</v>
      </c>
      <c r="C365" s="13" t="s">
        <v>949</v>
      </c>
      <c r="D365" s="13" t="s">
        <v>1926</v>
      </c>
      <c r="E365" s="13" t="s">
        <v>69</v>
      </c>
      <c r="F365" s="13" t="s">
        <v>579</v>
      </c>
      <c r="G365" s="13" t="s">
        <v>239</v>
      </c>
      <c r="H365" s="13" t="s">
        <v>4317</v>
      </c>
      <c r="I365" s="13" t="s">
        <v>1930</v>
      </c>
      <c r="J365" s="13" t="str">
        <f>VLOOKUP($M365,[1]Hoja1!$K$5:$N$815,2,FALSE)</f>
        <v>C</v>
      </c>
      <c r="K365" s="13">
        <f>VLOOKUP($M365,[1]Hoja1!$K$5:$N$815,3,FALSE)</f>
        <v>41.2</v>
      </c>
      <c r="L365" s="13">
        <f>VLOOKUP($M365,[1]Hoja1!$K$5:$N$815,4,FALSE)</f>
        <v>550139</v>
      </c>
      <c r="M365" s="13" t="s">
        <v>4292</v>
      </c>
      <c r="N365" s="13"/>
      <c r="O365" s="13"/>
      <c r="P365" s="13"/>
      <c r="Q365" s="13"/>
      <c r="R365" s="13"/>
      <c r="S365" s="13"/>
      <c r="T365" s="13"/>
      <c r="U365" s="13"/>
      <c r="V365" s="13"/>
      <c r="W365" s="13"/>
      <c r="X365" s="13"/>
      <c r="Y365" s="13"/>
      <c r="Z365" s="13"/>
      <c r="AA365" s="13"/>
      <c r="AB365" s="13">
        <f>VLOOKUP(M365,'[2]Base Total GPR'!$P$5:$BH$652,11,FALSE)</f>
        <v>1</v>
      </c>
      <c r="AC365" s="13"/>
      <c r="AD365" s="13"/>
      <c r="AE365" s="13"/>
      <c r="AF365" s="13"/>
      <c r="AG365" s="13"/>
      <c r="AH365" s="13"/>
      <c r="AI365" s="13"/>
      <c r="AJ365" s="13"/>
      <c r="AK365" s="13"/>
      <c r="AL365" s="13"/>
      <c r="AM365" s="13"/>
      <c r="AN365" s="13">
        <v>6.3E-3</v>
      </c>
      <c r="AO365" s="13"/>
      <c r="AP365" s="13"/>
      <c r="AQ365" s="13"/>
      <c r="AR365" s="13"/>
      <c r="AS365" s="13"/>
      <c r="AT365" s="13"/>
      <c r="AU365" s="13"/>
      <c r="AV365" s="13"/>
      <c r="AW365" s="13"/>
      <c r="AX365" s="13"/>
      <c r="AY365" s="13"/>
      <c r="AZ365" s="13"/>
      <c r="BA365" s="13">
        <v>1.2543742762906042E-2</v>
      </c>
      <c r="BB365" s="13"/>
    </row>
    <row r="366" spans="1:54" x14ac:dyDescent="0.25">
      <c r="A366" s="13" t="s">
        <v>948</v>
      </c>
      <c r="B366" s="13" t="s">
        <v>1379</v>
      </c>
      <c r="C366" s="13" t="s">
        <v>949</v>
      </c>
      <c r="D366" s="13" t="s">
        <v>1949</v>
      </c>
      <c r="E366" s="13" t="s">
        <v>69</v>
      </c>
      <c r="F366" s="13" t="s">
        <v>951</v>
      </c>
      <c r="G366" s="13" t="s">
        <v>630</v>
      </c>
      <c r="H366" s="13" t="s">
        <v>4317</v>
      </c>
      <c r="I366" s="13" t="s">
        <v>1927</v>
      </c>
      <c r="J366" s="13" t="str">
        <f>VLOOKUP($M366,[1]Hoja1!$K$5:$N$815,2,FALSE)</f>
        <v>C</v>
      </c>
      <c r="K366" s="13">
        <f>VLOOKUP($M366,[1]Hoja1!$K$5:$N$815,3,FALSE)</f>
        <v>43.3</v>
      </c>
      <c r="L366" s="13">
        <f>VLOOKUP($M366,[1]Hoja1!$K$5:$N$815,4,FALSE)</f>
        <v>550144</v>
      </c>
      <c r="M366" s="13" t="s">
        <v>4295</v>
      </c>
      <c r="N366" s="13"/>
      <c r="O366" s="13"/>
      <c r="P366" s="13"/>
      <c r="Q366" s="13"/>
      <c r="R366" s="13"/>
      <c r="S366" s="13"/>
      <c r="T366" s="13"/>
      <c r="U366" s="13"/>
      <c r="V366" s="13"/>
      <c r="W366" s="13"/>
      <c r="X366" s="13"/>
      <c r="Y366" s="13"/>
      <c r="Z366" s="13"/>
      <c r="AA366" s="13"/>
      <c r="AB366" s="13">
        <f>VLOOKUP(M366,'[2]Base Total GPR'!$P$5:$BH$652,11,FALSE)</f>
        <v>1</v>
      </c>
      <c r="AC366" s="13"/>
      <c r="AD366" s="13"/>
      <c r="AE366" s="13"/>
      <c r="AF366" s="13"/>
      <c r="AG366" s="13"/>
      <c r="AH366" s="13"/>
      <c r="AI366" s="13"/>
      <c r="AJ366" s="13"/>
      <c r="AK366" s="13"/>
      <c r="AL366" s="13"/>
      <c r="AM366" s="13"/>
      <c r="AN366" s="13">
        <v>-0.33</v>
      </c>
      <c r="AO366" s="13"/>
      <c r="AP366" s="13"/>
      <c r="AQ366" s="13"/>
      <c r="AR366" s="13"/>
      <c r="AS366" s="13"/>
      <c r="AT366" s="13"/>
      <c r="AU366" s="13"/>
      <c r="AV366" s="13"/>
      <c r="AW366" s="13"/>
      <c r="AX366" s="13"/>
      <c r="AY366" s="13"/>
      <c r="AZ366" s="13"/>
      <c r="BA366" s="13">
        <v>2.3738872403560832E-2</v>
      </c>
      <c r="BB366" s="13"/>
    </row>
    <row r="367" spans="1:54" x14ac:dyDescent="0.25">
      <c r="A367" s="13" t="s">
        <v>948</v>
      </c>
      <c r="B367" s="13" t="s">
        <v>1379</v>
      </c>
      <c r="C367" s="13" t="s">
        <v>949</v>
      </c>
      <c r="D367" s="13" t="s">
        <v>1949</v>
      </c>
      <c r="E367" s="13" t="s">
        <v>69</v>
      </c>
      <c r="F367" s="13" t="s">
        <v>579</v>
      </c>
      <c r="G367" s="13" t="s">
        <v>239</v>
      </c>
      <c r="H367" s="13" t="s">
        <v>4317</v>
      </c>
      <c r="I367" s="13" t="s">
        <v>1930</v>
      </c>
      <c r="J367" s="13" t="str">
        <f>VLOOKUP($M367,[1]Hoja1!$K$5:$N$815,2,FALSE)</f>
        <v>C</v>
      </c>
      <c r="K367" s="13">
        <f>VLOOKUP($M367,[1]Hoja1!$K$5:$N$815,3,FALSE)</f>
        <v>43.4</v>
      </c>
      <c r="L367" s="13">
        <f>VLOOKUP($M367,[1]Hoja1!$K$5:$N$815,4,FALSE)</f>
        <v>550148</v>
      </c>
      <c r="M367" s="13" t="s">
        <v>4296</v>
      </c>
      <c r="N367" s="13"/>
      <c r="O367" s="13"/>
      <c r="P367" s="13"/>
      <c r="Q367" s="13"/>
      <c r="R367" s="13"/>
      <c r="S367" s="13"/>
      <c r="T367" s="13"/>
      <c r="U367" s="13"/>
      <c r="V367" s="13"/>
      <c r="W367" s="13"/>
      <c r="X367" s="13"/>
      <c r="Y367" s="13"/>
      <c r="Z367" s="13"/>
      <c r="AA367" s="13"/>
      <c r="AB367" s="13">
        <f>VLOOKUP(M367,'[2]Base Total GPR'!$P$5:$BH$652,11,FALSE)</f>
        <v>1</v>
      </c>
      <c r="AC367" s="13"/>
      <c r="AD367" s="13"/>
      <c r="AE367" s="13"/>
      <c r="AF367" s="13"/>
      <c r="AG367" s="13"/>
      <c r="AH367" s="13"/>
      <c r="AI367" s="13"/>
      <c r="AJ367" s="13"/>
      <c r="AK367" s="13"/>
      <c r="AL367" s="13"/>
      <c r="AM367" s="13"/>
      <c r="AN367" s="13">
        <v>-0.39</v>
      </c>
      <c r="AO367" s="13"/>
      <c r="AP367" s="13"/>
      <c r="AQ367" s="13"/>
      <c r="AR367" s="13"/>
      <c r="AS367" s="13"/>
      <c r="AT367" s="13"/>
      <c r="AU367" s="13"/>
      <c r="AV367" s="13"/>
      <c r="AW367" s="13"/>
      <c r="AX367" s="13"/>
      <c r="AY367" s="13"/>
      <c r="AZ367" s="13"/>
      <c r="BA367" s="13">
        <v>-0.11869031377899045</v>
      </c>
      <c r="BB367" s="13"/>
    </row>
    <row r="368" spans="1:54" x14ac:dyDescent="0.25">
      <c r="A368" s="13" t="s">
        <v>948</v>
      </c>
      <c r="B368" s="13" t="s">
        <v>1379</v>
      </c>
      <c r="C368" s="13" t="s">
        <v>949</v>
      </c>
      <c r="D368" s="13" t="s">
        <v>1949</v>
      </c>
      <c r="E368" s="13" t="s">
        <v>69</v>
      </c>
      <c r="F368" s="13" t="s">
        <v>951</v>
      </c>
      <c r="G368" s="13" t="s">
        <v>630</v>
      </c>
      <c r="H368" s="13" t="s">
        <v>4317</v>
      </c>
      <c r="I368" s="13" t="s">
        <v>1927</v>
      </c>
      <c r="J368" s="13" t="str">
        <f>VLOOKUP($M368,[1]Hoja1!$K$5:$N$815,2,FALSE)</f>
        <v>C</v>
      </c>
      <c r="K368" s="13">
        <f>VLOOKUP($M368,[1]Hoja1!$K$5:$N$815,3,FALSE)</f>
        <v>43.1</v>
      </c>
      <c r="L368" s="13">
        <f>VLOOKUP($M368,[1]Hoja1!$K$5:$N$815,4,FALSE)</f>
        <v>550128</v>
      </c>
      <c r="M368" s="13" t="s">
        <v>4297</v>
      </c>
      <c r="N368" s="13"/>
      <c r="O368" s="13"/>
      <c r="P368" s="13"/>
      <c r="Q368" s="13"/>
      <c r="R368" s="13"/>
      <c r="S368" s="13"/>
      <c r="T368" s="13"/>
      <c r="U368" s="13"/>
      <c r="V368" s="13"/>
      <c r="W368" s="13"/>
      <c r="X368" s="13"/>
      <c r="Y368" s="13"/>
      <c r="Z368" s="13"/>
      <c r="AA368" s="13"/>
      <c r="AB368" s="13">
        <f>VLOOKUP(M368,'[2]Base Total GPR'!$P$5:$BH$652,11,FALSE)</f>
        <v>1</v>
      </c>
      <c r="AC368" s="13"/>
      <c r="AD368" s="13"/>
      <c r="AE368" s="13"/>
      <c r="AF368" s="13"/>
      <c r="AG368" s="13"/>
      <c r="AH368" s="13"/>
      <c r="AI368" s="13"/>
      <c r="AJ368" s="13"/>
      <c r="AK368" s="13"/>
      <c r="AL368" s="13"/>
      <c r="AM368" s="13"/>
      <c r="AN368" s="13">
        <v>-0.28999999999999998</v>
      </c>
      <c r="AO368" s="13"/>
      <c r="AP368" s="13"/>
      <c r="AQ368" s="13"/>
      <c r="AR368" s="13"/>
      <c r="AS368" s="13"/>
      <c r="AT368" s="13"/>
      <c r="AU368" s="13"/>
      <c r="AV368" s="13"/>
      <c r="AW368" s="13"/>
      <c r="AX368" s="13"/>
      <c r="AY368" s="13"/>
      <c r="AZ368" s="13"/>
      <c r="BA368" s="13">
        <v>0.10634920634920635</v>
      </c>
      <c r="BB368" s="13"/>
    </row>
    <row r="369" spans="1:54" x14ac:dyDescent="0.25">
      <c r="A369" s="13" t="s">
        <v>948</v>
      </c>
      <c r="B369" s="13" t="s">
        <v>1379</v>
      </c>
      <c r="C369" s="13" t="s">
        <v>949</v>
      </c>
      <c r="D369" s="13" t="s">
        <v>1949</v>
      </c>
      <c r="E369" s="13" t="s">
        <v>69</v>
      </c>
      <c r="F369" s="13" t="s">
        <v>951</v>
      </c>
      <c r="G369" s="13" t="s">
        <v>630</v>
      </c>
      <c r="H369" s="13" t="s">
        <v>4317</v>
      </c>
      <c r="I369" s="13" t="s">
        <v>1927</v>
      </c>
      <c r="J369" s="13" t="str">
        <f>VLOOKUP($M369,[1]Hoja1!$K$5:$N$815,2,FALSE)</f>
        <v>C</v>
      </c>
      <c r="K369" s="13">
        <f>VLOOKUP($M369,[1]Hoja1!$K$5:$N$815,3,FALSE)</f>
        <v>43.2</v>
      </c>
      <c r="L369" s="13">
        <f>VLOOKUP($M369,[1]Hoja1!$K$5:$N$815,4,FALSE)</f>
        <v>550138</v>
      </c>
      <c r="M369" s="13" t="s">
        <v>4298</v>
      </c>
      <c r="N369" s="13"/>
      <c r="O369" s="13"/>
      <c r="P369" s="13"/>
      <c r="Q369" s="13"/>
      <c r="R369" s="13"/>
      <c r="S369" s="13"/>
      <c r="T369" s="13"/>
      <c r="U369" s="13"/>
      <c r="V369" s="13"/>
      <c r="W369" s="13"/>
      <c r="X369" s="13"/>
      <c r="Y369" s="13"/>
      <c r="Z369" s="13"/>
      <c r="AA369" s="13"/>
      <c r="AB369" s="13">
        <f>VLOOKUP(M369,'[2]Base Total GPR'!$P$5:$BH$652,11,FALSE)</f>
        <v>1</v>
      </c>
      <c r="AC369" s="13"/>
      <c r="AD369" s="13"/>
      <c r="AE369" s="13"/>
      <c r="AF369" s="13"/>
      <c r="AG369" s="13"/>
      <c r="AH369" s="13"/>
      <c r="AI369" s="13"/>
      <c r="AJ369" s="13"/>
      <c r="AK369" s="13"/>
      <c r="AL369" s="13"/>
      <c r="AM369" s="13"/>
      <c r="AN369" s="13">
        <v>-0.28999999999999998</v>
      </c>
      <c r="AO369" s="13"/>
      <c r="AP369" s="13"/>
      <c r="AQ369" s="13"/>
      <c r="AR369" s="13"/>
      <c r="AS369" s="13"/>
      <c r="AT369" s="13"/>
      <c r="AU369" s="13"/>
      <c r="AV369" s="13"/>
      <c r="AW369" s="13"/>
      <c r="AX369" s="13"/>
      <c r="AY369" s="13"/>
      <c r="AZ369" s="13"/>
      <c r="BA369" s="13">
        <v>0.1</v>
      </c>
      <c r="BB369" s="13"/>
    </row>
    <row r="370" spans="1:54" x14ac:dyDescent="0.25">
      <c r="A370" s="13" t="s">
        <v>976</v>
      </c>
      <c r="B370" s="13" t="s">
        <v>1308</v>
      </c>
      <c r="C370" s="13" t="s">
        <v>977</v>
      </c>
      <c r="D370" s="13" t="s">
        <v>1960</v>
      </c>
      <c r="E370" s="13" t="s">
        <v>391</v>
      </c>
      <c r="F370" s="13" t="s">
        <v>1961</v>
      </c>
      <c r="G370" s="13" t="s">
        <v>984</v>
      </c>
      <c r="H370" s="13" t="s">
        <v>4312</v>
      </c>
      <c r="I370" s="13" t="s">
        <v>1962</v>
      </c>
      <c r="J370" s="13" t="str">
        <f>VLOOKUP($M370,[1]Hoja1!$K$5:$N$815,2,FALSE)</f>
        <v>C</v>
      </c>
      <c r="K370" s="13">
        <f>VLOOKUP($M370,[1]Hoja1!$K$5:$N$815,3,FALSE)</f>
        <v>22.3</v>
      </c>
      <c r="L370" s="13">
        <f>VLOOKUP($M370,[1]Hoja1!$K$5:$N$815,4,FALSE)</f>
        <v>549334</v>
      </c>
      <c r="M370" s="13" t="s">
        <v>1963</v>
      </c>
      <c r="N370" s="13"/>
      <c r="O370" s="13"/>
      <c r="P370" s="13"/>
      <c r="Q370" s="13"/>
      <c r="R370" s="13"/>
      <c r="S370" s="13"/>
      <c r="T370" s="13"/>
      <c r="U370" s="13"/>
      <c r="V370" s="13"/>
      <c r="W370" s="13"/>
      <c r="X370" s="13"/>
      <c r="Y370" s="13"/>
      <c r="Z370" s="13"/>
      <c r="AA370" s="13"/>
      <c r="AB370" s="13">
        <f>VLOOKUP(M370,'[2]Base Total GPR'!$P$5:$BH$652,11,FALSE)</f>
        <v>1</v>
      </c>
      <c r="AC370" s="13"/>
      <c r="AD370" s="13"/>
      <c r="AE370" s="13"/>
      <c r="AF370" s="13"/>
      <c r="AG370" s="13"/>
      <c r="AH370" s="13"/>
      <c r="AI370" s="13"/>
      <c r="AJ370" s="13"/>
      <c r="AK370" s="13"/>
      <c r="AL370" s="13"/>
      <c r="AM370" s="13"/>
      <c r="AN370" s="13">
        <v>1684</v>
      </c>
      <c r="AO370" s="13">
        <v>1684</v>
      </c>
      <c r="AP370" s="13"/>
      <c r="AQ370" s="13"/>
      <c r="AR370" s="13"/>
      <c r="AS370" s="13"/>
      <c r="AT370" s="13"/>
      <c r="AU370" s="13"/>
      <c r="AV370" s="13"/>
      <c r="AW370" s="13"/>
      <c r="AX370" s="13"/>
      <c r="AY370" s="13"/>
      <c r="AZ370" s="13"/>
      <c r="BA370" s="13">
        <v>1694</v>
      </c>
      <c r="BB370" s="13">
        <v>1694</v>
      </c>
    </row>
    <row r="371" spans="1:54" x14ac:dyDescent="0.25">
      <c r="A371" s="13" t="s">
        <v>976</v>
      </c>
      <c r="B371" s="13" t="s">
        <v>1308</v>
      </c>
      <c r="C371" s="13" t="s">
        <v>977</v>
      </c>
      <c r="D371" s="13" t="s">
        <v>1955</v>
      </c>
      <c r="E371" s="13" t="s">
        <v>104</v>
      </c>
      <c r="F371" s="13" t="s">
        <v>105</v>
      </c>
      <c r="G371" s="13" t="s">
        <v>840</v>
      </c>
      <c r="H371" s="13" t="s">
        <v>4338</v>
      </c>
      <c r="I371" s="13" t="s">
        <v>1956</v>
      </c>
      <c r="J371" s="13" t="str">
        <f>VLOOKUP($M371,[1]Hoja1!$K$5:$N$815,2,FALSE)</f>
        <v>C</v>
      </c>
      <c r="K371" s="13">
        <f>VLOOKUP($M371,[1]Hoja1!$K$5:$N$815,3,FALSE)</f>
        <v>21.9</v>
      </c>
      <c r="L371" s="13">
        <f>VLOOKUP($M371,[1]Hoja1!$K$5:$N$815,4,FALSE)</f>
        <v>549332</v>
      </c>
      <c r="M371" s="13" t="s">
        <v>1964</v>
      </c>
      <c r="N371" s="13"/>
      <c r="O371" s="13"/>
      <c r="P371" s="13"/>
      <c r="Q371" s="13"/>
      <c r="R371" s="13"/>
      <c r="S371" s="13"/>
      <c r="T371" s="13"/>
      <c r="U371" s="13"/>
      <c r="V371" s="13"/>
      <c r="W371" s="13"/>
      <c r="X371" s="13"/>
      <c r="Y371" s="13"/>
      <c r="Z371" s="13"/>
      <c r="AA371" s="13"/>
      <c r="AB371" s="13">
        <f>VLOOKUP(M371,'[2]Base Total GPR'!$P$5:$BH$652,11,FALSE)</f>
        <v>1</v>
      </c>
      <c r="AC371" s="13"/>
      <c r="AD371" s="13"/>
      <c r="AE371" s="13"/>
      <c r="AF371" s="13"/>
      <c r="AG371" s="13"/>
      <c r="AH371" s="13"/>
      <c r="AI371" s="13"/>
      <c r="AJ371" s="13"/>
      <c r="AK371" s="13"/>
      <c r="AL371" s="13"/>
      <c r="AM371" s="13"/>
      <c r="AN371" s="13">
        <v>30647006.09</v>
      </c>
      <c r="AO371" s="13">
        <v>30647006.09</v>
      </c>
      <c r="AP371" s="13"/>
      <c r="AQ371" s="13"/>
      <c r="AR371" s="13"/>
      <c r="AS371" s="13"/>
      <c r="AT371" s="13"/>
      <c r="AU371" s="13"/>
      <c r="AV371" s="13"/>
      <c r="AW371" s="13"/>
      <c r="AX371" s="13"/>
      <c r="AY371" s="13"/>
      <c r="AZ371" s="13"/>
      <c r="BA371" s="13">
        <v>29601924.02</v>
      </c>
      <c r="BB371" s="13">
        <v>29601924.02</v>
      </c>
    </row>
    <row r="372" spans="1:54" x14ac:dyDescent="0.25">
      <c r="A372" s="13" t="s">
        <v>976</v>
      </c>
      <c r="B372" s="13" t="s">
        <v>1308</v>
      </c>
      <c r="C372" s="13" t="s">
        <v>977</v>
      </c>
      <c r="D372" s="13" t="s">
        <v>1955</v>
      </c>
      <c r="E372" s="13" t="s">
        <v>104</v>
      </c>
      <c r="F372" s="13" t="s">
        <v>105</v>
      </c>
      <c r="G372" s="13" t="s">
        <v>840</v>
      </c>
      <c r="H372" s="13" t="s">
        <v>4338</v>
      </c>
      <c r="I372" s="13" t="s">
        <v>1956</v>
      </c>
      <c r="J372" s="13" t="str">
        <f>VLOOKUP($M372,[1]Hoja1!$K$5:$N$815,2,FALSE)</f>
        <v>C</v>
      </c>
      <c r="K372" s="13">
        <f>VLOOKUP($M372,[1]Hoja1!$K$5:$N$815,3,FALSE)</f>
        <v>21.1</v>
      </c>
      <c r="L372" s="13">
        <f>VLOOKUP($M372,[1]Hoja1!$K$5:$N$815,4,FALSE)</f>
        <v>537578</v>
      </c>
      <c r="M372" s="13" t="s">
        <v>1958</v>
      </c>
      <c r="N372" s="13"/>
      <c r="O372" s="13"/>
      <c r="P372" s="13"/>
      <c r="Q372" s="13"/>
      <c r="R372" s="13"/>
      <c r="S372" s="13"/>
      <c r="T372" s="13"/>
      <c r="U372" s="13"/>
      <c r="V372" s="13"/>
      <c r="W372" s="13"/>
      <c r="X372" s="13"/>
      <c r="Y372" s="13"/>
      <c r="Z372" s="13"/>
      <c r="AA372" s="13"/>
      <c r="AB372" s="13">
        <f>VLOOKUP(M372,'[2]Base Total GPR'!$P$5:$BH$652,11,FALSE)</f>
        <v>2</v>
      </c>
      <c r="AC372" s="13"/>
      <c r="AD372" s="13"/>
      <c r="AE372" s="13"/>
      <c r="AF372" s="13"/>
      <c r="AG372" s="13"/>
      <c r="AH372" s="13">
        <f>VLOOKUP($M372,'[2]Base Total GPR'!$P$5:$BH$652,18,FALSE)</f>
        <v>60340910</v>
      </c>
      <c r="AI372" s="13"/>
      <c r="AJ372" s="13"/>
      <c r="AK372" s="13"/>
      <c r="AL372" s="13"/>
      <c r="AM372" s="13"/>
      <c r="AN372" s="13">
        <f>VLOOKUP($M372,'[2]Base Total GPR'!$P$5:$BH$652,19,FALSE)</f>
        <v>53178410</v>
      </c>
      <c r="AO372" s="13">
        <v>113519320</v>
      </c>
      <c r="AP372" s="13"/>
      <c r="AQ372" s="13"/>
      <c r="AR372" s="13"/>
      <c r="AS372" s="13"/>
      <c r="AT372" s="13"/>
      <c r="AU372" s="13">
        <v>149113556</v>
      </c>
      <c r="AV372" s="13"/>
      <c r="AW372" s="13"/>
      <c r="AX372" s="13"/>
      <c r="AY372" s="13"/>
      <c r="AZ372" s="13"/>
      <c r="BA372" s="13">
        <v>51033286</v>
      </c>
      <c r="BB372" s="13">
        <v>200146842</v>
      </c>
    </row>
    <row r="373" spans="1:54" x14ac:dyDescent="0.25">
      <c r="A373" s="13" t="s">
        <v>976</v>
      </c>
      <c r="B373" s="13" t="s">
        <v>1308</v>
      </c>
      <c r="C373" s="13" t="s">
        <v>977</v>
      </c>
      <c r="D373" s="13" t="s">
        <v>1960</v>
      </c>
      <c r="E373" s="13" t="s">
        <v>391</v>
      </c>
      <c r="F373" s="13" t="s">
        <v>1961</v>
      </c>
      <c r="G373" s="13" t="s">
        <v>984</v>
      </c>
      <c r="H373" s="13" t="s">
        <v>4312</v>
      </c>
      <c r="I373" s="13" t="s">
        <v>1962</v>
      </c>
      <c r="J373" s="13" t="str">
        <f>VLOOKUP($M373,[1]Hoja1!$K$5:$N$815,2,FALSE)</f>
        <v>C</v>
      </c>
      <c r="K373" s="13">
        <f>VLOOKUP($M373,[1]Hoja1!$K$5:$N$815,3,FALSE)</f>
        <v>22.2</v>
      </c>
      <c r="L373" s="13">
        <f>VLOOKUP($M373,[1]Hoja1!$K$5:$N$815,4,FALSE)</f>
        <v>538093</v>
      </c>
      <c r="M373" s="13" t="s">
        <v>1965</v>
      </c>
      <c r="N373" s="13"/>
      <c r="O373" s="13"/>
      <c r="P373" s="13"/>
      <c r="Q373" s="13"/>
      <c r="R373" s="13"/>
      <c r="S373" s="13"/>
      <c r="T373" s="13"/>
      <c r="U373" s="13"/>
      <c r="V373" s="13"/>
      <c r="W373" s="13"/>
      <c r="X373" s="13"/>
      <c r="Y373" s="13"/>
      <c r="Z373" s="13"/>
      <c r="AA373" s="13"/>
      <c r="AB373" s="13">
        <f>VLOOKUP(M373,'[2]Base Total GPR'!$P$5:$BH$652,11,FALSE)</f>
        <v>2</v>
      </c>
      <c r="AC373" s="13"/>
      <c r="AD373" s="13"/>
      <c r="AE373" s="13"/>
      <c r="AF373" s="13"/>
      <c r="AG373" s="13"/>
      <c r="AH373" s="13">
        <f>VLOOKUP(M373,'[2]Base Total GPR'!$P$5:$BH$652,18,FALSE)</f>
        <v>44125.85</v>
      </c>
      <c r="AI373" s="13"/>
      <c r="AJ373" s="13"/>
      <c r="AK373" s="13"/>
      <c r="AL373" s="13"/>
      <c r="AM373" s="13"/>
      <c r="AN373" s="13">
        <f>VLOOKUP($M373,'[2]Base Total GPR'!$P$5:$BH$652,19,FALSE)</f>
        <v>65068.27</v>
      </c>
      <c r="AO373" s="13">
        <v>109194.12</v>
      </c>
      <c r="AP373" s="13"/>
      <c r="AQ373" s="13"/>
      <c r="AR373" s="13"/>
      <c r="AS373" s="13"/>
      <c r="AT373" s="13"/>
      <c r="AU373" s="13">
        <v>82575.16</v>
      </c>
      <c r="AV373" s="13"/>
      <c r="AW373" s="13"/>
      <c r="AX373" s="13"/>
      <c r="AY373" s="13"/>
      <c r="AZ373" s="13"/>
      <c r="BA373" s="13">
        <v>72581.33</v>
      </c>
      <c r="BB373" s="13">
        <v>155156.49</v>
      </c>
    </row>
    <row r="374" spans="1:54" x14ac:dyDescent="0.25">
      <c r="A374" s="13" t="s">
        <v>976</v>
      </c>
      <c r="B374" s="13" t="s">
        <v>1308</v>
      </c>
      <c r="C374" s="13" t="s">
        <v>977</v>
      </c>
      <c r="D374" s="13" t="s">
        <v>1955</v>
      </c>
      <c r="E374" s="13" t="s">
        <v>104</v>
      </c>
      <c r="F374" s="13" t="s">
        <v>105</v>
      </c>
      <c r="G374" s="13" t="s">
        <v>840</v>
      </c>
      <c r="H374" s="13" t="s">
        <v>4338</v>
      </c>
      <c r="I374" s="13" t="s">
        <v>1956</v>
      </c>
      <c r="J374" s="13" t="str">
        <f>VLOOKUP($M374,[1]Hoja1!$K$5:$N$815,2,FALSE)</f>
        <v>C</v>
      </c>
      <c r="K374" s="13">
        <f>VLOOKUP($M374,[1]Hoja1!$K$5:$N$815,3,FALSE)</f>
        <v>21.2</v>
      </c>
      <c r="L374" s="13">
        <f>VLOOKUP($M374,[1]Hoja1!$K$5:$N$815,4,FALSE)</f>
        <v>537593</v>
      </c>
      <c r="M374" s="13" t="s">
        <v>1959</v>
      </c>
      <c r="N374" s="13"/>
      <c r="O374" s="13"/>
      <c r="P374" s="13"/>
      <c r="Q374" s="13"/>
      <c r="R374" s="13"/>
      <c r="S374" s="13"/>
      <c r="T374" s="13"/>
      <c r="U374" s="13"/>
      <c r="V374" s="13"/>
      <c r="W374" s="13"/>
      <c r="X374" s="13"/>
      <c r="Y374" s="13"/>
      <c r="Z374" s="13"/>
      <c r="AA374" s="13"/>
      <c r="AB374" s="13">
        <f>VLOOKUP(M374,'[2]Base Total GPR'!$P$5:$BH$652,11,FALSE)</f>
        <v>2</v>
      </c>
      <c r="AC374" s="13"/>
      <c r="AD374" s="13"/>
      <c r="AE374" s="13"/>
      <c r="AF374" s="13"/>
      <c r="AG374" s="13"/>
      <c r="AH374" s="13">
        <f>VLOOKUP(M374,'[2]Base Total GPR'!$P$5:$BH$652,18,FALSE)</f>
        <v>1119180375</v>
      </c>
      <c r="AI374" s="13"/>
      <c r="AJ374" s="13"/>
      <c r="AK374" s="13"/>
      <c r="AL374" s="13"/>
      <c r="AM374" s="13"/>
      <c r="AN374" s="13">
        <f>VLOOKUP($M374,'[2]Base Total GPR'!$P$5:$BH$652,19,FALSE)</f>
        <v>1119180375</v>
      </c>
      <c r="AO374" s="13">
        <v>2238360750</v>
      </c>
      <c r="AP374" s="13"/>
      <c r="AQ374" s="13"/>
      <c r="AR374" s="13"/>
      <c r="AS374" s="13"/>
      <c r="AT374" s="13"/>
      <c r="AU374" s="13">
        <v>1101403842</v>
      </c>
      <c r="AV374" s="13"/>
      <c r="AW374" s="13"/>
      <c r="AX374" s="13"/>
      <c r="AY374" s="13"/>
      <c r="AZ374" s="13"/>
      <c r="BA374" s="13">
        <v>1062276955</v>
      </c>
      <c r="BB374" s="13">
        <v>2163680797</v>
      </c>
    </row>
    <row r="375" spans="1:54" x14ac:dyDescent="0.25">
      <c r="A375" s="13" t="s">
        <v>976</v>
      </c>
      <c r="B375" s="13" t="s">
        <v>1308</v>
      </c>
      <c r="C375" s="13" t="s">
        <v>977</v>
      </c>
      <c r="D375" s="13" t="s">
        <v>1955</v>
      </c>
      <c r="E375" s="13" t="s">
        <v>104</v>
      </c>
      <c r="F375" s="13" t="s">
        <v>105</v>
      </c>
      <c r="G375" s="13" t="s">
        <v>840</v>
      </c>
      <c r="H375" s="13" t="s">
        <v>4338</v>
      </c>
      <c r="I375" s="13" t="s">
        <v>1956</v>
      </c>
      <c r="J375" s="13" t="str">
        <f>VLOOKUP($M375,[1]Hoja1!$K$5:$N$815,2,FALSE)</f>
        <v>C</v>
      </c>
      <c r="K375" s="13">
        <f>VLOOKUP($M375,[1]Hoja1!$K$5:$N$815,3,FALSE)</f>
        <v>21.1</v>
      </c>
      <c r="L375" s="13">
        <f>VLOOKUP($M375,[1]Hoja1!$K$5:$N$815,4,FALSE)</f>
        <v>550325</v>
      </c>
      <c r="M375" s="13" t="s">
        <v>1957</v>
      </c>
      <c r="N375" s="13"/>
      <c r="O375" s="13"/>
      <c r="P375" s="13"/>
      <c r="Q375" s="13"/>
      <c r="R375" s="13"/>
      <c r="S375" s="13"/>
      <c r="T375" s="13"/>
      <c r="U375" s="13"/>
      <c r="V375" s="13"/>
      <c r="W375" s="13"/>
      <c r="X375" s="13"/>
      <c r="Y375" s="13"/>
      <c r="Z375" s="13"/>
      <c r="AA375" s="13"/>
      <c r="AB375" s="13">
        <f>VLOOKUP(M375,'[2]Base Total GPR'!$P$5:$BH$652,11,FALSE)</f>
        <v>4</v>
      </c>
      <c r="AC375" s="13"/>
      <c r="AD375" s="13"/>
      <c r="AE375" s="13">
        <f>VLOOKUP(M375,'[2]Base Total GPR'!$P$5:$BH$652,18,FALSE)</f>
        <v>22518691</v>
      </c>
      <c r="AF375" s="13"/>
      <c r="AG375" s="13"/>
      <c r="AH375" s="13">
        <f>VLOOKUP($M375,'[2]Base Total GPR'!$P$5:$BH$652,19,FALSE)</f>
        <v>23280181</v>
      </c>
      <c r="AI375" s="13"/>
      <c r="AJ375" s="13"/>
      <c r="AK375" s="13">
        <f>VLOOKUP($M375,'[2]Base Total GPR'!$P$5:$BH$652,20,FALSE)</f>
        <v>22713757</v>
      </c>
      <c r="AL375" s="13"/>
      <c r="AM375" s="13"/>
      <c r="AN375" s="13">
        <f>VLOOKUP($M375,'[2]Base Total GPR'!$P$5:$BH$652,21,FALSE)</f>
        <v>22243528</v>
      </c>
      <c r="AO375" s="13">
        <v>90756157</v>
      </c>
      <c r="AP375" s="13"/>
      <c r="AQ375" s="13"/>
      <c r="AR375" s="13">
        <v>19643426</v>
      </c>
      <c r="AS375" s="13"/>
      <c r="AT375" s="13"/>
      <c r="AU375" s="13">
        <v>19974226</v>
      </c>
      <c r="AV375" s="13"/>
      <c r="AW375" s="13"/>
      <c r="AX375" s="13">
        <v>18344751</v>
      </c>
      <c r="AY375" s="13"/>
      <c r="AZ375" s="13"/>
      <c r="BA375" s="13">
        <v>19156121</v>
      </c>
      <c r="BB375" s="13">
        <v>77118524</v>
      </c>
    </row>
    <row r="376" spans="1:54" x14ac:dyDescent="0.25">
      <c r="A376" s="13" t="s">
        <v>976</v>
      </c>
      <c r="B376" s="13" t="s">
        <v>1308</v>
      </c>
      <c r="C376" s="13" t="s">
        <v>977</v>
      </c>
      <c r="D376" s="13" t="s">
        <v>1955</v>
      </c>
      <c r="E376" s="13" t="s">
        <v>104</v>
      </c>
      <c r="F376" s="13" t="s">
        <v>105</v>
      </c>
      <c r="G376" s="13" t="s">
        <v>840</v>
      </c>
      <c r="H376" s="13" t="s">
        <v>4338</v>
      </c>
      <c r="I376" s="13" t="s">
        <v>1956</v>
      </c>
      <c r="J376" s="13" t="str">
        <f>VLOOKUP($M376,[1]Hoja1!$K$5:$N$815,2,FALSE)</f>
        <v>C</v>
      </c>
      <c r="K376" s="13">
        <f>VLOOKUP($M376,[1]Hoja1!$K$5:$N$815,3,FALSE)</f>
        <v>21.3</v>
      </c>
      <c r="L376" s="13">
        <f>VLOOKUP($M376,[1]Hoja1!$K$5:$N$815,4,FALSE)</f>
        <v>537596</v>
      </c>
      <c r="M376" s="13" t="s">
        <v>4089</v>
      </c>
      <c r="N376" s="13"/>
      <c r="O376" s="13"/>
      <c r="P376" s="13"/>
      <c r="Q376" s="13"/>
      <c r="R376" s="13"/>
      <c r="S376" s="13"/>
      <c r="T376" s="13"/>
      <c r="U376" s="13"/>
      <c r="V376" s="13"/>
      <c r="W376" s="13"/>
      <c r="X376" s="13"/>
      <c r="Y376" s="13"/>
      <c r="Z376" s="13"/>
      <c r="AA376" s="13"/>
      <c r="AB376" s="13">
        <f>VLOOKUP(M376,'[2]Base Total GPR'!$P$5:$BH$652,11,FALSE)</f>
        <v>1</v>
      </c>
      <c r="AC376" s="13"/>
      <c r="AD376" s="13"/>
      <c r="AE376" s="13"/>
      <c r="AF376" s="13"/>
      <c r="AG376" s="13"/>
      <c r="AH376" s="13"/>
      <c r="AI376" s="13"/>
      <c r="AJ376" s="13"/>
      <c r="AK376" s="13"/>
      <c r="AL376" s="13"/>
      <c r="AM376" s="13"/>
      <c r="AN376" s="13">
        <v>583449</v>
      </c>
      <c r="AO376" s="13"/>
      <c r="AP376" s="13"/>
      <c r="AQ376" s="13"/>
      <c r="AR376" s="13"/>
      <c r="AS376" s="13"/>
      <c r="AT376" s="13"/>
      <c r="AU376" s="13"/>
      <c r="AV376" s="13"/>
      <c r="AW376" s="13"/>
      <c r="AX376" s="13"/>
      <c r="AY376" s="13"/>
      <c r="AZ376" s="13"/>
      <c r="BA376" s="13">
        <v>494409</v>
      </c>
      <c r="BB376" s="13"/>
    </row>
    <row r="377" spans="1:54" x14ac:dyDescent="0.25">
      <c r="A377" s="13" t="s">
        <v>976</v>
      </c>
      <c r="B377" s="13" t="s">
        <v>1308</v>
      </c>
      <c r="C377" s="13" t="s">
        <v>977</v>
      </c>
      <c r="D377" s="13" t="s">
        <v>1955</v>
      </c>
      <c r="E377" s="13" t="s">
        <v>104</v>
      </c>
      <c r="F377" s="13" t="s">
        <v>105</v>
      </c>
      <c r="G377" s="13" t="s">
        <v>840</v>
      </c>
      <c r="H377" s="13" t="s">
        <v>4338</v>
      </c>
      <c r="I377" s="13" t="s">
        <v>1956</v>
      </c>
      <c r="J377" s="13" t="str">
        <f>VLOOKUP($M377,[1]Hoja1!$K$5:$N$815,2,FALSE)</f>
        <v>C</v>
      </c>
      <c r="K377" s="13">
        <f>VLOOKUP($M377,[1]Hoja1!$K$5:$N$815,3,FALSE)</f>
        <v>21.4</v>
      </c>
      <c r="L377" s="13">
        <f>VLOOKUP($M377,[1]Hoja1!$K$5:$N$815,4,FALSE)</f>
        <v>537601</v>
      </c>
      <c r="M377" s="13" t="s">
        <v>4110</v>
      </c>
      <c r="N377" s="13"/>
      <c r="O377" s="13"/>
      <c r="P377" s="13"/>
      <c r="Q377" s="13"/>
      <c r="R377" s="13"/>
      <c r="S377" s="13"/>
      <c r="T377" s="13"/>
      <c r="U377" s="13"/>
      <c r="V377" s="13"/>
      <c r="W377" s="13"/>
      <c r="X377" s="13"/>
      <c r="Y377" s="13"/>
      <c r="Z377" s="13"/>
      <c r="AA377" s="13"/>
      <c r="AB377" s="13">
        <f>VLOOKUP(M377,'[2]Base Total GPR'!$P$5:$BH$652,11,FALSE)</f>
        <v>1</v>
      </c>
      <c r="AC377" s="13"/>
      <c r="AD377" s="13"/>
      <c r="AE377" s="13"/>
      <c r="AF377" s="13"/>
      <c r="AG377" s="13"/>
      <c r="AH377" s="13"/>
      <c r="AI377" s="13"/>
      <c r="AJ377" s="13"/>
      <c r="AK377" s="13"/>
      <c r="AL377" s="13"/>
      <c r="AM377" s="13"/>
      <c r="AN377" s="13">
        <v>76694</v>
      </c>
      <c r="AO377" s="13"/>
      <c r="AP377" s="13"/>
      <c r="AQ377" s="13"/>
      <c r="AR377" s="13"/>
      <c r="AS377" s="13"/>
      <c r="AT377" s="13"/>
      <c r="AU377" s="13"/>
      <c r="AV377" s="13"/>
      <c r="AW377" s="13"/>
      <c r="AX377" s="13"/>
      <c r="AY377" s="13"/>
      <c r="AZ377" s="13"/>
      <c r="BA377" s="13">
        <v>76950</v>
      </c>
      <c r="BB377" s="13"/>
    </row>
    <row r="378" spans="1:54" x14ac:dyDescent="0.25">
      <c r="A378" s="13" t="s">
        <v>976</v>
      </c>
      <c r="B378" s="13" t="s">
        <v>1308</v>
      </c>
      <c r="C378" s="13" t="s">
        <v>977</v>
      </c>
      <c r="D378" s="13" t="s">
        <v>1955</v>
      </c>
      <c r="E378" s="13" t="s">
        <v>104</v>
      </c>
      <c r="F378" s="13" t="s">
        <v>105</v>
      </c>
      <c r="G378" s="13" t="s">
        <v>840</v>
      </c>
      <c r="H378" s="13" t="s">
        <v>4338</v>
      </c>
      <c r="I378" s="13" t="s">
        <v>1956</v>
      </c>
      <c r="J378" s="13" t="str">
        <f>VLOOKUP($M378,[1]Hoja1!$K$5:$N$815,2,FALSE)</f>
        <v>C</v>
      </c>
      <c r="K378" s="13">
        <f>VLOOKUP($M378,[1]Hoja1!$K$5:$N$815,3,FALSE)</f>
        <v>21.5</v>
      </c>
      <c r="L378" s="13">
        <f>VLOOKUP($M378,[1]Hoja1!$K$5:$N$815,4,FALSE)</f>
        <v>543740</v>
      </c>
      <c r="M378" s="13" t="s">
        <v>4111</v>
      </c>
      <c r="N378" s="13"/>
      <c r="O378" s="13"/>
      <c r="P378" s="13"/>
      <c r="Q378" s="13"/>
      <c r="R378" s="13"/>
      <c r="S378" s="13"/>
      <c r="T378" s="13"/>
      <c r="U378" s="13"/>
      <c r="V378" s="13"/>
      <c r="W378" s="13"/>
      <c r="X378" s="13"/>
      <c r="Y378" s="13"/>
      <c r="Z378" s="13"/>
      <c r="AA378" s="13"/>
      <c r="AB378" s="13">
        <f>VLOOKUP(M378,'[2]Base Total GPR'!$P$5:$BH$652,11,FALSE)</f>
        <v>2</v>
      </c>
      <c r="AC378" s="13"/>
      <c r="AD378" s="13"/>
      <c r="AE378" s="13"/>
      <c r="AF378" s="13"/>
      <c r="AG378" s="13"/>
      <c r="AH378" s="13">
        <v>0.1293</v>
      </c>
      <c r="AI378" s="13"/>
      <c r="AJ378" s="13"/>
      <c r="AK378" s="13"/>
      <c r="AL378" s="13"/>
      <c r="AM378" s="13"/>
      <c r="AN378" s="13">
        <v>0.1195</v>
      </c>
      <c r="AO378" s="13"/>
      <c r="AP378" s="13"/>
      <c r="AQ378" s="13"/>
      <c r="AR378" s="13"/>
      <c r="AS378" s="13"/>
      <c r="AT378" s="13"/>
      <c r="AU378" s="13">
        <v>0.13182111217402154</v>
      </c>
      <c r="AV378" s="13"/>
      <c r="AW378" s="13"/>
      <c r="AX378" s="13"/>
      <c r="AY378" s="13"/>
      <c r="AZ378" s="13"/>
      <c r="BA378" s="13">
        <v>0.13153801983757613</v>
      </c>
      <c r="BB378" s="13"/>
    </row>
    <row r="379" spans="1:54" x14ac:dyDescent="0.25">
      <c r="A379" s="13" t="s">
        <v>976</v>
      </c>
      <c r="B379" s="13" t="s">
        <v>1308</v>
      </c>
      <c r="C379" s="13" t="s">
        <v>977</v>
      </c>
      <c r="D379" s="13" t="s">
        <v>1955</v>
      </c>
      <c r="E379" s="13" t="s">
        <v>104</v>
      </c>
      <c r="F379" s="13" t="s">
        <v>105</v>
      </c>
      <c r="G379" s="13" t="s">
        <v>840</v>
      </c>
      <c r="H379" s="13" t="s">
        <v>4338</v>
      </c>
      <c r="I379" s="13" t="s">
        <v>1956</v>
      </c>
      <c r="J379" s="13" t="str">
        <f>VLOOKUP($M379,[1]Hoja1!$K$5:$N$815,2,FALSE)</f>
        <v>C</v>
      </c>
      <c r="K379" s="13">
        <f>VLOOKUP($M379,[1]Hoja1!$K$5:$N$815,3,FALSE)</f>
        <v>21.7</v>
      </c>
      <c r="L379" s="13">
        <f>VLOOKUP($M379,[1]Hoja1!$K$5:$N$815,4,FALSE)</f>
        <v>543752</v>
      </c>
      <c r="M379" s="13" t="s">
        <v>4112</v>
      </c>
      <c r="N379" s="13"/>
      <c r="O379" s="13"/>
      <c r="P379" s="13"/>
      <c r="Q379" s="13"/>
      <c r="R379" s="13"/>
      <c r="S379" s="13"/>
      <c r="T379" s="13"/>
      <c r="U379" s="13"/>
      <c r="V379" s="13"/>
      <c r="W379" s="13"/>
      <c r="X379" s="13"/>
      <c r="Y379" s="13"/>
      <c r="Z379" s="13"/>
      <c r="AA379" s="13"/>
      <c r="AB379" s="13">
        <f>VLOOKUP(M379,'[2]Base Total GPR'!$P$5:$BH$652,11,FALSE)</f>
        <v>2</v>
      </c>
      <c r="AC379" s="13"/>
      <c r="AD379" s="13"/>
      <c r="AE379" s="13"/>
      <c r="AF379" s="13"/>
      <c r="AG379" s="13"/>
      <c r="AH379" s="13">
        <v>6488</v>
      </c>
      <c r="AI379" s="13"/>
      <c r="AJ379" s="13"/>
      <c r="AK379" s="13"/>
      <c r="AL379" s="13"/>
      <c r="AM379" s="13"/>
      <c r="AN379" s="13">
        <v>6618</v>
      </c>
      <c r="AO379" s="13"/>
      <c r="AP379" s="13"/>
      <c r="AQ379" s="13"/>
      <c r="AR379" s="13"/>
      <c r="AS379" s="13"/>
      <c r="AT379" s="13"/>
      <c r="AU379" s="13">
        <v>6598</v>
      </c>
      <c r="AV379" s="13"/>
      <c r="AW379" s="13"/>
      <c r="AX379" s="13"/>
      <c r="AY379" s="13"/>
      <c r="AZ379" s="13"/>
      <c r="BA379" s="13">
        <v>6766.14</v>
      </c>
      <c r="BB379" s="13"/>
    </row>
    <row r="380" spans="1:54" x14ac:dyDescent="0.25">
      <c r="A380" s="13" t="s">
        <v>976</v>
      </c>
      <c r="B380" s="13" t="s">
        <v>1308</v>
      </c>
      <c r="C380" s="13" t="s">
        <v>977</v>
      </c>
      <c r="D380" s="13" t="s">
        <v>4002</v>
      </c>
      <c r="E380" s="13" t="s">
        <v>50</v>
      </c>
      <c r="F380" s="13" t="s">
        <v>51</v>
      </c>
      <c r="G380" s="13" t="s">
        <v>98</v>
      </c>
      <c r="H380" s="13" t="s">
        <v>4309</v>
      </c>
      <c r="I380" s="13" t="s">
        <v>1320</v>
      </c>
      <c r="J380" s="13" t="str">
        <f>VLOOKUP($M380,[1]Hoja1!$K$5:$N$815,2,FALSE)</f>
        <v>C</v>
      </c>
      <c r="K380" s="13">
        <f>VLOOKUP($M380,[1]Hoja1!$K$5:$N$815,3,FALSE)</f>
        <v>23.2</v>
      </c>
      <c r="L380" s="13">
        <f>VLOOKUP($M380,[1]Hoja1!$K$5:$N$815,4,FALSE)</f>
        <v>543677</v>
      </c>
      <c r="M380" s="13" t="s">
        <v>4125</v>
      </c>
      <c r="N380" s="13"/>
      <c r="O380" s="13"/>
      <c r="P380" s="13"/>
      <c r="Q380" s="13"/>
      <c r="R380" s="13"/>
      <c r="S380" s="13"/>
      <c r="T380" s="13"/>
      <c r="U380" s="13"/>
      <c r="V380" s="13"/>
      <c r="W380" s="13"/>
      <c r="X380" s="13"/>
      <c r="Y380" s="13"/>
      <c r="Z380" s="13"/>
      <c r="AA380" s="13"/>
      <c r="AB380" s="13">
        <f>VLOOKUP(M380,'[2]Base Total GPR'!$P$5:$BH$652,11,FALSE)</f>
        <v>4</v>
      </c>
      <c r="AC380" s="13"/>
      <c r="AD380" s="13"/>
      <c r="AE380" s="13">
        <v>1</v>
      </c>
      <c r="AF380" s="13"/>
      <c r="AG380" s="13"/>
      <c r="AH380" s="13">
        <v>1</v>
      </c>
      <c r="AI380" s="13"/>
      <c r="AJ380" s="13"/>
      <c r="AK380" s="13">
        <v>1</v>
      </c>
      <c r="AL380" s="13"/>
      <c r="AM380" s="13"/>
      <c r="AN380" s="13">
        <v>1</v>
      </c>
      <c r="AO380" s="13"/>
      <c r="AP380" s="13"/>
      <c r="AQ380" s="13"/>
      <c r="AR380" s="13">
        <v>1</v>
      </c>
      <c r="AS380" s="13"/>
      <c r="AT380" s="13"/>
      <c r="AU380" s="13">
        <v>1</v>
      </c>
      <c r="AV380" s="13"/>
      <c r="AW380" s="13"/>
      <c r="AX380" s="13">
        <v>1</v>
      </c>
      <c r="AY380" s="13"/>
      <c r="AZ380" s="13"/>
      <c r="BA380" s="13">
        <v>1</v>
      </c>
      <c r="BB380" s="13"/>
    </row>
    <row r="381" spans="1:54" x14ac:dyDescent="0.25">
      <c r="A381" s="13" t="s">
        <v>976</v>
      </c>
      <c r="B381" s="13" t="s">
        <v>1308</v>
      </c>
      <c r="C381" s="13" t="s">
        <v>977</v>
      </c>
      <c r="D381" s="13" t="s">
        <v>4002</v>
      </c>
      <c r="E381" s="13" t="s">
        <v>50</v>
      </c>
      <c r="F381" s="13" t="s">
        <v>51</v>
      </c>
      <c r="G381" s="13" t="s">
        <v>98</v>
      </c>
      <c r="H381" s="13" t="s">
        <v>4309</v>
      </c>
      <c r="I381" s="13" t="s">
        <v>1320</v>
      </c>
      <c r="J381" s="13" t="str">
        <f>VLOOKUP($M381,[1]Hoja1!$K$5:$N$815,2,FALSE)</f>
        <v>C</v>
      </c>
      <c r="K381" s="13">
        <f>VLOOKUP($M381,[1]Hoja1!$K$5:$N$815,3,FALSE)</f>
        <v>23.1</v>
      </c>
      <c r="L381" s="13">
        <f>VLOOKUP($M381,[1]Hoja1!$K$5:$N$815,4,FALSE)</f>
        <v>538095</v>
      </c>
      <c r="M381" s="13" t="s">
        <v>4209</v>
      </c>
      <c r="N381" s="13"/>
      <c r="O381" s="13"/>
      <c r="P381" s="13"/>
      <c r="Q381" s="13"/>
      <c r="R381" s="13"/>
      <c r="S381" s="13"/>
      <c r="T381" s="13"/>
      <c r="U381" s="13"/>
      <c r="V381" s="13"/>
      <c r="W381" s="13"/>
      <c r="X381" s="13"/>
      <c r="Y381" s="13"/>
      <c r="Z381" s="13"/>
      <c r="AA381" s="13"/>
      <c r="AB381" s="13">
        <f>VLOOKUP(M381,'[2]Base Total GPR'!$P$5:$BH$652,11,FALSE)</f>
        <v>2</v>
      </c>
      <c r="AC381" s="13"/>
      <c r="AD381" s="13"/>
      <c r="AE381" s="13"/>
      <c r="AF381" s="13"/>
      <c r="AG381" s="13"/>
      <c r="AH381" s="13">
        <v>1</v>
      </c>
      <c r="AI381" s="13"/>
      <c r="AJ381" s="13"/>
      <c r="AK381" s="13"/>
      <c r="AL381" s="13"/>
      <c r="AM381" s="13"/>
      <c r="AN381" s="13">
        <v>1</v>
      </c>
      <c r="AO381" s="13"/>
      <c r="AP381" s="13"/>
      <c r="AQ381" s="13"/>
      <c r="AR381" s="13"/>
      <c r="AS381" s="13"/>
      <c r="AT381" s="13"/>
      <c r="AU381" s="13">
        <v>1</v>
      </c>
      <c r="AV381" s="13"/>
      <c r="AW381" s="13"/>
      <c r="AX381" s="13"/>
      <c r="AY381" s="13"/>
      <c r="AZ381" s="13"/>
      <c r="BA381" s="13">
        <v>1</v>
      </c>
      <c r="BB381" s="13"/>
    </row>
    <row r="382" spans="1:54" x14ac:dyDescent="0.25">
      <c r="A382" s="13" t="s">
        <v>986</v>
      </c>
      <c r="B382" s="13" t="s">
        <v>1729</v>
      </c>
      <c r="C382" s="13" t="s">
        <v>987</v>
      </c>
      <c r="D382" s="13" t="s">
        <v>1845</v>
      </c>
      <c r="E382" s="13" t="s">
        <v>116</v>
      </c>
      <c r="F382" s="13" t="s">
        <v>117</v>
      </c>
      <c r="G382" s="13" t="s">
        <v>1846</v>
      </c>
      <c r="H382" s="13"/>
      <c r="I382" s="13"/>
      <c r="J382" s="13" t="str">
        <f>VLOOKUP($M382,[1]Hoja1!$K$5:$N$815,2,FALSE)</f>
        <v>C</v>
      </c>
      <c r="K382" s="13">
        <f>VLOOKUP($M382,[1]Hoja1!$K$5:$N$815,3,FALSE)</f>
        <v>31.3</v>
      </c>
      <c r="L382" s="13">
        <f>VLOOKUP($M382,[1]Hoja1!$K$5:$N$815,4,FALSE)</f>
        <v>540195</v>
      </c>
      <c r="M382" s="13" t="s">
        <v>1858</v>
      </c>
      <c r="N382" s="13"/>
      <c r="O382" s="13"/>
      <c r="P382" s="13"/>
      <c r="Q382" s="13"/>
      <c r="R382" s="13"/>
      <c r="S382" s="13"/>
      <c r="T382" s="13"/>
      <c r="U382" s="13"/>
      <c r="V382" s="13"/>
      <c r="W382" s="13"/>
      <c r="X382" s="13"/>
      <c r="Y382" s="13"/>
      <c r="Z382" s="13"/>
      <c r="AA382" s="13"/>
      <c r="AB382" s="13">
        <f>VLOOKUP(M382,'[2]Base Total GPR'!$P$5:$BH$652,11,FALSE)</f>
        <v>2</v>
      </c>
      <c r="AC382" s="13"/>
      <c r="AD382" s="13"/>
      <c r="AE382" s="13"/>
      <c r="AF382" s="13"/>
      <c r="AG382" s="13"/>
      <c r="AH382" s="13">
        <f>VLOOKUP(M382,'[2]Base Total GPR'!$P$5:$BH$652,18,FALSE)</f>
        <v>1</v>
      </c>
      <c r="AI382" s="13"/>
      <c r="AJ382" s="13"/>
      <c r="AK382" s="13"/>
      <c r="AL382" s="13"/>
      <c r="AM382" s="13"/>
      <c r="AN382" s="13">
        <f>VLOOKUP($M382,'[2]Base Total GPR'!$P$5:$BH$652,19,FALSE)</f>
        <v>1</v>
      </c>
      <c r="AO382" s="13">
        <v>2</v>
      </c>
      <c r="AP382" s="13"/>
      <c r="AQ382" s="13"/>
      <c r="AR382" s="13"/>
      <c r="AS382" s="13"/>
      <c r="AT382" s="13"/>
      <c r="AU382" s="13">
        <v>1</v>
      </c>
      <c r="AV382" s="13"/>
      <c r="AW382" s="13"/>
      <c r="AX382" s="13"/>
      <c r="AY382" s="13"/>
      <c r="AZ382" s="13"/>
      <c r="BA382" s="13">
        <v>1</v>
      </c>
      <c r="BB382" s="13">
        <v>2</v>
      </c>
    </row>
    <row r="383" spans="1:54" x14ac:dyDescent="0.25">
      <c r="A383" s="13" t="s">
        <v>986</v>
      </c>
      <c r="B383" s="13" t="s">
        <v>1729</v>
      </c>
      <c r="C383" s="13" t="s">
        <v>987</v>
      </c>
      <c r="D383" s="13" t="s">
        <v>1852</v>
      </c>
      <c r="E383" s="13" t="s">
        <v>116</v>
      </c>
      <c r="F383" s="13" t="s">
        <v>117</v>
      </c>
      <c r="G383" s="13" t="s">
        <v>1174</v>
      </c>
      <c r="H383" s="13"/>
      <c r="I383" s="13"/>
      <c r="J383" s="13" t="str">
        <f>VLOOKUP($M383,[1]Hoja1!$K$5:$N$815,2,FALSE)</f>
        <v>C</v>
      </c>
      <c r="K383" s="13">
        <f>VLOOKUP($M383,[1]Hoja1!$K$5:$N$815,3,FALSE)</f>
        <v>30.5</v>
      </c>
      <c r="L383" s="13">
        <f>VLOOKUP($M383,[1]Hoja1!$K$5:$N$815,4,FALSE)</f>
        <v>540171</v>
      </c>
      <c r="M383" s="13" t="s">
        <v>1854</v>
      </c>
      <c r="N383" s="13"/>
      <c r="O383" s="13"/>
      <c r="P383" s="13"/>
      <c r="Q383" s="13"/>
      <c r="R383" s="13"/>
      <c r="S383" s="13"/>
      <c r="T383" s="13"/>
      <c r="U383" s="13"/>
      <c r="V383" s="13"/>
      <c r="W383" s="13"/>
      <c r="X383" s="13"/>
      <c r="Y383" s="13"/>
      <c r="Z383" s="13"/>
      <c r="AA383" s="13"/>
      <c r="AB383" s="13">
        <f>VLOOKUP(M383,'[2]Base Total GPR'!$P$5:$BH$652,11,FALSE)</f>
        <v>2</v>
      </c>
      <c r="AC383" s="13"/>
      <c r="AD383" s="13"/>
      <c r="AE383" s="13"/>
      <c r="AF383" s="13"/>
      <c r="AG383" s="13"/>
      <c r="AH383" s="13">
        <f>VLOOKUP(M383,'[2]Base Total GPR'!$P$5:$BH$652,18,FALSE)</f>
        <v>2</v>
      </c>
      <c r="AI383" s="13"/>
      <c r="AJ383" s="13"/>
      <c r="AK383" s="13"/>
      <c r="AL383" s="13"/>
      <c r="AM383" s="13"/>
      <c r="AN383" s="13">
        <f>VLOOKUP($M383,'[2]Base Total GPR'!$P$5:$BH$652,19,FALSE)</f>
        <v>2</v>
      </c>
      <c r="AO383" s="13">
        <v>4</v>
      </c>
      <c r="AP383" s="13"/>
      <c r="AQ383" s="13"/>
      <c r="AR383" s="13"/>
      <c r="AS383" s="13"/>
      <c r="AT383" s="13"/>
      <c r="AU383" s="13">
        <v>2</v>
      </c>
      <c r="AV383" s="13"/>
      <c r="AW383" s="13"/>
      <c r="AX383" s="13"/>
      <c r="AY383" s="13"/>
      <c r="AZ383" s="13"/>
      <c r="BA383" s="13">
        <v>2</v>
      </c>
      <c r="BB383" s="13">
        <v>4</v>
      </c>
    </row>
    <row r="384" spans="1:54" x14ac:dyDescent="0.25">
      <c r="A384" s="13" t="s">
        <v>986</v>
      </c>
      <c r="B384" s="13" t="s">
        <v>1729</v>
      </c>
      <c r="C384" s="13" t="s">
        <v>987</v>
      </c>
      <c r="D384" s="13" t="s">
        <v>1852</v>
      </c>
      <c r="E384" s="13" t="s">
        <v>116</v>
      </c>
      <c r="F384" s="13" t="s">
        <v>117</v>
      </c>
      <c r="G384" s="13" t="s">
        <v>1174</v>
      </c>
      <c r="H384" s="13"/>
      <c r="I384" s="13"/>
      <c r="J384" s="13" t="str">
        <f>VLOOKUP($M384,[1]Hoja1!$K$5:$N$815,2,FALSE)</f>
        <v>C</v>
      </c>
      <c r="K384" s="13">
        <f>VLOOKUP($M384,[1]Hoja1!$K$5:$N$815,3,FALSE)</f>
        <v>30.4</v>
      </c>
      <c r="L384" s="13">
        <f>VLOOKUP($M384,[1]Hoja1!$K$5:$N$815,4,FALSE)</f>
        <v>540161</v>
      </c>
      <c r="M384" s="13" t="s">
        <v>1853</v>
      </c>
      <c r="N384" s="13"/>
      <c r="O384" s="13"/>
      <c r="P384" s="13"/>
      <c r="Q384" s="13"/>
      <c r="R384" s="13"/>
      <c r="S384" s="13"/>
      <c r="T384" s="13"/>
      <c r="U384" s="13"/>
      <c r="V384" s="13"/>
      <c r="W384" s="13"/>
      <c r="X384" s="13"/>
      <c r="Y384" s="13"/>
      <c r="Z384" s="13"/>
      <c r="AA384" s="13"/>
      <c r="AB384" s="13">
        <f>VLOOKUP(M384,'[2]Base Total GPR'!$P$5:$BH$652,11,FALSE)</f>
        <v>2</v>
      </c>
      <c r="AC384" s="13"/>
      <c r="AD384" s="13"/>
      <c r="AE384" s="13"/>
      <c r="AF384" s="13"/>
      <c r="AG384" s="13"/>
      <c r="AH384" s="13">
        <f>VLOOKUP(M384,'[2]Base Total GPR'!$P$5:$BH$652,18,FALSE)</f>
        <v>9</v>
      </c>
      <c r="AI384" s="13"/>
      <c r="AJ384" s="13"/>
      <c r="AK384" s="13"/>
      <c r="AL384" s="13"/>
      <c r="AM384" s="13"/>
      <c r="AN384" s="13">
        <f>VLOOKUP($M384,'[2]Base Total GPR'!$P$5:$BH$652,19,FALSE)</f>
        <v>1</v>
      </c>
      <c r="AO384" s="13">
        <v>10</v>
      </c>
      <c r="AP384" s="13"/>
      <c r="AQ384" s="13"/>
      <c r="AR384" s="13"/>
      <c r="AS384" s="13"/>
      <c r="AT384" s="13"/>
      <c r="AU384" s="13">
        <v>9</v>
      </c>
      <c r="AV384" s="13"/>
      <c r="AW384" s="13"/>
      <c r="AX384" s="13"/>
      <c r="AY384" s="13"/>
      <c r="AZ384" s="13"/>
      <c r="BA384" s="13">
        <v>1</v>
      </c>
      <c r="BB384" s="13">
        <v>10</v>
      </c>
    </row>
    <row r="385" spans="1:54" x14ac:dyDescent="0.25">
      <c r="A385" s="13" t="s">
        <v>986</v>
      </c>
      <c r="B385" s="13" t="s">
        <v>1729</v>
      </c>
      <c r="C385" s="13" t="s">
        <v>987</v>
      </c>
      <c r="D385" s="13" t="s">
        <v>1845</v>
      </c>
      <c r="E385" s="13" t="s">
        <v>116</v>
      </c>
      <c r="F385" s="13" t="s">
        <v>117</v>
      </c>
      <c r="G385" s="13" t="s">
        <v>1846</v>
      </c>
      <c r="H385" s="13"/>
      <c r="I385" s="13"/>
      <c r="J385" s="13" t="str">
        <f>VLOOKUP($M385,[1]Hoja1!$K$5:$N$815,2,FALSE)</f>
        <v>C</v>
      </c>
      <c r="K385" s="13">
        <f>VLOOKUP($M385,[1]Hoja1!$K$5:$N$815,3,FALSE)</f>
        <v>31.7</v>
      </c>
      <c r="L385" s="13">
        <f>VLOOKUP($M385,[1]Hoja1!$K$5:$N$815,4,FALSE)</f>
        <v>540199</v>
      </c>
      <c r="M385" s="13" t="s">
        <v>1861</v>
      </c>
      <c r="N385" s="13"/>
      <c r="O385" s="13"/>
      <c r="P385" s="13"/>
      <c r="Q385" s="13"/>
      <c r="R385" s="13"/>
      <c r="S385" s="13"/>
      <c r="T385" s="13"/>
      <c r="U385" s="13"/>
      <c r="V385" s="13"/>
      <c r="W385" s="13"/>
      <c r="X385" s="13"/>
      <c r="Y385" s="13"/>
      <c r="Z385" s="13"/>
      <c r="AA385" s="13"/>
      <c r="AB385" s="13">
        <f>VLOOKUP(M385,'[2]Base Total GPR'!$P$5:$BH$652,11,FALSE)</f>
        <v>2</v>
      </c>
      <c r="AC385" s="13"/>
      <c r="AD385" s="13"/>
      <c r="AE385" s="13"/>
      <c r="AF385" s="13"/>
      <c r="AG385" s="13"/>
      <c r="AH385" s="13">
        <f>VLOOKUP(M385,'[2]Base Total GPR'!$P$5:$BH$652,18,FALSE)</f>
        <v>0.1</v>
      </c>
      <c r="AI385" s="13"/>
      <c r="AJ385" s="13"/>
      <c r="AK385" s="13"/>
      <c r="AL385" s="13"/>
      <c r="AM385" s="13"/>
      <c r="AN385" s="13">
        <f>VLOOKUP($M385,'[2]Base Total GPR'!$P$5:$BH$652,19,FALSE)</f>
        <v>0.12</v>
      </c>
      <c r="AO385" s="13">
        <v>0.22</v>
      </c>
      <c r="AP385" s="13"/>
      <c r="AQ385" s="13"/>
      <c r="AR385" s="13"/>
      <c r="AS385" s="13"/>
      <c r="AT385" s="13"/>
      <c r="AU385" s="13">
        <f>222/2.175</f>
        <v>102.06896551724138</v>
      </c>
      <c r="AV385" s="13"/>
      <c r="AW385" s="13"/>
      <c r="AX385" s="13"/>
      <c r="AY385" s="13"/>
      <c r="AZ385" s="13"/>
      <c r="BA385" s="13">
        <f>544/2203</f>
        <v>0.24693599636858829</v>
      </c>
      <c r="BB385" s="13">
        <v>0.17496573777980814</v>
      </c>
    </row>
    <row r="386" spans="1:54" x14ac:dyDescent="0.25">
      <c r="A386" s="13" t="s">
        <v>986</v>
      </c>
      <c r="B386" s="13" t="s">
        <v>1729</v>
      </c>
      <c r="C386" s="13" t="s">
        <v>987</v>
      </c>
      <c r="D386" s="13" t="s">
        <v>1845</v>
      </c>
      <c r="E386" s="13" t="s">
        <v>116</v>
      </c>
      <c r="F386" s="13" t="s">
        <v>117</v>
      </c>
      <c r="G386" s="13" t="s">
        <v>1846</v>
      </c>
      <c r="H386" s="13"/>
      <c r="I386" s="13"/>
      <c r="J386" s="13" t="str">
        <f>VLOOKUP($M386,[1]Hoja1!$K$5:$N$815,2,FALSE)</f>
        <v>C</v>
      </c>
      <c r="K386" s="13">
        <f>VLOOKUP($M386,[1]Hoja1!$K$5:$N$815,3,FALSE)</f>
        <v>31.4</v>
      </c>
      <c r="L386" s="13">
        <f>VLOOKUP($M386,[1]Hoja1!$K$5:$N$815,4,FALSE)</f>
        <v>540196</v>
      </c>
      <c r="M386" s="13" t="s">
        <v>1847</v>
      </c>
      <c r="N386" s="13"/>
      <c r="O386" s="13"/>
      <c r="P386" s="13"/>
      <c r="Q386" s="13"/>
      <c r="R386" s="13"/>
      <c r="S386" s="13"/>
      <c r="T386" s="13"/>
      <c r="U386" s="13"/>
      <c r="V386" s="13"/>
      <c r="W386" s="13"/>
      <c r="X386" s="13"/>
      <c r="Y386" s="13"/>
      <c r="Z386" s="13"/>
      <c r="AA386" s="13"/>
      <c r="AB386" s="13">
        <f>VLOOKUP(M386,'[2]Base Total GPR'!$P$5:$BH$652,11,FALSE)</f>
        <v>2</v>
      </c>
      <c r="AC386" s="13"/>
      <c r="AD386" s="13"/>
      <c r="AE386" s="13"/>
      <c r="AF386" s="13"/>
      <c r="AG386" s="13"/>
      <c r="AH386" s="13">
        <f>VLOOKUP(M386,'[2]Base Total GPR'!$P$5:$BH$652,18,FALSE)</f>
        <v>0.15</v>
      </c>
      <c r="AI386" s="13"/>
      <c r="AJ386" s="13"/>
      <c r="AK386" s="13"/>
      <c r="AL386" s="13"/>
      <c r="AM386" s="13"/>
      <c r="AN386" s="13">
        <f>VLOOKUP($M386,'[2]Base Total GPR'!$P$5:$BH$652,19,FALSE)</f>
        <v>0.15</v>
      </c>
      <c r="AO386" s="13">
        <v>0.3</v>
      </c>
      <c r="AP386" s="13"/>
      <c r="AQ386" s="13"/>
      <c r="AR386" s="13"/>
      <c r="AS386" s="13"/>
      <c r="AT386" s="13"/>
      <c r="AU386" s="13">
        <f>1.881/11.668</f>
        <v>0.16121014741172437</v>
      </c>
      <c r="AV386" s="13"/>
      <c r="AW386" s="13"/>
      <c r="AX386" s="13"/>
      <c r="AY386" s="13"/>
      <c r="AZ386" s="13"/>
      <c r="BA386" s="13">
        <f>3616/11883</f>
        <v>0.30430026087688294</v>
      </c>
      <c r="BB386" s="13">
        <v>0.23340834784085601</v>
      </c>
    </row>
    <row r="387" spans="1:54" x14ac:dyDescent="0.25">
      <c r="A387" s="13" t="s">
        <v>986</v>
      </c>
      <c r="B387" s="13" t="s">
        <v>1729</v>
      </c>
      <c r="C387" s="13" t="s">
        <v>987</v>
      </c>
      <c r="D387" s="13" t="s">
        <v>1845</v>
      </c>
      <c r="E387" s="13" t="s">
        <v>116</v>
      </c>
      <c r="F387" s="13" t="s">
        <v>117</v>
      </c>
      <c r="G387" s="13" t="s">
        <v>1846</v>
      </c>
      <c r="H387" s="13"/>
      <c r="I387" s="13"/>
      <c r="J387" s="13" t="str">
        <f>VLOOKUP($M387,[1]Hoja1!$K$5:$N$815,2,FALSE)</f>
        <v>C</v>
      </c>
      <c r="K387" s="13">
        <f>VLOOKUP($M387,[1]Hoja1!$K$5:$N$815,3,FALSE)</f>
        <v>31.5</v>
      </c>
      <c r="L387" s="13">
        <f>VLOOKUP($M387,[1]Hoja1!$K$5:$N$815,4,FALSE)</f>
        <v>540197</v>
      </c>
      <c r="M387" s="13" t="s">
        <v>1863</v>
      </c>
      <c r="N387" s="13"/>
      <c r="O387" s="13"/>
      <c r="P387" s="13"/>
      <c r="Q387" s="13"/>
      <c r="R387" s="13"/>
      <c r="S387" s="13"/>
      <c r="T387" s="13"/>
      <c r="U387" s="13"/>
      <c r="V387" s="13"/>
      <c r="W387" s="13"/>
      <c r="X387" s="13"/>
      <c r="Y387" s="13"/>
      <c r="Z387" s="13"/>
      <c r="AA387" s="13"/>
      <c r="AB387" s="13">
        <f>VLOOKUP(M387,'[2]Base Total GPR'!$P$5:$BH$652,11,FALSE)</f>
        <v>2</v>
      </c>
      <c r="AC387" s="13"/>
      <c r="AD387" s="13"/>
      <c r="AE387" s="13"/>
      <c r="AF387" s="13"/>
      <c r="AG387" s="13"/>
      <c r="AH387" s="13">
        <f>VLOOKUP(M387,'[2]Base Total GPR'!$P$5:$BH$652,18,FALSE)</f>
        <v>0.15</v>
      </c>
      <c r="AI387" s="13"/>
      <c r="AJ387" s="13"/>
      <c r="AK387" s="13"/>
      <c r="AL387" s="13"/>
      <c r="AM387" s="13"/>
      <c r="AN387" s="13">
        <f>VLOOKUP($M387,'[2]Base Total GPR'!$P$5:$BH$652,19,FALSE)</f>
        <v>0.15</v>
      </c>
      <c r="AO387" s="13">
        <v>0.3</v>
      </c>
      <c r="AP387" s="13"/>
      <c r="AQ387" s="13"/>
      <c r="AR387" s="13"/>
      <c r="AS387" s="13"/>
      <c r="AT387" s="13"/>
      <c r="AU387" s="13">
        <f>139/2.48</f>
        <v>56.048387096774192</v>
      </c>
      <c r="AV387" s="13"/>
      <c r="AW387" s="13"/>
      <c r="AX387" s="13"/>
      <c r="AY387" s="13"/>
      <c r="AZ387" s="13"/>
      <c r="BA387" s="13">
        <v>0</v>
      </c>
      <c r="BB387" s="13">
        <v>5.6048387096774191E-2</v>
      </c>
    </row>
    <row r="388" spans="1:54" x14ac:dyDescent="0.25">
      <c r="A388" s="13" t="s">
        <v>986</v>
      </c>
      <c r="B388" s="13" t="s">
        <v>1729</v>
      </c>
      <c r="C388" s="13" t="s">
        <v>987</v>
      </c>
      <c r="D388" s="13" t="s">
        <v>1845</v>
      </c>
      <c r="E388" s="13" t="s">
        <v>116</v>
      </c>
      <c r="F388" s="13" t="s">
        <v>117</v>
      </c>
      <c r="G388" s="13" t="s">
        <v>1846</v>
      </c>
      <c r="H388" s="13"/>
      <c r="I388" s="13"/>
      <c r="J388" s="13" t="str">
        <f>VLOOKUP($M388,[1]Hoja1!$K$5:$N$815,2,FALSE)</f>
        <v>C</v>
      </c>
      <c r="K388" s="13">
        <f>VLOOKUP($M388,[1]Hoja1!$K$5:$N$815,3,FALSE)</f>
        <v>31.6</v>
      </c>
      <c r="L388" s="13">
        <f>VLOOKUP($M388,[1]Hoja1!$K$5:$N$815,4,FALSE)</f>
        <v>540198</v>
      </c>
      <c r="M388" s="13" t="s">
        <v>1851</v>
      </c>
      <c r="N388" s="13"/>
      <c r="O388" s="13"/>
      <c r="P388" s="13"/>
      <c r="Q388" s="13"/>
      <c r="R388" s="13"/>
      <c r="S388" s="13"/>
      <c r="T388" s="13"/>
      <c r="U388" s="13"/>
      <c r="V388" s="13"/>
      <c r="W388" s="13"/>
      <c r="X388" s="13"/>
      <c r="Y388" s="13"/>
      <c r="Z388" s="13"/>
      <c r="AA388" s="13"/>
      <c r="AB388" s="13">
        <f>VLOOKUP(M388,'[2]Base Total GPR'!$P$5:$BH$652,11,FALSE)</f>
        <v>2</v>
      </c>
      <c r="AC388" s="13"/>
      <c r="AD388" s="13"/>
      <c r="AE388" s="13"/>
      <c r="AF388" s="13"/>
      <c r="AG388" s="13"/>
      <c r="AH388" s="13">
        <f>VLOOKUP(M388,'[2]Base Total GPR'!$P$5:$BH$652,18,FALSE)</f>
        <v>10239</v>
      </c>
      <c r="AI388" s="13"/>
      <c r="AJ388" s="13"/>
      <c r="AK388" s="13"/>
      <c r="AL388" s="13"/>
      <c r="AM388" s="13"/>
      <c r="AN388" s="13">
        <f>VLOOKUP($M388,'[2]Base Total GPR'!$P$5:$BH$652,19,FALSE)</f>
        <v>8928</v>
      </c>
      <c r="AO388" s="13">
        <v>19167</v>
      </c>
      <c r="AP388" s="13"/>
      <c r="AQ388" s="13"/>
      <c r="AR388" s="13"/>
      <c r="AS388" s="13"/>
      <c r="AT388" s="13"/>
      <c r="AU388" s="13">
        <v>10239</v>
      </c>
      <c r="AV388" s="13"/>
      <c r="AW388" s="13"/>
      <c r="AX388" s="13"/>
      <c r="AY388" s="13"/>
      <c r="AZ388" s="13"/>
      <c r="BA388" s="13">
        <v>8625</v>
      </c>
      <c r="BB388" s="13">
        <v>18864</v>
      </c>
    </row>
    <row r="389" spans="1:54" x14ac:dyDescent="0.25">
      <c r="A389" s="13" t="s">
        <v>986</v>
      </c>
      <c r="B389" s="13" t="s">
        <v>1729</v>
      </c>
      <c r="C389" s="13" t="s">
        <v>987</v>
      </c>
      <c r="D389" s="13" t="s">
        <v>1852</v>
      </c>
      <c r="E389" s="13" t="s">
        <v>116</v>
      </c>
      <c r="F389" s="13" t="s">
        <v>117</v>
      </c>
      <c r="G389" s="13" t="s">
        <v>1174</v>
      </c>
      <c r="H389" s="13"/>
      <c r="I389" s="13"/>
      <c r="J389" s="13" t="str">
        <f>VLOOKUP($M389,[1]Hoja1!$K$5:$N$815,2,FALSE)</f>
        <v>C</v>
      </c>
      <c r="K389" s="13">
        <f>VLOOKUP($M389,[1]Hoja1!$K$5:$N$815,3,FALSE)</f>
        <v>30.3</v>
      </c>
      <c r="L389" s="13">
        <f>VLOOKUP($M389,[1]Hoja1!$K$5:$N$815,4,FALSE)</f>
        <v>539464</v>
      </c>
      <c r="M389" s="13" t="s">
        <v>1857</v>
      </c>
      <c r="N389" s="13"/>
      <c r="O389" s="13"/>
      <c r="P389" s="13"/>
      <c r="Q389" s="13"/>
      <c r="R389" s="13"/>
      <c r="S389" s="13"/>
      <c r="T389" s="13"/>
      <c r="U389" s="13"/>
      <c r="V389" s="13"/>
      <c r="W389" s="13"/>
      <c r="X389" s="13"/>
      <c r="Y389" s="13"/>
      <c r="Z389" s="13"/>
      <c r="AA389" s="13"/>
      <c r="AB389" s="13">
        <f>VLOOKUP(M389,'[2]Base Total GPR'!$P$5:$BH$652,11,FALSE)</f>
        <v>2</v>
      </c>
      <c r="AC389" s="13"/>
      <c r="AD389" s="13"/>
      <c r="AE389" s="13"/>
      <c r="AF389" s="13"/>
      <c r="AG389" s="13"/>
      <c r="AH389" s="13">
        <f>VLOOKUP(M389,'[2]Base Total GPR'!$P$5:$BH$652,18,FALSE)</f>
        <v>17329</v>
      </c>
      <c r="AI389" s="13"/>
      <c r="AJ389" s="13"/>
      <c r="AK389" s="13"/>
      <c r="AL389" s="13"/>
      <c r="AM389" s="13"/>
      <c r="AN389" s="13">
        <f>VLOOKUP($M389,'[2]Base Total GPR'!$P$5:$BH$652,19,FALSE)</f>
        <v>17328</v>
      </c>
      <c r="AO389" s="13">
        <v>34657</v>
      </c>
      <c r="AP389" s="13"/>
      <c r="AQ389" s="13"/>
      <c r="AR389" s="13"/>
      <c r="AS389" s="13"/>
      <c r="AT389" s="13"/>
      <c r="AU389" s="13">
        <v>16792</v>
      </c>
      <c r="AV389" s="13"/>
      <c r="AW389" s="13"/>
      <c r="AX389" s="13"/>
      <c r="AY389" s="13"/>
      <c r="AZ389" s="13"/>
      <c r="BA389" s="13">
        <v>16770</v>
      </c>
      <c r="BB389" s="13">
        <v>33562</v>
      </c>
    </row>
    <row r="390" spans="1:54" x14ac:dyDescent="0.25">
      <c r="A390" s="13" t="s">
        <v>986</v>
      </c>
      <c r="B390" s="13" t="s">
        <v>1729</v>
      </c>
      <c r="C390" s="13" t="s">
        <v>987</v>
      </c>
      <c r="D390" s="13" t="s">
        <v>1848</v>
      </c>
      <c r="E390" s="13" t="s">
        <v>116</v>
      </c>
      <c r="F390" s="13" t="s">
        <v>117</v>
      </c>
      <c r="G390" s="13" t="s">
        <v>1174</v>
      </c>
      <c r="H390" s="13"/>
      <c r="I390" s="13"/>
      <c r="J390" s="13" t="str">
        <f>VLOOKUP($M390,[1]Hoja1!$K$5:$N$815,2,FALSE)</f>
        <v>C</v>
      </c>
      <c r="K390" s="13">
        <f>VLOOKUP($M390,[1]Hoja1!$K$5:$N$815,3,FALSE)</f>
        <v>32.299999999999997</v>
      </c>
      <c r="L390" s="13">
        <f>VLOOKUP($M390,[1]Hoja1!$K$5:$N$815,4,FALSE)</f>
        <v>540223</v>
      </c>
      <c r="M390" s="13" t="s">
        <v>1849</v>
      </c>
      <c r="N390" s="13"/>
      <c r="O390" s="13"/>
      <c r="P390" s="13"/>
      <c r="Q390" s="13"/>
      <c r="R390" s="13"/>
      <c r="S390" s="13"/>
      <c r="T390" s="13"/>
      <c r="U390" s="13"/>
      <c r="V390" s="13"/>
      <c r="W390" s="13"/>
      <c r="X390" s="13"/>
      <c r="Y390" s="13"/>
      <c r="Z390" s="13"/>
      <c r="AA390" s="13"/>
      <c r="AB390" s="13">
        <f>VLOOKUP(M390,'[2]Base Total GPR'!$P$5:$BH$652,11,FALSE)</f>
        <v>4</v>
      </c>
      <c r="AC390" s="13"/>
      <c r="AD390" s="13"/>
      <c r="AE390" s="13">
        <f>VLOOKUP(M390,'[2]Base Total GPR'!$P$5:$BH$652,18,FALSE)</f>
        <v>24842382.809999999</v>
      </c>
      <c r="AF390" s="13"/>
      <c r="AG390" s="13"/>
      <c r="AH390" s="13">
        <f>VLOOKUP($M390,'[2]Base Total GPR'!$P$5:$BH$652,19,FALSE)</f>
        <v>5041067.82</v>
      </c>
      <c r="AI390" s="13"/>
      <c r="AJ390" s="13"/>
      <c r="AK390" s="13">
        <f>VLOOKUP($M390,'[2]Base Total GPR'!$P$5:$BH$652,20,FALSE)</f>
        <v>5041067.8099999996</v>
      </c>
      <c r="AL390" s="13"/>
      <c r="AM390" s="13"/>
      <c r="AN390" s="13">
        <f>VLOOKUP($M390,'[2]Base Total GPR'!$P$5:$BH$652,21,FALSE)</f>
        <v>5041067.8099999996</v>
      </c>
      <c r="AO390" s="13">
        <v>39965586.25</v>
      </c>
      <c r="AP390" s="13"/>
      <c r="AQ390" s="13"/>
      <c r="AR390" s="13">
        <v>27100669</v>
      </c>
      <c r="AS390" s="13"/>
      <c r="AT390" s="13"/>
      <c r="AU390" s="13">
        <v>5920208</v>
      </c>
      <c r="AV390" s="13"/>
      <c r="AW390" s="13"/>
      <c r="AX390" s="13">
        <v>9430085</v>
      </c>
      <c r="AY390" s="13"/>
      <c r="AZ390" s="13"/>
      <c r="BA390" s="13">
        <v>9205200</v>
      </c>
      <c r="BB390" s="13">
        <v>51656162</v>
      </c>
    </row>
    <row r="391" spans="1:54" x14ac:dyDescent="0.25">
      <c r="A391" s="13" t="s">
        <v>986</v>
      </c>
      <c r="B391" s="13" t="s">
        <v>1729</v>
      </c>
      <c r="C391" s="13" t="s">
        <v>987</v>
      </c>
      <c r="D391" s="13" t="s">
        <v>1855</v>
      </c>
      <c r="E391" s="13" t="s">
        <v>116</v>
      </c>
      <c r="F391" s="13" t="s">
        <v>117</v>
      </c>
      <c r="G391" s="13" t="s">
        <v>1174</v>
      </c>
      <c r="H391" s="13"/>
      <c r="I391" s="13"/>
      <c r="J391" s="13" t="str">
        <f>VLOOKUP($M391,[1]Hoja1!$K$5:$N$815,2,FALSE)</f>
        <v>C</v>
      </c>
      <c r="K391" s="13">
        <f>VLOOKUP($M391,[1]Hoja1!$K$5:$N$815,3,FALSE)</f>
        <v>33.9</v>
      </c>
      <c r="L391" s="13">
        <f>VLOOKUP($M391,[1]Hoja1!$K$5:$N$815,4,FALSE)</f>
        <v>549819</v>
      </c>
      <c r="M391" s="13" t="s">
        <v>1860</v>
      </c>
      <c r="N391" s="13"/>
      <c r="O391" s="13"/>
      <c r="P391" s="13"/>
      <c r="Q391" s="13"/>
      <c r="R391" s="13"/>
      <c r="S391" s="13"/>
      <c r="T391" s="13"/>
      <c r="U391" s="13"/>
      <c r="V391" s="13"/>
      <c r="W391" s="13"/>
      <c r="X391" s="13"/>
      <c r="Y391" s="13"/>
      <c r="Z391" s="13"/>
      <c r="AA391" s="13"/>
      <c r="AB391" s="13">
        <f>VLOOKUP(M391,'[2]Base Total GPR'!$P$5:$BH$652,11,FALSE)</f>
        <v>4</v>
      </c>
      <c r="AC391" s="13"/>
      <c r="AD391" s="13"/>
      <c r="AE391" s="13">
        <f>VLOOKUP(M391,'[2]Base Total GPR'!$P$5:$BH$652,18,FALSE)</f>
        <v>46277</v>
      </c>
      <c r="AF391" s="13"/>
      <c r="AG391" s="13"/>
      <c r="AH391" s="13">
        <f>VLOOKUP($M391,'[2]Base Total GPR'!$P$5:$BH$652,19,FALSE)</f>
        <v>10313</v>
      </c>
      <c r="AI391" s="13"/>
      <c r="AJ391" s="13"/>
      <c r="AK391" s="13">
        <f>VLOOKUP($M391,'[2]Base Total GPR'!$P$5:$BH$652,20,FALSE)</f>
        <v>10312</v>
      </c>
      <c r="AL391" s="13"/>
      <c r="AM391" s="13"/>
      <c r="AN391" s="13">
        <f>VLOOKUP($M391,'[2]Base Total GPR'!$P$5:$BH$652,21,FALSE)</f>
        <v>10313</v>
      </c>
      <c r="AO391" s="13">
        <v>77215</v>
      </c>
      <c r="AP391" s="13"/>
      <c r="AQ391" s="13"/>
      <c r="AR391" s="13">
        <v>45951</v>
      </c>
      <c r="AS391" s="13"/>
      <c r="AT391" s="13"/>
      <c r="AU391" s="13">
        <v>14111</v>
      </c>
      <c r="AV391" s="13"/>
      <c r="AW391" s="13"/>
      <c r="AX391" s="13">
        <v>17431</v>
      </c>
      <c r="AY391" s="13"/>
      <c r="AZ391" s="13"/>
      <c r="BA391" s="13">
        <v>12542</v>
      </c>
      <c r="BB391" s="13">
        <v>90035</v>
      </c>
    </row>
    <row r="392" spans="1:54" x14ac:dyDescent="0.25">
      <c r="A392" s="13" t="s">
        <v>986</v>
      </c>
      <c r="B392" s="13" t="s">
        <v>1729</v>
      </c>
      <c r="C392" s="13" t="s">
        <v>987</v>
      </c>
      <c r="D392" s="13" t="s">
        <v>1855</v>
      </c>
      <c r="E392" s="13" t="s">
        <v>116</v>
      </c>
      <c r="F392" s="13" t="s">
        <v>117</v>
      </c>
      <c r="G392" s="13" t="s">
        <v>1174</v>
      </c>
      <c r="H392" s="13"/>
      <c r="I392" s="13"/>
      <c r="J392" s="13" t="str">
        <f>VLOOKUP($M392,[1]Hoja1!$K$5:$N$815,2,FALSE)</f>
        <v>C</v>
      </c>
      <c r="K392" s="13">
        <f>VLOOKUP($M392,[1]Hoja1!$K$5:$N$815,3,FALSE)</f>
        <v>33.299999999999997</v>
      </c>
      <c r="L392" s="13">
        <f>VLOOKUP($M392,[1]Hoja1!$K$5:$N$815,4,FALSE)</f>
        <v>540341</v>
      </c>
      <c r="M392" s="13" t="s">
        <v>1859</v>
      </c>
      <c r="N392" s="13"/>
      <c r="O392" s="13"/>
      <c r="P392" s="13"/>
      <c r="Q392" s="13"/>
      <c r="R392" s="13"/>
      <c r="S392" s="13"/>
      <c r="T392" s="13"/>
      <c r="U392" s="13"/>
      <c r="V392" s="13"/>
      <c r="W392" s="13"/>
      <c r="X392" s="13"/>
      <c r="Y392" s="13"/>
      <c r="Z392" s="13"/>
      <c r="AA392" s="13"/>
      <c r="AB392" s="13">
        <f>VLOOKUP(M392,'[2]Base Total GPR'!$P$5:$BH$652,11,FALSE)</f>
        <v>4</v>
      </c>
      <c r="AC392" s="13"/>
      <c r="AD392" s="13"/>
      <c r="AE392" s="13">
        <f>VLOOKUP(M392,'[2]Base Total GPR'!$P$5:$BH$652,18,FALSE)</f>
        <v>278712</v>
      </c>
      <c r="AF392" s="13"/>
      <c r="AG392" s="13"/>
      <c r="AH392" s="13">
        <f>VLOOKUP($M392,'[2]Base Total GPR'!$P$5:$BH$652,19,FALSE)</f>
        <v>25000</v>
      </c>
      <c r="AI392" s="13"/>
      <c r="AJ392" s="13"/>
      <c r="AK392" s="13">
        <f>VLOOKUP($M392,'[2]Base Total GPR'!$P$5:$BH$652,20,FALSE)</f>
        <v>50000</v>
      </c>
      <c r="AL392" s="13"/>
      <c r="AM392" s="13"/>
      <c r="AN392" s="13">
        <f>VLOOKUP($M392,'[2]Base Total GPR'!$P$5:$BH$652,21,FALSE)</f>
        <v>50000</v>
      </c>
      <c r="AO392" s="13">
        <v>403712</v>
      </c>
      <c r="AP392" s="13"/>
      <c r="AQ392" s="13"/>
      <c r="AR392" s="13">
        <v>255368</v>
      </c>
      <c r="AS392" s="13"/>
      <c r="AT392" s="13"/>
      <c r="AU392" s="13">
        <v>75552</v>
      </c>
      <c r="AV392" s="13"/>
      <c r="AW392" s="13"/>
      <c r="AX392" s="13">
        <v>38804</v>
      </c>
      <c r="AY392" s="13"/>
      <c r="AZ392" s="13"/>
      <c r="BA392" s="13">
        <v>44982</v>
      </c>
      <c r="BB392" s="13">
        <v>414706</v>
      </c>
    </row>
    <row r="393" spans="1:54" x14ac:dyDescent="0.25">
      <c r="A393" s="13" t="s">
        <v>986</v>
      </c>
      <c r="B393" s="13" t="s">
        <v>1729</v>
      </c>
      <c r="C393" s="13" t="s">
        <v>987</v>
      </c>
      <c r="D393" s="13" t="s">
        <v>1848</v>
      </c>
      <c r="E393" s="13" t="s">
        <v>116</v>
      </c>
      <c r="F393" s="13" t="s">
        <v>117</v>
      </c>
      <c r="G393" s="13" t="s">
        <v>1174</v>
      </c>
      <c r="H393" s="13"/>
      <c r="I393" s="13"/>
      <c r="J393" s="13" t="str">
        <f>VLOOKUP($M393,[1]Hoja1!$K$5:$N$815,2,FALSE)</f>
        <v>C</v>
      </c>
      <c r="K393" s="13">
        <f>VLOOKUP($M393,[1]Hoja1!$K$5:$N$815,3,FALSE)</f>
        <v>32.200000000000003</v>
      </c>
      <c r="L393" s="13">
        <f>VLOOKUP($M393,[1]Hoja1!$K$5:$N$815,4,FALSE)</f>
        <v>540222</v>
      </c>
      <c r="M393" s="13" t="s">
        <v>1850</v>
      </c>
      <c r="N393" s="13"/>
      <c r="O393" s="13"/>
      <c r="P393" s="13"/>
      <c r="Q393" s="13"/>
      <c r="R393" s="13"/>
      <c r="S393" s="13"/>
      <c r="T393" s="13"/>
      <c r="U393" s="13"/>
      <c r="V393" s="13"/>
      <c r="W393" s="13"/>
      <c r="X393" s="13"/>
      <c r="Y393" s="13"/>
      <c r="Z393" s="13"/>
      <c r="AA393" s="13"/>
      <c r="AB393" s="13">
        <f>VLOOKUP(M393,'[2]Base Total GPR'!$P$5:$BH$652,11,FALSE)</f>
        <v>4</v>
      </c>
      <c r="AC393" s="13"/>
      <c r="AD393" s="13"/>
      <c r="AE393" s="13">
        <f>VLOOKUP(M393,'[2]Base Total GPR'!$P$5:$BH$652,18,FALSE)</f>
        <v>2648</v>
      </c>
      <c r="AF393" s="13"/>
      <c r="AG393" s="13"/>
      <c r="AH393" s="13">
        <f>VLOOKUP($M393,'[2]Base Total GPR'!$P$5:$BH$652,19,FALSE)</f>
        <v>601</v>
      </c>
      <c r="AI393" s="13"/>
      <c r="AJ393" s="13"/>
      <c r="AK393" s="13">
        <f>VLOOKUP($M393,'[2]Base Total GPR'!$P$5:$BH$652,20,FALSE)</f>
        <v>600</v>
      </c>
      <c r="AL393" s="13"/>
      <c r="AM393" s="13"/>
      <c r="AN393" s="13">
        <f>VLOOKUP($M393,'[2]Base Total GPR'!$P$5:$BH$652,21,FALSE)</f>
        <v>601</v>
      </c>
      <c r="AO393" s="13">
        <v>4450</v>
      </c>
      <c r="AP393" s="13"/>
      <c r="AQ393" s="13"/>
      <c r="AR393" s="13">
        <v>2655</v>
      </c>
      <c r="AS393" s="13"/>
      <c r="AT393" s="13"/>
      <c r="AU393" s="13">
        <v>1554</v>
      </c>
      <c r="AV393" s="13"/>
      <c r="AW393" s="13"/>
      <c r="AX393" s="13">
        <v>2011</v>
      </c>
      <c r="AY393" s="13"/>
      <c r="AZ393" s="13"/>
      <c r="BA393" s="13">
        <v>2023</v>
      </c>
      <c r="BB393" s="13">
        <v>8243</v>
      </c>
    </row>
    <row r="394" spans="1:54" x14ac:dyDescent="0.25">
      <c r="A394" s="13" t="s">
        <v>986</v>
      </c>
      <c r="B394" s="13" t="s">
        <v>1729</v>
      </c>
      <c r="C394" s="13" t="s">
        <v>987</v>
      </c>
      <c r="D394" s="13" t="s">
        <v>1855</v>
      </c>
      <c r="E394" s="13" t="s">
        <v>116</v>
      </c>
      <c r="F394" s="13" t="s">
        <v>117</v>
      </c>
      <c r="G394" s="13" t="s">
        <v>1174</v>
      </c>
      <c r="H394" s="13"/>
      <c r="I394" s="13"/>
      <c r="J394" s="13" t="str">
        <f>VLOOKUP($M394,[1]Hoja1!$K$5:$N$815,2,FALSE)</f>
        <v>C</v>
      </c>
      <c r="K394" s="13">
        <f>VLOOKUP($M394,[1]Hoja1!$K$5:$N$815,3,FALSE)</f>
        <v>33.6</v>
      </c>
      <c r="L394" s="13">
        <f>VLOOKUP($M394,[1]Hoja1!$K$5:$N$815,4,FALSE)</f>
        <v>540344</v>
      </c>
      <c r="M394" s="13" t="s">
        <v>1856</v>
      </c>
      <c r="N394" s="13"/>
      <c r="O394" s="13"/>
      <c r="P394" s="13"/>
      <c r="Q394" s="13"/>
      <c r="R394" s="13"/>
      <c r="S394" s="13"/>
      <c r="T394" s="13"/>
      <c r="U394" s="13"/>
      <c r="V394" s="13"/>
      <c r="W394" s="13"/>
      <c r="X394" s="13"/>
      <c r="Y394" s="13"/>
      <c r="Z394" s="13"/>
      <c r="AA394" s="13"/>
      <c r="AB394" s="13">
        <f>VLOOKUP(M394,'[2]Base Total GPR'!$P$5:$BH$652,11,FALSE)</f>
        <v>4</v>
      </c>
      <c r="AC394" s="13"/>
      <c r="AD394" s="13"/>
      <c r="AE394" s="13">
        <f>VLOOKUP(M394,'[2]Base Total GPR'!$P$5:$BH$652,18,FALSE)</f>
        <v>875</v>
      </c>
      <c r="AF394" s="13"/>
      <c r="AG394" s="13"/>
      <c r="AH394" s="13">
        <f>VLOOKUP($M394,'[2]Base Total GPR'!$P$5:$BH$652,19,FALSE)</f>
        <v>875</v>
      </c>
      <c r="AI394" s="13"/>
      <c r="AJ394" s="13"/>
      <c r="AK394" s="13">
        <f>VLOOKUP($M394,'[2]Base Total GPR'!$P$5:$BH$652,20,FALSE)</f>
        <v>875</v>
      </c>
      <c r="AL394" s="13"/>
      <c r="AM394" s="13"/>
      <c r="AN394" s="13">
        <f>VLOOKUP($M394,'[2]Base Total GPR'!$P$5:$BH$652,21,FALSE)</f>
        <v>875</v>
      </c>
      <c r="AO394" s="13">
        <v>3500</v>
      </c>
      <c r="AP394" s="13"/>
      <c r="AQ394" s="13"/>
      <c r="AR394" s="13">
        <v>670</v>
      </c>
      <c r="AS394" s="13"/>
      <c r="AT394" s="13"/>
      <c r="AU394" s="13">
        <v>1187</v>
      </c>
      <c r="AV394" s="13"/>
      <c r="AW394" s="13"/>
      <c r="AX394" s="13">
        <v>946</v>
      </c>
      <c r="AY394" s="13"/>
      <c r="AZ394" s="13"/>
      <c r="BA394" s="13">
        <v>876</v>
      </c>
      <c r="BB394" s="13">
        <v>3679</v>
      </c>
    </row>
    <row r="395" spans="1:54" x14ac:dyDescent="0.25">
      <c r="A395" s="13" t="s">
        <v>986</v>
      </c>
      <c r="B395" s="13" t="s">
        <v>1729</v>
      </c>
      <c r="C395" s="13" t="s">
        <v>987</v>
      </c>
      <c r="D395" s="13" t="s">
        <v>1845</v>
      </c>
      <c r="E395" s="13" t="s">
        <v>116</v>
      </c>
      <c r="F395" s="13" t="s">
        <v>117</v>
      </c>
      <c r="G395" s="13" t="s">
        <v>1846</v>
      </c>
      <c r="H395" s="13"/>
      <c r="I395" s="13"/>
      <c r="J395" s="13" t="str">
        <f>VLOOKUP($M395,[1]Hoja1!$K$5:$N$815,2,FALSE)</f>
        <v>C</v>
      </c>
      <c r="K395" s="13">
        <f>VLOOKUP($M395,[1]Hoja1!$K$5:$N$815,3,FALSE)</f>
        <v>31.2</v>
      </c>
      <c r="L395" s="13">
        <f>VLOOKUP($M395,[1]Hoja1!$K$5:$N$815,4,FALSE)</f>
        <v>540194</v>
      </c>
      <c r="M395" s="13" t="s">
        <v>1862</v>
      </c>
      <c r="N395" s="13"/>
      <c r="O395" s="13"/>
      <c r="P395" s="13"/>
      <c r="Q395" s="13"/>
      <c r="R395" s="13"/>
      <c r="S395" s="13"/>
      <c r="T395" s="13"/>
      <c r="U395" s="13"/>
      <c r="V395" s="13"/>
      <c r="W395" s="13"/>
      <c r="X395" s="13"/>
      <c r="Y395" s="13"/>
      <c r="Z395" s="13"/>
      <c r="AA395" s="13"/>
      <c r="AB395" s="13">
        <f>VLOOKUP(M395,'[2]Base Total GPR'!$P$5:$BH$652,11,FALSE)</f>
        <v>4</v>
      </c>
      <c r="AC395" s="13"/>
      <c r="AD395" s="13"/>
      <c r="AE395" s="13">
        <f>VLOOKUP(M395,'[2]Base Total GPR'!$P$5:$BH$652,18,FALSE)</f>
        <v>0.1</v>
      </c>
      <c r="AF395" s="13"/>
      <c r="AG395" s="13"/>
      <c r="AH395" s="13">
        <f>VLOOKUP($M395,'[2]Base Total GPR'!$P$5:$BH$652,19,FALSE)</f>
        <v>0.2</v>
      </c>
      <c r="AI395" s="13"/>
      <c r="AJ395" s="13"/>
      <c r="AK395" s="13">
        <f>VLOOKUP($M395,'[2]Base Total GPR'!$P$5:$BH$652,20,FALSE)</f>
        <v>0.2</v>
      </c>
      <c r="AL395" s="13"/>
      <c r="AM395" s="13"/>
      <c r="AN395" s="13">
        <f>VLOOKUP($M395,'[2]Base Total GPR'!$P$5:$BH$652,21,FALSE)</f>
        <v>0.2</v>
      </c>
      <c r="AO395" s="13">
        <v>0.7</v>
      </c>
      <c r="AP395" s="13"/>
      <c r="AQ395" s="13"/>
      <c r="AR395" s="13">
        <f>10/177</f>
        <v>5.6497175141242938E-2</v>
      </c>
      <c r="AS395" s="13"/>
      <c r="AT395" s="13"/>
      <c r="AU395" s="13">
        <f>28/163</f>
        <v>0.17177914110429449</v>
      </c>
      <c r="AV395" s="13"/>
      <c r="AW395" s="13"/>
      <c r="AX395" s="13">
        <f>58/166</f>
        <v>0.3493975903614458</v>
      </c>
      <c r="AY395" s="13"/>
      <c r="AZ395" s="13"/>
      <c r="BA395" s="13">
        <f>68/172</f>
        <v>0.39534883720930231</v>
      </c>
      <c r="BB395" s="13">
        <v>0.24188790560471976</v>
      </c>
    </row>
    <row r="396" spans="1:54" x14ac:dyDescent="0.25">
      <c r="A396" s="13" t="s">
        <v>986</v>
      </c>
      <c r="B396" s="13" t="s">
        <v>1729</v>
      </c>
      <c r="C396" s="13" t="s">
        <v>987</v>
      </c>
      <c r="D396" s="13" t="s">
        <v>1855</v>
      </c>
      <c r="E396" s="13" t="s">
        <v>116</v>
      </c>
      <c r="F396" s="13" t="s">
        <v>117</v>
      </c>
      <c r="G396" s="13" t="s">
        <v>1174</v>
      </c>
      <c r="H396" s="13"/>
      <c r="I396" s="13"/>
      <c r="J396" s="13" t="str">
        <f>VLOOKUP($M396,[1]Hoja1!$K$5:$N$815,2,FALSE)</f>
        <v>C</v>
      </c>
      <c r="K396" s="13">
        <f>VLOOKUP($M396,[1]Hoja1!$K$5:$N$815,3,FALSE)</f>
        <v>33.200000000000003</v>
      </c>
      <c r="L396" s="13">
        <f>VLOOKUP($M396,[1]Hoja1!$K$5:$N$815,4,FALSE)</f>
        <v>540340</v>
      </c>
      <c r="M396" s="13" t="s">
        <v>4090</v>
      </c>
      <c r="N396" s="13"/>
      <c r="O396" s="13"/>
      <c r="P396" s="13"/>
      <c r="Q396" s="13"/>
      <c r="R396" s="13"/>
      <c r="S396" s="13"/>
      <c r="T396" s="13"/>
      <c r="U396" s="13"/>
      <c r="V396" s="13"/>
      <c r="W396" s="13"/>
      <c r="X396" s="13"/>
      <c r="Y396" s="13"/>
      <c r="Z396" s="13"/>
      <c r="AA396" s="13"/>
      <c r="AB396" s="13">
        <f>VLOOKUP(M396,'[2]Base Total GPR'!$P$5:$BH$652,11,FALSE)</f>
        <v>12</v>
      </c>
      <c r="AC396" s="13">
        <v>1450429</v>
      </c>
      <c r="AD396" s="13">
        <v>1450429</v>
      </c>
      <c r="AE396" s="13">
        <v>1450429</v>
      </c>
      <c r="AF396" s="13">
        <v>1450429</v>
      </c>
      <c r="AG396" s="13">
        <v>1450429</v>
      </c>
      <c r="AH396" s="13">
        <v>1450429</v>
      </c>
      <c r="AI396" s="13">
        <v>1450429</v>
      </c>
      <c r="AJ396" s="13">
        <v>1450429</v>
      </c>
      <c r="AK396" s="13">
        <v>1450429</v>
      </c>
      <c r="AL396" s="13">
        <v>1450429</v>
      </c>
      <c r="AM396" s="13">
        <v>1450429</v>
      </c>
      <c r="AN396" s="13">
        <v>1450429</v>
      </c>
      <c r="AO396" s="13"/>
      <c r="AP396" s="13">
        <v>1406197</v>
      </c>
      <c r="AQ396" s="13">
        <v>1389435</v>
      </c>
      <c r="AR396" s="13">
        <v>1381097</v>
      </c>
      <c r="AS396" s="13">
        <v>1392349</v>
      </c>
      <c r="AT396" s="13">
        <v>1392343</v>
      </c>
      <c r="AU396" s="13">
        <v>1397273</v>
      </c>
      <c r="AV396" s="13">
        <v>1393765</v>
      </c>
      <c r="AW396" s="13">
        <v>1390860</v>
      </c>
      <c r="AX396" s="13">
        <v>1388568</v>
      </c>
      <c r="AY396" s="13">
        <v>1385297</v>
      </c>
      <c r="AZ396" s="13">
        <v>1382626</v>
      </c>
      <c r="BA396" s="13">
        <v>1381786</v>
      </c>
      <c r="BB396" s="13"/>
    </row>
    <row r="397" spans="1:54" x14ac:dyDescent="0.25">
      <c r="A397" s="13" t="s">
        <v>986</v>
      </c>
      <c r="B397" s="13" t="s">
        <v>1729</v>
      </c>
      <c r="C397" s="13" t="s">
        <v>987</v>
      </c>
      <c r="D397" s="13" t="s">
        <v>4014</v>
      </c>
      <c r="E397" s="13" t="s">
        <v>116</v>
      </c>
      <c r="F397" s="13" t="s">
        <v>117</v>
      </c>
      <c r="G397" s="13" t="s">
        <v>1174</v>
      </c>
      <c r="H397" s="13"/>
      <c r="I397" s="13"/>
      <c r="J397" s="13" t="str">
        <f>VLOOKUP($M397,[1]Hoja1!$K$5:$N$815,2,FALSE)</f>
        <v>C</v>
      </c>
      <c r="K397" s="13">
        <f>VLOOKUP($M397,[1]Hoja1!$K$5:$N$815,3,FALSE)</f>
        <v>29.4</v>
      </c>
      <c r="L397" s="13">
        <f>VLOOKUP($M397,[1]Hoja1!$K$5:$N$815,4,FALSE)</f>
        <v>549576</v>
      </c>
      <c r="M397" s="13" t="s">
        <v>4142</v>
      </c>
      <c r="N397" s="13"/>
      <c r="O397" s="13"/>
      <c r="P397" s="13"/>
      <c r="Q397" s="13"/>
      <c r="R397" s="13"/>
      <c r="S397" s="13"/>
      <c r="T397" s="13"/>
      <c r="U397" s="13"/>
      <c r="V397" s="13"/>
      <c r="W397" s="13"/>
      <c r="X397" s="13"/>
      <c r="Y397" s="13"/>
      <c r="Z397" s="13"/>
      <c r="AA397" s="13"/>
      <c r="AB397" s="13">
        <f>VLOOKUP(M397,'[2]Base Total GPR'!$P$5:$BH$652,11,FALSE)</f>
        <v>12</v>
      </c>
      <c r="AC397" s="13">
        <v>170146</v>
      </c>
      <c r="AD397" s="13">
        <v>170146</v>
      </c>
      <c r="AE397" s="13">
        <v>170146</v>
      </c>
      <c r="AF397" s="13">
        <v>170146</v>
      </c>
      <c r="AG397" s="13">
        <v>170146</v>
      </c>
      <c r="AH397" s="13">
        <v>170146</v>
      </c>
      <c r="AI397" s="13">
        <v>170146</v>
      </c>
      <c r="AJ397" s="13">
        <v>170146</v>
      </c>
      <c r="AK397" s="13">
        <v>170146</v>
      </c>
      <c r="AL397" s="13">
        <v>170146</v>
      </c>
      <c r="AM397" s="13">
        <v>170146</v>
      </c>
      <c r="AN397" s="13">
        <v>170146</v>
      </c>
      <c r="AO397" s="13"/>
      <c r="AP397" s="13">
        <v>261763</v>
      </c>
      <c r="AQ397" s="13">
        <v>271544</v>
      </c>
      <c r="AR397" s="13">
        <v>271137</v>
      </c>
      <c r="AS397" s="13">
        <v>266184</v>
      </c>
      <c r="AT397" s="13">
        <v>259822</v>
      </c>
      <c r="AU397" s="13">
        <v>267182</v>
      </c>
      <c r="AV397" s="13">
        <v>264958</v>
      </c>
      <c r="AW397" s="13">
        <v>250324</v>
      </c>
      <c r="AX397" s="13">
        <v>258722</v>
      </c>
      <c r="AY397" s="13">
        <v>259635</v>
      </c>
      <c r="AZ397" s="13">
        <v>263237</v>
      </c>
      <c r="BA397" s="13">
        <v>262976</v>
      </c>
      <c r="BB397" s="13"/>
    </row>
    <row r="398" spans="1:54" x14ac:dyDescent="0.25">
      <c r="A398" s="13" t="s">
        <v>986</v>
      </c>
      <c r="B398" s="13" t="s">
        <v>1729</v>
      </c>
      <c r="C398" s="13" t="s">
        <v>987</v>
      </c>
      <c r="D398" s="13" t="s">
        <v>4014</v>
      </c>
      <c r="E398" s="13" t="s">
        <v>116</v>
      </c>
      <c r="F398" s="13" t="s">
        <v>117</v>
      </c>
      <c r="G398" s="13" t="s">
        <v>1174</v>
      </c>
      <c r="H398" s="13"/>
      <c r="I398" s="13"/>
      <c r="J398" s="13" t="str">
        <f>VLOOKUP($M398,[1]Hoja1!$K$5:$N$815,2,FALSE)</f>
        <v>C</v>
      </c>
      <c r="K398" s="13">
        <f>VLOOKUP($M398,[1]Hoja1!$K$5:$N$815,3,FALSE)</f>
        <v>29.2</v>
      </c>
      <c r="L398" s="13">
        <f>VLOOKUP($M398,[1]Hoja1!$K$5:$N$815,4,FALSE)</f>
        <v>538375</v>
      </c>
      <c r="M398" s="13" t="s">
        <v>4145</v>
      </c>
      <c r="N398" s="13"/>
      <c r="O398" s="13"/>
      <c r="P398" s="13"/>
      <c r="Q398" s="13"/>
      <c r="R398" s="13"/>
      <c r="S398" s="13"/>
      <c r="T398" s="13"/>
      <c r="U398" s="13"/>
      <c r="V398" s="13"/>
      <c r="W398" s="13"/>
      <c r="X398" s="13"/>
      <c r="Y398" s="13"/>
      <c r="Z398" s="13"/>
      <c r="AA398" s="13"/>
      <c r="AB398" s="13">
        <f>VLOOKUP(M398,'[2]Base Total GPR'!$P$5:$BH$652,11,FALSE)</f>
        <v>12</v>
      </c>
      <c r="AC398" s="13">
        <v>109040</v>
      </c>
      <c r="AD398" s="13">
        <v>109040</v>
      </c>
      <c r="AE398" s="13">
        <v>109040</v>
      </c>
      <c r="AF398" s="13">
        <v>109040</v>
      </c>
      <c r="AG398" s="13">
        <v>109040</v>
      </c>
      <c r="AH398" s="13">
        <v>109040</v>
      </c>
      <c r="AI398" s="13">
        <v>109040</v>
      </c>
      <c r="AJ398" s="13">
        <v>109040</v>
      </c>
      <c r="AK398" s="13">
        <v>109040</v>
      </c>
      <c r="AL398" s="13">
        <v>109040</v>
      </c>
      <c r="AM398" s="13">
        <v>109040</v>
      </c>
      <c r="AN398" s="13">
        <v>109040</v>
      </c>
      <c r="AO398" s="13"/>
      <c r="AP398" s="13">
        <v>109673</v>
      </c>
      <c r="AQ398" s="13">
        <v>111057</v>
      </c>
      <c r="AR398" s="13">
        <v>109294</v>
      </c>
      <c r="AS398" s="13">
        <v>101682</v>
      </c>
      <c r="AT398" s="13">
        <v>108009</v>
      </c>
      <c r="AU398" s="13">
        <v>107075</v>
      </c>
      <c r="AV398" s="13">
        <v>108675</v>
      </c>
      <c r="AW398" s="13">
        <v>109614</v>
      </c>
      <c r="AX398" s="13">
        <v>109968</v>
      </c>
      <c r="AY398" s="13">
        <v>110457</v>
      </c>
      <c r="AZ398" s="13">
        <v>112697</v>
      </c>
      <c r="BA398" s="13">
        <v>113297</v>
      </c>
      <c r="BB398" s="13"/>
    </row>
    <row r="399" spans="1:54" x14ac:dyDescent="0.25">
      <c r="A399" s="13" t="s">
        <v>986</v>
      </c>
      <c r="B399" s="13" t="s">
        <v>1729</v>
      </c>
      <c r="C399" s="13" t="s">
        <v>987</v>
      </c>
      <c r="D399" s="13" t="s">
        <v>1855</v>
      </c>
      <c r="E399" s="13" t="s">
        <v>116</v>
      </c>
      <c r="F399" s="13" t="s">
        <v>117</v>
      </c>
      <c r="G399" s="13" t="s">
        <v>1174</v>
      </c>
      <c r="H399" s="13"/>
      <c r="I399" s="13"/>
      <c r="J399" s="13" t="str">
        <f>VLOOKUP($M399,[1]Hoja1!$K$5:$N$815,2,FALSE)</f>
        <v>C</v>
      </c>
      <c r="K399" s="13">
        <f>VLOOKUP($M399,[1]Hoja1!$K$5:$N$815,3,FALSE)</f>
        <v>33.5</v>
      </c>
      <c r="L399" s="13">
        <f>VLOOKUP($M399,[1]Hoja1!$K$5:$N$815,4,FALSE)</f>
        <v>540343</v>
      </c>
      <c r="M399" s="13" t="s">
        <v>4146</v>
      </c>
      <c r="N399" s="13"/>
      <c r="O399" s="13"/>
      <c r="P399" s="13"/>
      <c r="Q399" s="13"/>
      <c r="R399" s="13"/>
      <c r="S399" s="13"/>
      <c r="T399" s="13"/>
      <c r="U399" s="13"/>
      <c r="V399" s="13"/>
      <c r="W399" s="13"/>
      <c r="X399" s="13"/>
      <c r="Y399" s="13"/>
      <c r="Z399" s="13"/>
      <c r="AA399" s="13"/>
      <c r="AB399" s="13">
        <f>VLOOKUP(M399,'[2]Base Total GPR'!$P$5:$BH$652,11,FALSE)</f>
        <v>2</v>
      </c>
      <c r="AC399" s="13"/>
      <c r="AD399" s="13"/>
      <c r="AE399" s="13"/>
      <c r="AF399" s="13"/>
      <c r="AG399" s="13"/>
      <c r="AH399" s="13">
        <v>40339</v>
      </c>
      <c r="AI399" s="13"/>
      <c r="AJ399" s="13"/>
      <c r="AK399" s="13"/>
      <c r="AL399" s="13"/>
      <c r="AM399" s="13"/>
      <c r="AN399" s="13">
        <v>40339</v>
      </c>
      <c r="AO399" s="13"/>
      <c r="AP399" s="13"/>
      <c r="AQ399" s="13"/>
      <c r="AR399" s="13"/>
      <c r="AS399" s="13"/>
      <c r="AT399" s="13"/>
      <c r="AU399" s="13">
        <v>41001</v>
      </c>
      <c r="AV399" s="13"/>
      <c r="AW399" s="13"/>
      <c r="AX399" s="13"/>
      <c r="AY399" s="13"/>
      <c r="AZ399" s="13"/>
      <c r="BA399" s="13">
        <v>41493</v>
      </c>
      <c r="BB399" s="13"/>
    </row>
    <row r="400" spans="1:54" x14ac:dyDescent="0.25">
      <c r="A400" s="13" t="s">
        <v>986</v>
      </c>
      <c r="B400" s="13" t="s">
        <v>1729</v>
      </c>
      <c r="C400" s="13" t="s">
        <v>987</v>
      </c>
      <c r="D400" s="13" t="s">
        <v>4014</v>
      </c>
      <c r="E400" s="13" t="s">
        <v>116</v>
      </c>
      <c r="F400" s="13" t="s">
        <v>117</v>
      </c>
      <c r="G400" s="13" t="s">
        <v>1174</v>
      </c>
      <c r="H400" s="13"/>
      <c r="I400" s="13"/>
      <c r="J400" s="13" t="str">
        <f>VLOOKUP($M400,[1]Hoja1!$K$5:$N$815,2,FALSE)</f>
        <v>C</v>
      </c>
      <c r="K400" s="13">
        <f>VLOOKUP($M400,[1]Hoja1!$K$5:$N$815,3,FALSE)</f>
        <v>29.3</v>
      </c>
      <c r="L400" s="13">
        <f>VLOOKUP($M400,[1]Hoja1!$K$5:$N$815,4,FALSE)</f>
        <v>538396</v>
      </c>
      <c r="M400" s="13" t="s">
        <v>4147</v>
      </c>
      <c r="N400" s="13"/>
      <c r="O400" s="13"/>
      <c r="P400" s="13"/>
      <c r="Q400" s="13"/>
      <c r="R400" s="13"/>
      <c r="S400" s="13"/>
      <c r="T400" s="13"/>
      <c r="U400" s="13"/>
      <c r="V400" s="13"/>
      <c r="W400" s="13"/>
      <c r="X400" s="13"/>
      <c r="Y400" s="13"/>
      <c r="Z400" s="13"/>
      <c r="AA400" s="13"/>
      <c r="AB400" s="13">
        <f>VLOOKUP(M400,'[2]Base Total GPR'!$P$5:$BH$652,11,FALSE)</f>
        <v>12</v>
      </c>
      <c r="AC400" s="13">
        <v>34657</v>
      </c>
      <c r="AD400" s="13">
        <v>34657</v>
      </c>
      <c r="AE400" s="13">
        <v>34657</v>
      </c>
      <c r="AF400" s="13">
        <v>34657</v>
      </c>
      <c r="AG400" s="13">
        <v>34657</v>
      </c>
      <c r="AH400" s="13">
        <v>34657</v>
      </c>
      <c r="AI400" s="13">
        <v>34657</v>
      </c>
      <c r="AJ400" s="13">
        <v>34657</v>
      </c>
      <c r="AK400" s="13">
        <v>34657</v>
      </c>
      <c r="AL400" s="13">
        <v>34657</v>
      </c>
      <c r="AM400" s="13">
        <v>34657</v>
      </c>
      <c r="AN400" s="13">
        <v>34657</v>
      </c>
      <c r="AO400" s="13"/>
      <c r="AP400" s="13">
        <v>27170</v>
      </c>
      <c r="AQ400" s="13">
        <v>26958</v>
      </c>
      <c r="AR400" s="13">
        <v>28279</v>
      </c>
      <c r="AS400" s="13">
        <v>29918</v>
      </c>
      <c r="AT400" s="13">
        <v>31173</v>
      </c>
      <c r="AU400" s="13">
        <v>31839</v>
      </c>
      <c r="AV400" s="13">
        <v>32425</v>
      </c>
      <c r="AW400" s="13">
        <v>33297</v>
      </c>
      <c r="AX400" s="13">
        <v>32980</v>
      </c>
      <c r="AY400" s="13">
        <v>32584</v>
      </c>
      <c r="AZ400" s="13">
        <v>32894</v>
      </c>
      <c r="BA400" s="13">
        <v>32988</v>
      </c>
      <c r="BB400" s="13"/>
    </row>
    <row r="401" spans="1:143" x14ac:dyDescent="0.25">
      <c r="A401" s="13" t="s">
        <v>986</v>
      </c>
      <c r="B401" s="13" t="s">
        <v>1729</v>
      </c>
      <c r="C401" s="13" t="s">
        <v>987</v>
      </c>
      <c r="D401" s="13" t="s">
        <v>1855</v>
      </c>
      <c r="E401" s="13" t="s">
        <v>116</v>
      </c>
      <c r="F401" s="13" t="s">
        <v>117</v>
      </c>
      <c r="G401" s="13" t="s">
        <v>1174</v>
      </c>
      <c r="H401" s="13"/>
      <c r="I401" s="13"/>
      <c r="J401" s="13" t="str">
        <f>VLOOKUP($M401,[1]Hoja1!$K$5:$N$815,2,FALSE)</f>
        <v>C</v>
      </c>
      <c r="K401" s="13">
        <f>VLOOKUP($M401,[1]Hoja1!$K$5:$N$815,3,FALSE)</f>
        <v>33.799999999999997</v>
      </c>
      <c r="L401" s="13">
        <f>VLOOKUP($M401,[1]Hoja1!$K$5:$N$815,4,FALSE)</f>
        <v>540491</v>
      </c>
      <c r="M401" s="13" t="s">
        <v>4210</v>
      </c>
      <c r="N401" s="13"/>
      <c r="O401" s="13"/>
      <c r="P401" s="13"/>
      <c r="Q401" s="13"/>
      <c r="R401" s="13"/>
      <c r="S401" s="13"/>
      <c r="T401" s="13"/>
      <c r="U401" s="13"/>
      <c r="V401" s="13"/>
      <c r="W401" s="13"/>
      <c r="X401" s="13"/>
      <c r="Y401" s="13"/>
      <c r="Z401" s="13"/>
      <c r="AA401" s="13"/>
      <c r="AB401" s="13">
        <f>VLOOKUP(M401,'[2]Base Total GPR'!$P$5:$BH$652,11,FALSE)</f>
        <v>2</v>
      </c>
      <c r="AC401" s="13"/>
      <c r="AD401" s="13"/>
      <c r="AE401" s="13"/>
      <c r="AF401" s="13"/>
      <c r="AG401" s="13"/>
      <c r="AH401" s="13">
        <v>0.13</v>
      </c>
      <c r="AI401" s="13"/>
      <c r="AJ401" s="13"/>
      <c r="AK401" s="13"/>
      <c r="AL401" s="13"/>
      <c r="AM401" s="13"/>
      <c r="AN401" s="13">
        <v>0.2</v>
      </c>
      <c r="AO401" s="13"/>
      <c r="AP401" s="13"/>
      <c r="AQ401" s="13"/>
      <c r="AR401" s="13"/>
      <c r="AS401" s="13"/>
      <c r="AT401" s="13"/>
      <c r="AU401" s="13">
        <v>0.73229706390328153</v>
      </c>
      <c r="AV401" s="13"/>
      <c r="AW401" s="13"/>
      <c r="AX401" s="13"/>
      <c r="AY401" s="13"/>
      <c r="AZ401" s="13"/>
      <c r="BA401" s="13">
        <v>0.41909090909090907</v>
      </c>
      <c r="BB401" s="13"/>
    </row>
    <row r="402" spans="1:143" x14ac:dyDescent="0.25">
      <c r="A402" s="13" t="s">
        <v>986</v>
      </c>
      <c r="B402" s="13" t="s">
        <v>1729</v>
      </c>
      <c r="C402" s="13" t="s">
        <v>987</v>
      </c>
      <c r="D402" s="13" t="s">
        <v>1852</v>
      </c>
      <c r="E402" s="13" t="s">
        <v>116</v>
      </c>
      <c r="F402" s="13" t="s">
        <v>117</v>
      </c>
      <c r="G402" s="13" t="s">
        <v>1174</v>
      </c>
      <c r="H402" s="13"/>
      <c r="I402" s="13"/>
      <c r="J402" s="13" t="str">
        <f>VLOOKUP($M402,[1]Hoja1!$K$5:$N$815,2,FALSE)</f>
        <v>C</v>
      </c>
      <c r="K402" s="13">
        <f>VLOOKUP($M402,[1]Hoja1!$K$5:$N$815,3,FALSE)</f>
        <v>30.2</v>
      </c>
      <c r="L402" s="13">
        <f>VLOOKUP($M402,[1]Hoja1!$K$5:$N$815,4,FALSE)</f>
        <v>539431</v>
      </c>
      <c r="M402" s="13" t="s">
        <v>4236</v>
      </c>
      <c r="N402" s="13"/>
      <c r="O402" s="13"/>
      <c r="P402" s="13"/>
      <c r="Q402" s="13"/>
      <c r="R402" s="13"/>
      <c r="S402" s="13"/>
      <c r="T402" s="13"/>
      <c r="U402" s="13"/>
      <c r="V402" s="13"/>
      <c r="W402" s="13"/>
      <c r="X402" s="13"/>
      <c r="Y402" s="13"/>
      <c r="Z402" s="13"/>
      <c r="AA402" s="13"/>
      <c r="AB402" s="13">
        <f>VLOOKUP(M402,'[2]Base Total GPR'!$P$5:$BH$652,11,FALSE)</f>
        <v>2</v>
      </c>
      <c r="AC402" s="13"/>
      <c r="AD402" s="13"/>
      <c r="AE402" s="13"/>
      <c r="AF402" s="13"/>
      <c r="AG402" s="13"/>
      <c r="AH402" s="13">
        <v>0.8</v>
      </c>
      <c r="AI402" s="13"/>
      <c r="AJ402" s="13"/>
      <c r="AK402" s="13"/>
      <c r="AL402" s="13"/>
      <c r="AM402" s="13"/>
      <c r="AN402" s="13">
        <v>0.8</v>
      </c>
      <c r="AO402" s="13"/>
      <c r="AP402" s="13"/>
      <c r="AQ402" s="13"/>
      <c r="AR402" s="13"/>
      <c r="AS402" s="13"/>
      <c r="AT402" s="13"/>
      <c r="AU402" s="13">
        <v>0.72610818425673984</v>
      </c>
      <c r="AV402" s="13"/>
      <c r="AW402" s="13"/>
      <c r="AX402" s="13"/>
      <c r="AY402" s="13"/>
      <c r="AZ402" s="13"/>
      <c r="BA402" s="13">
        <v>0.78776459331644533</v>
      </c>
      <c r="BB402" s="13"/>
    </row>
    <row r="403" spans="1:143" x14ac:dyDescent="0.25">
      <c r="A403" s="13" t="s">
        <v>986</v>
      </c>
      <c r="B403" s="13" t="s">
        <v>1729</v>
      </c>
      <c r="C403" s="13" t="s">
        <v>987</v>
      </c>
      <c r="D403" s="13" t="s">
        <v>1855</v>
      </c>
      <c r="E403" s="13" t="s">
        <v>116</v>
      </c>
      <c r="F403" s="13" t="s">
        <v>117</v>
      </c>
      <c r="G403" s="13" t="s">
        <v>1174</v>
      </c>
      <c r="H403" s="13"/>
      <c r="I403" s="13"/>
      <c r="J403" s="13" t="str">
        <f>VLOOKUP($M403,[1]Hoja1!$K$5:$N$815,2,FALSE)</f>
        <v>C</v>
      </c>
      <c r="K403" s="13">
        <f>VLOOKUP($M403,[1]Hoja1!$K$5:$N$815,3,FALSE)</f>
        <v>33.4</v>
      </c>
      <c r="L403" s="13">
        <f>VLOOKUP($M403,[1]Hoja1!$K$5:$N$815,4,FALSE)</f>
        <v>540342</v>
      </c>
      <c r="M403" s="13" t="s">
        <v>4237</v>
      </c>
      <c r="N403" s="13"/>
      <c r="O403" s="13"/>
      <c r="P403" s="13"/>
      <c r="Q403" s="13"/>
      <c r="R403" s="13"/>
      <c r="S403" s="13"/>
      <c r="T403" s="13"/>
      <c r="U403" s="13"/>
      <c r="V403" s="13"/>
      <c r="W403" s="13"/>
      <c r="X403" s="13"/>
      <c r="Y403" s="13"/>
      <c r="Z403" s="13"/>
      <c r="AA403" s="13"/>
      <c r="AB403" s="13">
        <f>VLOOKUP(M403,'[2]Base Total GPR'!$P$5:$BH$652,11,FALSE)</f>
        <v>2</v>
      </c>
      <c r="AC403" s="13"/>
      <c r="AD403" s="13"/>
      <c r="AE403" s="13"/>
      <c r="AF403" s="13"/>
      <c r="AG403" s="13"/>
      <c r="AH403" s="13">
        <v>0.88</v>
      </c>
      <c r="AI403" s="13"/>
      <c r="AJ403" s="13"/>
      <c r="AK403" s="13"/>
      <c r="AL403" s="13"/>
      <c r="AM403" s="13"/>
      <c r="AN403" s="13">
        <v>0.89</v>
      </c>
      <c r="AO403" s="13"/>
      <c r="AP403" s="13"/>
      <c r="AQ403" s="13"/>
      <c r="AR403" s="13"/>
      <c r="AS403" s="13"/>
      <c r="AT403" s="13"/>
      <c r="AU403" s="13">
        <v>0.85114087301587305</v>
      </c>
      <c r="AV403" s="13"/>
      <c r="AW403" s="13"/>
      <c r="AX403" s="13"/>
      <c r="AY403" s="13"/>
      <c r="AZ403" s="13"/>
      <c r="BA403" s="13">
        <v>0.85114087301587305</v>
      </c>
      <c r="BB403" s="13"/>
    </row>
    <row r="404" spans="1:143" s="2" customFormat="1" x14ac:dyDescent="0.25">
      <c r="A404" s="13" t="s">
        <v>986</v>
      </c>
      <c r="B404" s="13" t="s">
        <v>1729</v>
      </c>
      <c r="C404" s="13" t="s">
        <v>987</v>
      </c>
      <c r="D404" s="13" t="s">
        <v>1852</v>
      </c>
      <c r="E404" s="13" t="s">
        <v>116</v>
      </c>
      <c r="F404" s="13" t="s">
        <v>117</v>
      </c>
      <c r="G404" s="13" t="s">
        <v>1174</v>
      </c>
      <c r="H404" s="13"/>
      <c r="I404" s="13"/>
      <c r="J404" s="13" t="str">
        <f>VLOOKUP($M404,[1]Hoja1!$K$5:$N$815,2,FALSE)</f>
        <v>C</v>
      </c>
      <c r="K404" s="13">
        <f>VLOOKUP($M404,[1]Hoja1!$K$5:$N$815,3,FALSE)</f>
        <v>30.1</v>
      </c>
      <c r="L404" s="13">
        <f>VLOOKUP($M404,[1]Hoja1!$K$5:$N$815,4,FALSE)</f>
        <v>539068</v>
      </c>
      <c r="M404" s="13" t="s">
        <v>4272</v>
      </c>
      <c r="N404" s="13"/>
      <c r="O404" s="13"/>
      <c r="P404" s="13"/>
      <c r="Q404" s="13"/>
      <c r="R404" s="13"/>
      <c r="S404" s="13"/>
      <c r="T404" s="13"/>
      <c r="U404" s="13"/>
      <c r="V404" s="13"/>
      <c r="W404" s="13"/>
      <c r="X404" s="13"/>
      <c r="Y404" s="13"/>
      <c r="Z404" s="13"/>
      <c r="AA404" s="13"/>
      <c r="AB404" s="13">
        <f>VLOOKUP(M404,'[2]Base Total GPR'!$P$5:$BH$652,11,FALSE)</f>
        <v>2</v>
      </c>
      <c r="AC404" s="13"/>
      <c r="AD404" s="13"/>
      <c r="AE404" s="13"/>
      <c r="AF404" s="13"/>
      <c r="AG404" s="13"/>
      <c r="AH404" s="13">
        <v>0.7</v>
      </c>
      <c r="AI404" s="13"/>
      <c r="AJ404" s="13"/>
      <c r="AK404" s="13"/>
      <c r="AL404" s="13"/>
      <c r="AM404" s="13"/>
      <c r="AN404" s="13">
        <v>0.7</v>
      </c>
      <c r="AO404" s="13"/>
      <c r="AP404" s="13"/>
      <c r="AQ404" s="13"/>
      <c r="AR404" s="13"/>
      <c r="AS404" s="13"/>
      <c r="AT404" s="13"/>
      <c r="AU404" s="13">
        <v>0.84656832565813778</v>
      </c>
      <c r="AV404" s="13"/>
      <c r="AW404" s="13"/>
      <c r="AX404" s="13"/>
      <c r="AY404" s="13"/>
      <c r="AZ404" s="13"/>
      <c r="BA404" s="13">
        <v>0.8878222966483611</v>
      </c>
      <c r="BB404" s="13"/>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c r="CZ404"/>
      <c r="DA404"/>
      <c r="DB404"/>
      <c r="DC404"/>
      <c r="DD404"/>
      <c r="DE404"/>
      <c r="DF404"/>
      <c r="DG404"/>
      <c r="DH404"/>
      <c r="DI404"/>
      <c r="DJ404"/>
      <c r="DK404"/>
      <c r="DL404"/>
      <c r="DM404"/>
      <c r="DN404"/>
      <c r="DO404"/>
      <c r="DP404"/>
      <c r="DQ404"/>
      <c r="DR404"/>
      <c r="DS404"/>
      <c r="DT404"/>
      <c r="DU404"/>
      <c r="DV404"/>
      <c r="DW404"/>
      <c r="DX404"/>
      <c r="DY404"/>
      <c r="DZ404"/>
      <c r="EA404"/>
      <c r="EB404"/>
      <c r="EC404"/>
      <c r="ED404"/>
      <c r="EE404"/>
      <c r="EF404"/>
      <c r="EG404"/>
      <c r="EH404"/>
      <c r="EI404"/>
      <c r="EJ404"/>
      <c r="EK404"/>
      <c r="EL404"/>
      <c r="EM404"/>
    </row>
    <row r="405" spans="1:143" x14ac:dyDescent="0.25">
      <c r="A405" s="13" t="s">
        <v>112</v>
      </c>
      <c r="B405" s="13" t="s">
        <v>1729</v>
      </c>
      <c r="C405" s="13" t="s">
        <v>4342</v>
      </c>
      <c r="D405" s="13" t="s">
        <v>2159</v>
      </c>
      <c r="E405" s="13" t="s">
        <v>116</v>
      </c>
      <c r="F405" s="13" t="s">
        <v>117</v>
      </c>
      <c r="G405" s="13" t="s">
        <v>118</v>
      </c>
      <c r="H405" s="13"/>
      <c r="I405" s="13" t="s">
        <v>118</v>
      </c>
      <c r="J405" s="13" t="str">
        <f>VLOOKUP($M405,[1]Hoja1!$K$5:$N$815,2,FALSE)</f>
        <v>C</v>
      </c>
      <c r="K405" s="13">
        <f>VLOOKUP($M405,[1]Hoja1!$K$5:$N$815,3,FALSE)</f>
        <v>49.1</v>
      </c>
      <c r="L405" s="13">
        <f>VLOOKUP($M405,[1]Hoja1!$K$5:$N$815,4,FALSE)</f>
        <v>555732</v>
      </c>
      <c r="M405" s="13" t="s">
        <v>2160</v>
      </c>
      <c r="N405" s="13"/>
      <c r="O405" s="13"/>
      <c r="P405" s="13"/>
      <c r="Q405" s="13"/>
      <c r="R405" s="13"/>
      <c r="S405" s="13"/>
      <c r="T405" s="13"/>
      <c r="U405" s="13"/>
      <c r="V405" s="13"/>
      <c r="W405" s="13"/>
      <c r="X405" s="13"/>
      <c r="Y405" s="13"/>
      <c r="Z405" s="13"/>
      <c r="AA405" s="13"/>
      <c r="AB405" s="13">
        <f>VLOOKUP(M405,'[2]Base Total GPR'!$P$5:$BH$652,11,FALSE)</f>
        <v>1</v>
      </c>
      <c r="AC405" s="13"/>
      <c r="AD405" s="13"/>
      <c r="AE405" s="13"/>
      <c r="AF405" s="13"/>
      <c r="AG405" s="13"/>
      <c r="AH405" s="13"/>
      <c r="AI405" s="13"/>
      <c r="AJ405" s="13"/>
      <c r="AK405" s="13"/>
      <c r="AL405" s="13"/>
      <c r="AM405" s="13"/>
      <c r="AN405" s="13">
        <v>1</v>
      </c>
      <c r="AO405" s="13">
        <v>1</v>
      </c>
      <c r="AP405" s="13"/>
      <c r="AQ405" s="13"/>
      <c r="AR405" s="13"/>
      <c r="AS405" s="13"/>
      <c r="AT405" s="13"/>
      <c r="AU405" s="13"/>
      <c r="AV405" s="13"/>
      <c r="AW405" s="13"/>
      <c r="AX405" s="13"/>
      <c r="AY405" s="13"/>
      <c r="AZ405" s="13"/>
      <c r="BA405" s="13">
        <v>1</v>
      </c>
      <c r="BB405" s="13">
        <v>1</v>
      </c>
    </row>
    <row r="406" spans="1:143" x14ac:dyDescent="0.25">
      <c r="A406" s="13" t="s">
        <v>112</v>
      </c>
      <c r="B406" s="13" t="s">
        <v>1729</v>
      </c>
      <c r="C406" s="13" t="s">
        <v>4342</v>
      </c>
      <c r="D406" s="13" t="s">
        <v>2150</v>
      </c>
      <c r="E406" s="13" t="s">
        <v>116</v>
      </c>
      <c r="F406" s="13" t="s">
        <v>117</v>
      </c>
      <c r="G406" s="13" t="s">
        <v>118</v>
      </c>
      <c r="H406" s="13"/>
      <c r="I406" s="13" t="s">
        <v>118</v>
      </c>
      <c r="J406" s="13" t="str">
        <f>VLOOKUP($M406,[1]Hoja1!$K$5:$N$815,2,FALSE)</f>
        <v>C</v>
      </c>
      <c r="K406" s="13">
        <f>VLOOKUP($M406,[1]Hoja1!$K$5:$N$815,3,FALSE)</f>
        <v>47.1</v>
      </c>
      <c r="L406" s="13">
        <f>VLOOKUP($M406,[1]Hoja1!$K$5:$N$815,4,FALSE)</f>
        <v>555725</v>
      </c>
      <c r="M406" s="13" t="s">
        <v>2158</v>
      </c>
      <c r="N406" s="13"/>
      <c r="O406" s="13"/>
      <c r="P406" s="13"/>
      <c r="Q406" s="13"/>
      <c r="R406" s="13"/>
      <c r="S406" s="13"/>
      <c r="T406" s="13"/>
      <c r="U406" s="13"/>
      <c r="V406" s="13"/>
      <c r="W406" s="13"/>
      <c r="X406" s="13"/>
      <c r="Y406" s="13"/>
      <c r="Z406" s="13"/>
      <c r="AA406" s="13"/>
      <c r="AB406" s="13">
        <f>VLOOKUP(M406,'[2]Base Total GPR'!$P$5:$BH$652,11,FALSE)</f>
        <v>2</v>
      </c>
      <c r="AC406" s="13"/>
      <c r="AD406" s="13"/>
      <c r="AE406" s="13"/>
      <c r="AF406" s="13"/>
      <c r="AG406" s="13"/>
      <c r="AH406" s="13">
        <f>VLOOKUP(M406,'[2]Base Total GPR'!$P$5:$BH$652,18,FALSE)</f>
        <v>11700</v>
      </c>
      <c r="AI406" s="13"/>
      <c r="AJ406" s="13"/>
      <c r="AK406" s="13"/>
      <c r="AL406" s="13"/>
      <c r="AM406" s="13"/>
      <c r="AN406" s="13">
        <f>VLOOKUP($M406,'[2]Base Total GPR'!$P$5:$BH$652,19,FALSE)</f>
        <v>4000</v>
      </c>
      <c r="AO406" s="13">
        <v>15700</v>
      </c>
      <c r="AP406" s="13"/>
      <c r="AQ406" s="13"/>
      <c r="AR406" s="13"/>
      <c r="AS406" s="13"/>
      <c r="AT406" s="13"/>
      <c r="AU406" s="13">
        <v>10577</v>
      </c>
      <c r="AV406" s="13"/>
      <c r="AW406" s="13"/>
      <c r="AX406" s="13"/>
      <c r="AY406" s="13"/>
      <c r="AZ406" s="13"/>
      <c r="BA406" s="13">
        <v>9423</v>
      </c>
      <c r="BB406" s="13">
        <v>20000</v>
      </c>
    </row>
    <row r="407" spans="1:143" x14ac:dyDescent="0.25">
      <c r="A407" s="13" t="s">
        <v>112</v>
      </c>
      <c r="B407" s="13" t="s">
        <v>1729</v>
      </c>
      <c r="C407" s="13" t="s">
        <v>4342</v>
      </c>
      <c r="D407" s="13" t="s">
        <v>2147</v>
      </c>
      <c r="E407" s="13" t="s">
        <v>116</v>
      </c>
      <c r="F407" s="13" t="s">
        <v>117</v>
      </c>
      <c r="G407" s="13" t="s">
        <v>118</v>
      </c>
      <c r="H407" s="13"/>
      <c r="I407" s="13" t="s">
        <v>118</v>
      </c>
      <c r="J407" s="13" t="str">
        <f>VLOOKUP($M407,[1]Hoja1!$K$5:$N$815,2,FALSE)</f>
        <v>C</v>
      </c>
      <c r="K407" s="13">
        <f>VLOOKUP($M407,[1]Hoja1!$K$5:$N$815,3,FALSE)</f>
        <v>46.5</v>
      </c>
      <c r="L407" s="13">
        <f>VLOOKUP($M407,[1]Hoja1!$K$5:$N$815,4,FALSE)</f>
        <v>555722</v>
      </c>
      <c r="M407" s="13" t="s">
        <v>2154</v>
      </c>
      <c r="N407" s="13"/>
      <c r="O407" s="13"/>
      <c r="P407" s="13"/>
      <c r="Q407" s="13"/>
      <c r="R407" s="13"/>
      <c r="S407" s="13"/>
      <c r="T407" s="13"/>
      <c r="U407" s="13"/>
      <c r="V407" s="13"/>
      <c r="W407" s="13"/>
      <c r="X407" s="13"/>
      <c r="Y407" s="13"/>
      <c r="Z407" s="13"/>
      <c r="AA407" s="13"/>
      <c r="AB407" s="13">
        <f>VLOOKUP(M407,'[2]Base Total GPR'!$P$5:$BH$652,11,FALSE)</f>
        <v>2</v>
      </c>
      <c r="AC407" s="13"/>
      <c r="AD407" s="13"/>
      <c r="AE407" s="13"/>
      <c r="AF407" s="13"/>
      <c r="AG407" s="13"/>
      <c r="AH407" s="13">
        <f>VLOOKUP(M407,'[2]Base Total GPR'!$P$5:$BH$652,18,FALSE)</f>
        <v>6</v>
      </c>
      <c r="AI407" s="13"/>
      <c r="AJ407" s="13"/>
      <c r="AK407" s="13"/>
      <c r="AL407" s="13"/>
      <c r="AM407" s="13"/>
      <c r="AN407" s="13">
        <f>VLOOKUP($M407,'[2]Base Total GPR'!$P$5:$BH$652,19,FALSE)</f>
        <v>6</v>
      </c>
      <c r="AO407" s="13">
        <v>12</v>
      </c>
      <c r="AP407" s="13"/>
      <c r="AQ407" s="13"/>
      <c r="AR407" s="13"/>
      <c r="AS407" s="13"/>
      <c r="AT407" s="13"/>
      <c r="AU407" s="13">
        <v>6</v>
      </c>
      <c r="AV407" s="13"/>
      <c r="AW407" s="13"/>
      <c r="AX407" s="13"/>
      <c r="AY407" s="13"/>
      <c r="AZ407" s="13"/>
      <c r="BA407" s="13">
        <v>8</v>
      </c>
      <c r="BB407" s="13">
        <v>14</v>
      </c>
    </row>
    <row r="408" spans="1:143" x14ac:dyDescent="0.25">
      <c r="A408" s="13" t="s">
        <v>112</v>
      </c>
      <c r="B408" s="13" t="s">
        <v>1729</v>
      </c>
      <c r="C408" s="13" t="s">
        <v>4342</v>
      </c>
      <c r="D408" s="13" t="s">
        <v>2152</v>
      </c>
      <c r="E408" s="13" t="s">
        <v>116</v>
      </c>
      <c r="F408" s="13" t="s">
        <v>117</v>
      </c>
      <c r="G408" s="13" t="s">
        <v>118</v>
      </c>
      <c r="H408" s="13"/>
      <c r="I408" s="13" t="s">
        <v>118</v>
      </c>
      <c r="J408" s="13" t="str">
        <f>VLOOKUP($M408,[1]Hoja1!$K$5:$N$815,2,FALSE)</f>
        <v>C</v>
      </c>
      <c r="K408" s="13">
        <f>VLOOKUP($M408,[1]Hoja1!$K$5:$N$815,3,FALSE)</f>
        <v>48.1</v>
      </c>
      <c r="L408" s="13">
        <f>VLOOKUP($M408,[1]Hoja1!$K$5:$N$815,4,FALSE)</f>
        <v>555729</v>
      </c>
      <c r="M408" s="13" t="s">
        <v>2165</v>
      </c>
      <c r="N408" s="13"/>
      <c r="O408" s="13"/>
      <c r="P408" s="13"/>
      <c r="Q408" s="13"/>
      <c r="R408" s="13"/>
      <c r="S408" s="13"/>
      <c r="T408" s="13"/>
      <c r="U408" s="13"/>
      <c r="V408" s="13"/>
      <c r="W408" s="13"/>
      <c r="X408" s="13"/>
      <c r="Y408" s="13"/>
      <c r="Z408" s="13"/>
      <c r="AA408" s="13"/>
      <c r="AB408" s="13">
        <f>VLOOKUP(M408,'[2]Base Total GPR'!$P$5:$BH$652,11,FALSE)</f>
        <v>2</v>
      </c>
      <c r="AC408" s="13"/>
      <c r="AD408" s="13"/>
      <c r="AE408" s="13"/>
      <c r="AF408" s="13"/>
      <c r="AG408" s="13"/>
      <c r="AH408" s="13">
        <f>VLOOKUP(M408,'[2]Base Total GPR'!$P$5:$BH$652,18,FALSE)</f>
        <v>0.37</v>
      </c>
      <c r="AI408" s="13"/>
      <c r="AJ408" s="13"/>
      <c r="AK408" s="13"/>
      <c r="AL408" s="13"/>
      <c r="AM408" s="13"/>
      <c r="AN408" s="13">
        <f>VLOOKUP($M408,'[2]Base Total GPR'!$P$5:$BH$652,19,FALSE)</f>
        <v>0.38</v>
      </c>
      <c r="AO408" s="13">
        <v>0.75</v>
      </c>
      <c r="AP408" s="13"/>
      <c r="AQ408" s="13"/>
      <c r="AR408" s="13"/>
      <c r="AS408" s="13"/>
      <c r="AT408" s="13"/>
      <c r="AU408" s="13">
        <v>0.97</v>
      </c>
      <c r="AV408" s="13"/>
      <c r="AW408" s="13"/>
      <c r="AX408" s="13"/>
      <c r="AY408" s="13"/>
      <c r="AZ408" s="13"/>
      <c r="BA408" s="13">
        <v>-0.22</v>
      </c>
      <c r="BB408" s="13">
        <v>0.75</v>
      </c>
    </row>
    <row r="409" spans="1:143" x14ac:dyDescent="0.25">
      <c r="A409" s="13" t="s">
        <v>112</v>
      </c>
      <c r="B409" s="13" t="s">
        <v>1729</v>
      </c>
      <c r="C409" s="13" t="s">
        <v>4342</v>
      </c>
      <c r="D409" s="13" t="s">
        <v>2152</v>
      </c>
      <c r="E409" s="13" t="s">
        <v>116</v>
      </c>
      <c r="F409" s="13" t="s">
        <v>117</v>
      </c>
      <c r="G409" s="13" t="s">
        <v>118</v>
      </c>
      <c r="H409" s="13"/>
      <c r="I409" s="13" t="s">
        <v>118</v>
      </c>
      <c r="J409" s="13" t="str">
        <f>VLOOKUP($M409,[1]Hoja1!$K$5:$N$815,2,FALSE)</f>
        <v>C</v>
      </c>
      <c r="K409" s="13">
        <f>VLOOKUP($M409,[1]Hoja1!$K$5:$N$815,3,FALSE)</f>
        <v>48.2</v>
      </c>
      <c r="L409" s="13">
        <f>VLOOKUP($M409,[1]Hoja1!$K$5:$N$815,4,FALSE)</f>
        <v>555730</v>
      </c>
      <c r="M409" s="13" t="s">
        <v>2155</v>
      </c>
      <c r="N409" s="13"/>
      <c r="O409" s="13"/>
      <c r="P409" s="13"/>
      <c r="Q409" s="13"/>
      <c r="R409" s="13"/>
      <c r="S409" s="13"/>
      <c r="T409" s="13"/>
      <c r="U409" s="13"/>
      <c r="V409" s="13"/>
      <c r="W409" s="13"/>
      <c r="X409" s="13"/>
      <c r="Y409" s="13"/>
      <c r="Z409" s="13"/>
      <c r="AA409" s="13"/>
      <c r="AB409" s="13">
        <f>VLOOKUP(M409,'[2]Base Total GPR'!$P$5:$BH$652,11,FALSE)</f>
        <v>2</v>
      </c>
      <c r="AC409" s="13"/>
      <c r="AD409" s="13"/>
      <c r="AE409" s="13"/>
      <c r="AF409" s="13"/>
      <c r="AG409" s="13"/>
      <c r="AH409" s="13">
        <f>VLOOKUP(M409,'[2]Base Total GPR'!$P$5:$BH$652,18,FALSE)</f>
        <v>1</v>
      </c>
      <c r="AI409" s="13"/>
      <c r="AJ409" s="13"/>
      <c r="AK409" s="13"/>
      <c r="AL409" s="13"/>
      <c r="AM409" s="13"/>
      <c r="AN409" s="13">
        <f>VLOOKUP($M409,'[2]Base Total GPR'!$P$5:$BH$652,19,FALSE)</f>
        <v>1</v>
      </c>
      <c r="AO409" s="13">
        <v>2</v>
      </c>
      <c r="AP409" s="13"/>
      <c r="AQ409" s="13"/>
      <c r="AR409" s="13"/>
      <c r="AS409" s="13"/>
      <c r="AT409" s="13"/>
      <c r="AU409" s="13">
        <v>1</v>
      </c>
      <c r="AV409" s="13"/>
      <c r="AW409" s="13"/>
      <c r="AX409" s="13"/>
      <c r="AY409" s="13"/>
      <c r="AZ409" s="13"/>
      <c r="BA409" s="13">
        <v>1</v>
      </c>
      <c r="BB409" s="13">
        <v>2</v>
      </c>
    </row>
    <row r="410" spans="1:143" x14ac:dyDescent="0.25">
      <c r="A410" s="13" t="s">
        <v>112</v>
      </c>
      <c r="B410" s="13" t="s">
        <v>1729</v>
      </c>
      <c r="C410" s="13" t="s">
        <v>4342</v>
      </c>
      <c r="D410" s="13" t="s">
        <v>2159</v>
      </c>
      <c r="E410" s="13" t="s">
        <v>116</v>
      </c>
      <c r="F410" s="13" t="s">
        <v>117</v>
      </c>
      <c r="G410" s="13" t="s">
        <v>118</v>
      </c>
      <c r="H410" s="13"/>
      <c r="I410" s="13" t="s">
        <v>118</v>
      </c>
      <c r="J410" s="13" t="str">
        <f>VLOOKUP($M410,[1]Hoja1!$K$5:$N$815,2,FALSE)</f>
        <v>C</v>
      </c>
      <c r="K410" s="13">
        <f>VLOOKUP($M410,[1]Hoja1!$K$5:$N$815,3,FALSE)</f>
        <v>49.3</v>
      </c>
      <c r="L410" s="13">
        <f>VLOOKUP($M410,[1]Hoja1!$K$5:$N$815,4,FALSE)</f>
        <v>555734</v>
      </c>
      <c r="M410" s="13" t="s">
        <v>2161</v>
      </c>
      <c r="N410" s="13"/>
      <c r="O410" s="13"/>
      <c r="P410" s="13"/>
      <c r="Q410" s="13"/>
      <c r="R410" s="13"/>
      <c r="S410" s="13"/>
      <c r="T410" s="13"/>
      <c r="U410" s="13"/>
      <c r="V410" s="13"/>
      <c r="W410" s="13"/>
      <c r="X410" s="13"/>
      <c r="Y410" s="13"/>
      <c r="Z410" s="13"/>
      <c r="AA410" s="13"/>
      <c r="AB410" s="13">
        <f>VLOOKUP(M410,'[2]Base Total GPR'!$P$5:$BH$652,11,FALSE)</f>
        <v>2</v>
      </c>
      <c r="AC410" s="13"/>
      <c r="AD410" s="13"/>
      <c r="AE410" s="13"/>
      <c r="AF410" s="13"/>
      <c r="AG410" s="13"/>
      <c r="AH410" s="13">
        <f>VLOOKUP(M410,'[2]Base Total GPR'!$P$5:$BH$652,18,FALSE)</f>
        <v>1</v>
      </c>
      <c r="AI410" s="13"/>
      <c r="AJ410" s="13"/>
      <c r="AK410" s="13"/>
      <c r="AL410" s="13"/>
      <c r="AM410" s="13"/>
      <c r="AN410" s="13">
        <f>VLOOKUP($M410,'[2]Base Total GPR'!$P$5:$BH$652,19,FALSE)</f>
        <v>1</v>
      </c>
      <c r="AO410" s="13">
        <v>2</v>
      </c>
      <c r="AP410" s="13"/>
      <c r="AQ410" s="13"/>
      <c r="AR410" s="13"/>
      <c r="AS410" s="13"/>
      <c r="AT410" s="13"/>
      <c r="AU410" s="13">
        <v>1</v>
      </c>
      <c r="AV410" s="13"/>
      <c r="AW410" s="13"/>
      <c r="AX410" s="13"/>
      <c r="AY410" s="13"/>
      <c r="AZ410" s="13"/>
      <c r="BA410" s="13">
        <v>1</v>
      </c>
      <c r="BB410" s="13">
        <v>2</v>
      </c>
    </row>
    <row r="411" spans="1:143" x14ac:dyDescent="0.25">
      <c r="A411" s="13" t="s">
        <v>112</v>
      </c>
      <c r="B411" s="13" t="s">
        <v>1729</v>
      </c>
      <c r="C411" s="13" t="s">
        <v>4342</v>
      </c>
      <c r="D411" s="13" t="s">
        <v>2152</v>
      </c>
      <c r="E411" s="13" t="s">
        <v>116</v>
      </c>
      <c r="F411" s="13" t="s">
        <v>117</v>
      </c>
      <c r="G411" s="13" t="s">
        <v>118</v>
      </c>
      <c r="H411" s="13"/>
      <c r="I411" s="13" t="s">
        <v>118</v>
      </c>
      <c r="J411" s="13" t="str">
        <f>VLOOKUP($M411,[1]Hoja1!$K$5:$N$815,2,FALSE)</f>
        <v>C</v>
      </c>
      <c r="K411" s="13">
        <f>VLOOKUP($M411,[1]Hoja1!$K$5:$N$815,3,FALSE)</f>
        <v>48.3</v>
      </c>
      <c r="L411" s="13">
        <f>VLOOKUP($M411,[1]Hoja1!$K$5:$N$815,4,FALSE)</f>
        <v>555731</v>
      </c>
      <c r="M411" s="13" t="s">
        <v>2153</v>
      </c>
      <c r="N411" s="13"/>
      <c r="O411" s="13"/>
      <c r="P411" s="13"/>
      <c r="Q411" s="13"/>
      <c r="R411" s="13"/>
      <c r="S411" s="13"/>
      <c r="T411" s="13"/>
      <c r="U411" s="13"/>
      <c r="V411" s="13"/>
      <c r="W411" s="13"/>
      <c r="X411" s="13"/>
      <c r="Y411" s="13"/>
      <c r="Z411" s="13"/>
      <c r="AA411" s="13"/>
      <c r="AB411" s="13">
        <f>VLOOKUP(M411,'[2]Base Total GPR'!$P$5:$BH$652,11,FALSE)</f>
        <v>2</v>
      </c>
      <c r="AC411" s="13"/>
      <c r="AD411" s="13"/>
      <c r="AE411" s="13"/>
      <c r="AF411" s="13"/>
      <c r="AG411" s="13"/>
      <c r="AH411" s="13">
        <f>VLOOKUP(M411,'[2]Base Total GPR'!$P$5:$BH$652,18,FALSE)</f>
        <v>2</v>
      </c>
      <c r="AI411" s="13"/>
      <c r="AJ411" s="13"/>
      <c r="AK411" s="13"/>
      <c r="AL411" s="13"/>
      <c r="AM411" s="13"/>
      <c r="AN411" s="13">
        <f>VLOOKUP($M411,'[2]Base Total GPR'!$P$5:$BH$652,19,FALSE)</f>
        <v>2</v>
      </c>
      <c r="AO411" s="13">
        <v>4</v>
      </c>
      <c r="AP411" s="13"/>
      <c r="AQ411" s="13"/>
      <c r="AR411" s="13"/>
      <c r="AS411" s="13"/>
      <c r="AT411" s="13"/>
      <c r="AU411" s="13">
        <v>2</v>
      </c>
      <c r="AV411" s="13"/>
      <c r="AW411" s="13"/>
      <c r="AX411" s="13"/>
      <c r="AY411" s="13"/>
      <c r="AZ411" s="13"/>
      <c r="BA411" s="13">
        <v>2</v>
      </c>
      <c r="BB411" s="13">
        <v>4</v>
      </c>
    </row>
    <row r="412" spans="1:143" x14ac:dyDescent="0.25">
      <c r="A412" s="13" t="s">
        <v>112</v>
      </c>
      <c r="B412" s="13" t="s">
        <v>1729</v>
      </c>
      <c r="C412" s="13" t="s">
        <v>4342</v>
      </c>
      <c r="D412" s="13" t="s">
        <v>2150</v>
      </c>
      <c r="E412" s="13" t="s">
        <v>116</v>
      </c>
      <c r="F412" s="13" t="s">
        <v>117</v>
      </c>
      <c r="G412" s="13" t="s">
        <v>118</v>
      </c>
      <c r="H412" s="13"/>
      <c r="I412" s="13" t="s">
        <v>118</v>
      </c>
      <c r="J412" s="13" t="str">
        <f>VLOOKUP($M412,[1]Hoja1!$K$5:$N$815,2,FALSE)</f>
        <v>C</v>
      </c>
      <c r="K412" s="13">
        <f>VLOOKUP($M412,[1]Hoja1!$K$5:$N$815,3,FALSE)</f>
        <v>47.4</v>
      </c>
      <c r="L412" s="13">
        <f>VLOOKUP($M412,[1]Hoja1!$K$5:$N$815,4,FALSE)</f>
        <v>555728</v>
      </c>
      <c r="M412" s="13" t="s">
        <v>2156</v>
      </c>
      <c r="N412" s="13"/>
      <c r="O412" s="13"/>
      <c r="P412" s="13"/>
      <c r="Q412" s="13"/>
      <c r="R412" s="13"/>
      <c r="S412" s="13"/>
      <c r="T412" s="13"/>
      <c r="U412" s="13"/>
      <c r="V412" s="13"/>
      <c r="W412" s="13"/>
      <c r="X412" s="13"/>
      <c r="Y412" s="13"/>
      <c r="Z412" s="13"/>
      <c r="AA412" s="13"/>
      <c r="AB412" s="13">
        <f>VLOOKUP(M412,'[2]Base Total GPR'!$P$5:$BH$652,11,FALSE)</f>
        <v>2</v>
      </c>
      <c r="AC412" s="13"/>
      <c r="AD412" s="13"/>
      <c r="AE412" s="13"/>
      <c r="AF412" s="13"/>
      <c r="AG412" s="13"/>
      <c r="AH412" s="13">
        <f>VLOOKUP(M412,'[2]Base Total GPR'!$P$5:$BH$652,18,FALSE)</f>
        <v>2</v>
      </c>
      <c r="AI412" s="13"/>
      <c r="AJ412" s="13"/>
      <c r="AK412" s="13"/>
      <c r="AL412" s="13"/>
      <c r="AM412" s="13"/>
      <c r="AN412" s="13">
        <f>VLOOKUP($M412,'[2]Base Total GPR'!$P$5:$BH$652,19,FALSE)</f>
        <v>2</v>
      </c>
      <c r="AO412" s="13">
        <v>4</v>
      </c>
      <c r="AP412" s="13"/>
      <c r="AQ412" s="13"/>
      <c r="AR412" s="13"/>
      <c r="AS412" s="13"/>
      <c r="AT412" s="13"/>
      <c r="AU412" s="13">
        <v>2</v>
      </c>
      <c r="AV412" s="13"/>
      <c r="AW412" s="13"/>
      <c r="AX412" s="13"/>
      <c r="AY412" s="13"/>
      <c r="AZ412" s="13"/>
      <c r="BA412" s="13">
        <v>2</v>
      </c>
      <c r="BB412" s="13">
        <v>4</v>
      </c>
    </row>
    <row r="413" spans="1:143" x14ac:dyDescent="0.25">
      <c r="A413" s="13" t="s">
        <v>112</v>
      </c>
      <c r="B413" s="13" t="s">
        <v>1729</v>
      </c>
      <c r="C413" s="13" t="s">
        <v>4342</v>
      </c>
      <c r="D413" s="13" t="s">
        <v>2159</v>
      </c>
      <c r="E413" s="13" t="s">
        <v>116</v>
      </c>
      <c r="F413" s="13" t="s">
        <v>117</v>
      </c>
      <c r="G413" s="13" t="s">
        <v>118</v>
      </c>
      <c r="H413" s="13"/>
      <c r="I413" s="13" t="s">
        <v>118</v>
      </c>
      <c r="J413" s="13" t="str">
        <f>VLOOKUP($M413,[1]Hoja1!$K$5:$N$815,2,FALSE)</f>
        <v>C</v>
      </c>
      <c r="K413" s="13">
        <f>VLOOKUP($M413,[1]Hoja1!$K$5:$N$815,3,FALSE)</f>
        <v>49.2</v>
      </c>
      <c r="L413" s="13">
        <f>VLOOKUP($M413,[1]Hoja1!$K$5:$N$815,4,FALSE)</f>
        <v>555733</v>
      </c>
      <c r="M413" s="13" t="s">
        <v>2162</v>
      </c>
      <c r="N413" s="13"/>
      <c r="O413" s="13"/>
      <c r="P413" s="13"/>
      <c r="Q413" s="13"/>
      <c r="R413" s="13"/>
      <c r="S413" s="13"/>
      <c r="T413" s="13"/>
      <c r="U413" s="13"/>
      <c r="V413" s="13"/>
      <c r="W413" s="13"/>
      <c r="X413" s="13"/>
      <c r="Y413" s="13"/>
      <c r="Z413" s="13"/>
      <c r="AA413" s="13"/>
      <c r="AB413" s="13">
        <f>VLOOKUP(M413,'[2]Base Total GPR'!$P$5:$BH$652,11,FALSE)</f>
        <v>2</v>
      </c>
      <c r="AC413" s="13"/>
      <c r="AD413" s="13"/>
      <c r="AE413" s="13"/>
      <c r="AF413" s="13"/>
      <c r="AG413" s="13"/>
      <c r="AH413" s="13">
        <f>VLOOKUP(M413,'[2]Base Total GPR'!$P$5:$BH$652,18,FALSE)</f>
        <v>2</v>
      </c>
      <c r="AI413" s="13"/>
      <c r="AJ413" s="13"/>
      <c r="AK413" s="13"/>
      <c r="AL413" s="13"/>
      <c r="AM413" s="13"/>
      <c r="AN413" s="13">
        <f>VLOOKUP($M413,'[2]Base Total GPR'!$P$5:$BH$652,19,FALSE)</f>
        <v>2</v>
      </c>
      <c r="AO413" s="13">
        <v>4</v>
      </c>
      <c r="AP413" s="13"/>
      <c r="AQ413" s="13"/>
      <c r="AR413" s="13"/>
      <c r="AS413" s="13"/>
      <c r="AT413" s="13"/>
      <c r="AU413" s="13">
        <v>2</v>
      </c>
      <c r="AV413" s="13"/>
      <c r="AW413" s="13"/>
      <c r="AX413" s="13"/>
      <c r="AY413" s="13"/>
      <c r="AZ413" s="13"/>
      <c r="BA413" s="13">
        <v>2</v>
      </c>
      <c r="BB413" s="13">
        <v>4</v>
      </c>
    </row>
    <row r="414" spans="1:143" x14ac:dyDescent="0.25">
      <c r="A414" s="13" t="s">
        <v>112</v>
      </c>
      <c r="B414" s="13" t="s">
        <v>1729</v>
      </c>
      <c r="C414" s="13" t="s">
        <v>4342</v>
      </c>
      <c r="D414" s="13" t="s">
        <v>2150</v>
      </c>
      <c r="E414" s="13" t="s">
        <v>116</v>
      </c>
      <c r="F414" s="13" t="s">
        <v>117</v>
      </c>
      <c r="G414" s="13" t="s">
        <v>118</v>
      </c>
      <c r="H414" s="13"/>
      <c r="I414" s="13" t="s">
        <v>118</v>
      </c>
      <c r="J414" s="13" t="str">
        <f>VLOOKUP($M414,[1]Hoja1!$K$5:$N$815,2,FALSE)</f>
        <v>C</v>
      </c>
      <c r="K414" s="13">
        <f>VLOOKUP($M414,[1]Hoja1!$K$5:$N$815,3,FALSE)</f>
        <v>47.3</v>
      </c>
      <c r="L414" s="13">
        <f>VLOOKUP($M414,[1]Hoja1!$K$5:$N$815,4,FALSE)</f>
        <v>555727</v>
      </c>
      <c r="M414" s="13" t="s">
        <v>2163</v>
      </c>
      <c r="N414" s="13"/>
      <c r="O414" s="13"/>
      <c r="P414" s="13"/>
      <c r="Q414" s="13"/>
      <c r="R414" s="13"/>
      <c r="S414" s="13"/>
      <c r="T414" s="13"/>
      <c r="U414" s="13"/>
      <c r="V414" s="13"/>
      <c r="W414" s="13"/>
      <c r="X414" s="13"/>
      <c r="Y414" s="13"/>
      <c r="Z414" s="13"/>
      <c r="AA414" s="13"/>
      <c r="AB414" s="13">
        <f>VLOOKUP(M414,'[2]Base Total GPR'!$P$5:$BH$652,11,FALSE)</f>
        <v>2</v>
      </c>
      <c r="AC414" s="13"/>
      <c r="AD414" s="13"/>
      <c r="AE414" s="13"/>
      <c r="AF414" s="13"/>
      <c r="AG414" s="13"/>
      <c r="AH414" s="13">
        <f>VLOOKUP(M414,'[2]Base Total GPR'!$P$5:$BH$652,18,FALSE)</f>
        <v>3</v>
      </c>
      <c r="AI414" s="13"/>
      <c r="AJ414" s="13"/>
      <c r="AK414" s="13"/>
      <c r="AL414" s="13"/>
      <c r="AM414" s="13"/>
      <c r="AN414" s="13">
        <f>VLOOKUP($M414,'[2]Base Total GPR'!$P$5:$BH$652,19,FALSE)</f>
        <v>3</v>
      </c>
      <c r="AO414" s="13">
        <v>6</v>
      </c>
      <c r="AP414" s="13"/>
      <c r="AQ414" s="13"/>
      <c r="AR414" s="13"/>
      <c r="AS414" s="13"/>
      <c r="AT414" s="13"/>
      <c r="AU414" s="13">
        <v>3</v>
      </c>
      <c r="AV414" s="13"/>
      <c r="AW414" s="13"/>
      <c r="AX414" s="13"/>
      <c r="AY414" s="13"/>
      <c r="AZ414" s="13"/>
      <c r="BA414" s="13">
        <v>3</v>
      </c>
      <c r="BB414" s="13">
        <v>6</v>
      </c>
    </row>
    <row r="415" spans="1:143" x14ac:dyDescent="0.25">
      <c r="A415" s="13" t="s">
        <v>112</v>
      </c>
      <c r="B415" s="13" t="s">
        <v>1729</v>
      </c>
      <c r="C415" s="13" t="s">
        <v>4342</v>
      </c>
      <c r="D415" s="13" t="s">
        <v>2147</v>
      </c>
      <c r="E415" s="13" t="s">
        <v>116</v>
      </c>
      <c r="F415" s="13" t="s">
        <v>117</v>
      </c>
      <c r="G415" s="13" t="s">
        <v>118</v>
      </c>
      <c r="H415" s="13"/>
      <c r="I415" s="13" t="s">
        <v>118</v>
      </c>
      <c r="J415" s="13" t="str">
        <f>VLOOKUP($M415,[1]Hoja1!$K$5:$N$815,2,FALSE)</f>
        <v>C</v>
      </c>
      <c r="K415" s="13">
        <f>VLOOKUP($M415,[1]Hoja1!$K$5:$N$815,3,FALSE)</f>
        <v>46.1</v>
      </c>
      <c r="L415" s="13">
        <f>VLOOKUP($M415,[1]Hoja1!$K$5:$N$815,4,FALSE)</f>
        <v>555717</v>
      </c>
      <c r="M415" s="13" t="s">
        <v>2157</v>
      </c>
      <c r="N415" s="13"/>
      <c r="O415" s="13"/>
      <c r="P415" s="13"/>
      <c r="Q415" s="13"/>
      <c r="R415" s="13"/>
      <c r="S415" s="13"/>
      <c r="T415" s="13"/>
      <c r="U415" s="13"/>
      <c r="V415" s="13"/>
      <c r="W415" s="13"/>
      <c r="X415" s="13"/>
      <c r="Y415" s="13"/>
      <c r="Z415" s="13"/>
      <c r="AA415" s="13"/>
      <c r="AB415" s="13">
        <f>VLOOKUP(M415,'[2]Base Total GPR'!$P$5:$BH$652,11,FALSE)</f>
        <v>2</v>
      </c>
      <c r="AC415" s="13"/>
      <c r="AD415" s="13"/>
      <c r="AE415" s="13"/>
      <c r="AF415" s="13"/>
      <c r="AG415" s="13"/>
      <c r="AH415" s="13">
        <f>VLOOKUP(M415,'[2]Base Total GPR'!$P$5:$BH$652,18,FALSE)</f>
        <v>49</v>
      </c>
      <c r="AI415" s="13"/>
      <c r="AJ415" s="13"/>
      <c r="AK415" s="13"/>
      <c r="AL415" s="13"/>
      <c r="AM415" s="13"/>
      <c r="AN415" s="13">
        <f>VLOOKUP($M415,'[2]Base Total GPR'!$P$5:$BH$652,19,FALSE)</f>
        <v>20</v>
      </c>
      <c r="AO415" s="13">
        <v>69</v>
      </c>
      <c r="AP415" s="13"/>
      <c r="AQ415" s="13"/>
      <c r="AR415" s="13"/>
      <c r="AS415" s="13"/>
      <c r="AT415" s="13"/>
      <c r="AU415" s="13">
        <v>49</v>
      </c>
      <c r="AV415" s="13"/>
      <c r="AW415" s="13"/>
      <c r="AX415" s="13"/>
      <c r="AY415" s="13"/>
      <c r="AZ415" s="13"/>
      <c r="BA415" s="13">
        <v>20</v>
      </c>
      <c r="BB415" s="13">
        <v>69</v>
      </c>
    </row>
    <row r="416" spans="1:143" x14ac:dyDescent="0.25">
      <c r="A416" s="13" t="s">
        <v>112</v>
      </c>
      <c r="B416" s="13" t="s">
        <v>1729</v>
      </c>
      <c r="C416" s="13" t="s">
        <v>4342</v>
      </c>
      <c r="D416" s="13" t="s">
        <v>2147</v>
      </c>
      <c r="E416" s="13" t="s">
        <v>116</v>
      </c>
      <c r="F416" s="13" t="s">
        <v>117</v>
      </c>
      <c r="G416" s="13" t="s">
        <v>118</v>
      </c>
      <c r="H416" s="13"/>
      <c r="I416" s="13" t="s">
        <v>118</v>
      </c>
      <c r="J416" s="13" t="str">
        <f>VLOOKUP($M416,[1]Hoja1!$K$5:$N$815,2,FALSE)</f>
        <v>C</v>
      </c>
      <c r="K416" s="13">
        <f>VLOOKUP($M416,[1]Hoja1!$K$5:$N$815,3,FALSE)</f>
        <v>46.2</v>
      </c>
      <c r="L416" s="13">
        <f>VLOOKUP($M416,[1]Hoja1!$K$5:$N$815,4,FALSE)</f>
        <v>555719</v>
      </c>
      <c r="M416" s="13" t="s">
        <v>2164</v>
      </c>
      <c r="N416" s="13"/>
      <c r="O416" s="13"/>
      <c r="P416" s="13"/>
      <c r="Q416" s="13"/>
      <c r="R416" s="13"/>
      <c r="S416" s="13"/>
      <c r="T416" s="13"/>
      <c r="U416" s="13"/>
      <c r="V416" s="13"/>
      <c r="W416" s="13"/>
      <c r="X416" s="13"/>
      <c r="Y416" s="13"/>
      <c r="Z416" s="13"/>
      <c r="AA416" s="13"/>
      <c r="AB416" s="13">
        <f>VLOOKUP(M416,'[2]Base Total GPR'!$P$5:$BH$652,11,FALSE)</f>
        <v>2</v>
      </c>
      <c r="AC416" s="13"/>
      <c r="AD416" s="13"/>
      <c r="AE416" s="13"/>
      <c r="AF416" s="13"/>
      <c r="AG416" s="13"/>
      <c r="AH416" s="13">
        <f>VLOOKUP(M416,'[2]Base Total GPR'!$P$5:$BH$652,18,FALSE)</f>
        <v>49</v>
      </c>
      <c r="AI416" s="13"/>
      <c r="AJ416" s="13"/>
      <c r="AK416" s="13"/>
      <c r="AL416" s="13"/>
      <c r="AM416" s="13"/>
      <c r="AN416" s="13">
        <f>VLOOKUP($M416,'[2]Base Total GPR'!$P$5:$BH$652,19,FALSE)</f>
        <v>20</v>
      </c>
      <c r="AO416" s="13">
        <v>69</v>
      </c>
      <c r="AP416" s="13"/>
      <c r="AQ416" s="13"/>
      <c r="AR416" s="13"/>
      <c r="AS416" s="13"/>
      <c r="AT416" s="13"/>
      <c r="AU416" s="13">
        <v>46</v>
      </c>
      <c r="AV416" s="13"/>
      <c r="AW416" s="13"/>
      <c r="AX416" s="13"/>
      <c r="AY416" s="13"/>
      <c r="AZ416" s="13"/>
      <c r="BA416" s="13">
        <v>23</v>
      </c>
      <c r="BB416" s="13">
        <v>69</v>
      </c>
    </row>
    <row r="417" spans="1:54" x14ac:dyDescent="0.25">
      <c r="A417" s="13" t="s">
        <v>112</v>
      </c>
      <c r="B417" s="13" t="s">
        <v>1729</v>
      </c>
      <c r="C417" s="13" t="s">
        <v>4342</v>
      </c>
      <c r="D417" s="13" t="s">
        <v>2147</v>
      </c>
      <c r="E417" s="13" t="s">
        <v>116</v>
      </c>
      <c r="F417" s="13" t="s">
        <v>117</v>
      </c>
      <c r="G417" s="13" t="s">
        <v>118</v>
      </c>
      <c r="H417" s="13"/>
      <c r="I417" s="13" t="s">
        <v>118</v>
      </c>
      <c r="J417" s="13" t="str">
        <f>VLOOKUP($M417,[1]Hoja1!$K$5:$N$815,2,FALSE)</f>
        <v>C</v>
      </c>
      <c r="K417" s="13">
        <f>VLOOKUP($M417,[1]Hoja1!$K$5:$N$815,3,FALSE)</f>
        <v>46.3</v>
      </c>
      <c r="L417" s="13">
        <f>VLOOKUP($M417,[1]Hoja1!$K$5:$N$815,4,FALSE)</f>
        <v>555720</v>
      </c>
      <c r="M417" s="13" t="s">
        <v>2149</v>
      </c>
      <c r="N417" s="13"/>
      <c r="O417" s="13"/>
      <c r="P417" s="13"/>
      <c r="Q417" s="13"/>
      <c r="R417" s="13"/>
      <c r="S417" s="13"/>
      <c r="T417" s="13"/>
      <c r="U417" s="13"/>
      <c r="V417" s="13"/>
      <c r="W417" s="13"/>
      <c r="X417" s="13"/>
      <c r="Y417" s="13"/>
      <c r="Z417" s="13"/>
      <c r="AA417" s="13"/>
      <c r="AB417" s="13">
        <f>VLOOKUP(M417,'[2]Base Total GPR'!$P$5:$BH$652,11,FALSE)</f>
        <v>2</v>
      </c>
      <c r="AC417" s="13"/>
      <c r="AD417" s="13"/>
      <c r="AE417" s="13"/>
      <c r="AF417" s="13"/>
      <c r="AG417" s="13"/>
      <c r="AH417" s="13">
        <f>VLOOKUP(M417,'[2]Base Total GPR'!$P$5:$BH$652,18,FALSE)</f>
        <v>1</v>
      </c>
      <c r="AI417" s="13"/>
      <c r="AJ417" s="13"/>
      <c r="AK417" s="13"/>
      <c r="AL417" s="13"/>
      <c r="AM417" s="13"/>
      <c r="AN417" s="13">
        <f>VLOOKUP($M417,'[2]Base Total GPR'!$P$5:$BH$652,19,FALSE)</f>
        <v>1</v>
      </c>
      <c r="AO417" s="13">
        <v>2</v>
      </c>
      <c r="AP417" s="13"/>
      <c r="AQ417" s="13"/>
      <c r="AR417" s="13"/>
      <c r="AS417" s="13"/>
      <c r="AT417" s="13"/>
      <c r="AU417" s="13">
        <v>0</v>
      </c>
      <c r="AV417" s="13"/>
      <c r="AW417" s="13"/>
      <c r="AX417" s="13"/>
      <c r="AY417" s="13"/>
      <c r="AZ417" s="13"/>
      <c r="BA417" s="13">
        <v>0</v>
      </c>
      <c r="BB417" s="13">
        <v>0</v>
      </c>
    </row>
    <row r="418" spans="1:54" x14ac:dyDescent="0.25">
      <c r="A418" s="13" t="s">
        <v>112</v>
      </c>
      <c r="B418" s="13" t="s">
        <v>1729</v>
      </c>
      <c r="C418" s="13" t="s">
        <v>4342</v>
      </c>
      <c r="D418" s="13" t="s">
        <v>2147</v>
      </c>
      <c r="E418" s="13" t="s">
        <v>116</v>
      </c>
      <c r="F418" s="13" t="s">
        <v>117</v>
      </c>
      <c r="G418" s="13" t="s">
        <v>118</v>
      </c>
      <c r="H418" s="13"/>
      <c r="I418" s="13" t="s">
        <v>118</v>
      </c>
      <c r="J418" s="13" t="str">
        <f>VLOOKUP($M418,[1]Hoja1!$K$5:$N$815,2,FALSE)</f>
        <v>C</v>
      </c>
      <c r="K418" s="13">
        <f>VLOOKUP($M418,[1]Hoja1!$K$5:$N$815,3,FALSE)</f>
        <v>46.6</v>
      </c>
      <c r="L418" s="13">
        <f>VLOOKUP($M418,[1]Hoja1!$K$5:$N$815,4,FALSE)</f>
        <v>555723</v>
      </c>
      <c r="M418" s="13" t="s">
        <v>2148</v>
      </c>
      <c r="N418" s="13"/>
      <c r="O418" s="13"/>
      <c r="P418" s="13"/>
      <c r="Q418" s="13"/>
      <c r="R418" s="13"/>
      <c r="S418" s="13"/>
      <c r="T418" s="13"/>
      <c r="U418" s="13"/>
      <c r="V418" s="13"/>
      <c r="W418" s="13"/>
      <c r="X418" s="13"/>
      <c r="Y418" s="13"/>
      <c r="Z418" s="13"/>
      <c r="AA418" s="13"/>
      <c r="AB418" s="13">
        <f>VLOOKUP(M418,'[2]Base Total GPR'!$P$5:$BH$652,11,FALSE)</f>
        <v>2</v>
      </c>
      <c r="AC418" s="13"/>
      <c r="AD418" s="13"/>
      <c r="AE418" s="13"/>
      <c r="AF418" s="13"/>
      <c r="AG418" s="13"/>
      <c r="AH418" s="13">
        <f>VLOOKUP(M418,'[2]Base Total GPR'!$P$5:$BH$652,18,FALSE)</f>
        <v>8</v>
      </c>
      <c r="AI418" s="13"/>
      <c r="AJ418" s="13"/>
      <c r="AK418" s="13"/>
      <c r="AL418" s="13"/>
      <c r="AM418" s="13"/>
      <c r="AN418" s="13">
        <f>VLOOKUP($M418,'[2]Base Total GPR'!$P$5:$BH$652,19,FALSE)</f>
        <v>2</v>
      </c>
      <c r="AO418" s="13">
        <v>10</v>
      </c>
      <c r="AP418" s="13"/>
      <c r="AQ418" s="13"/>
      <c r="AR418" s="13"/>
      <c r="AS418" s="13"/>
      <c r="AT418" s="13"/>
      <c r="AU418" s="13">
        <v>5</v>
      </c>
      <c r="AV418" s="13"/>
      <c r="AW418" s="13"/>
      <c r="AX418" s="13"/>
      <c r="AY418" s="13"/>
      <c r="AZ418" s="13"/>
      <c r="BA418" s="13">
        <v>-5</v>
      </c>
      <c r="BB418" s="13">
        <v>0</v>
      </c>
    </row>
    <row r="419" spans="1:54" x14ac:dyDescent="0.25">
      <c r="A419" s="13" t="s">
        <v>112</v>
      </c>
      <c r="B419" s="13" t="s">
        <v>1729</v>
      </c>
      <c r="C419" s="13" t="s">
        <v>4342</v>
      </c>
      <c r="D419" s="13" t="s">
        <v>2150</v>
      </c>
      <c r="E419" s="13" t="s">
        <v>116</v>
      </c>
      <c r="F419" s="13" t="s">
        <v>117</v>
      </c>
      <c r="G419" s="13" t="s">
        <v>118</v>
      </c>
      <c r="H419" s="13"/>
      <c r="I419" s="13" t="s">
        <v>118</v>
      </c>
      <c r="J419" s="13" t="str">
        <f>VLOOKUP($M419,[1]Hoja1!$K$5:$N$815,2,FALSE)</f>
        <v>C</v>
      </c>
      <c r="K419" s="13">
        <f>VLOOKUP($M419,[1]Hoja1!$K$5:$N$815,3,FALSE)</f>
        <v>47.2</v>
      </c>
      <c r="L419" s="13">
        <f>VLOOKUP($M419,[1]Hoja1!$K$5:$N$815,4,FALSE)</f>
        <v>555726</v>
      </c>
      <c r="M419" s="13" t="s">
        <v>2151</v>
      </c>
      <c r="N419" s="13"/>
      <c r="O419" s="13"/>
      <c r="P419" s="13"/>
      <c r="Q419" s="13"/>
      <c r="R419" s="13"/>
      <c r="S419" s="13"/>
      <c r="T419" s="13"/>
      <c r="U419" s="13"/>
      <c r="V419" s="13"/>
      <c r="W419" s="13"/>
      <c r="X419" s="13"/>
      <c r="Y419" s="13"/>
      <c r="Z419" s="13"/>
      <c r="AA419" s="13"/>
      <c r="AB419" s="13">
        <f>VLOOKUP(M419,'[2]Base Total GPR'!$P$5:$BH$652,11,FALSE)</f>
        <v>2</v>
      </c>
      <c r="AC419" s="13"/>
      <c r="AD419" s="13"/>
      <c r="AE419" s="13"/>
      <c r="AF419" s="13"/>
      <c r="AG419" s="13"/>
      <c r="AH419" s="13">
        <f>VLOOKUP(M419,'[2]Base Total GPR'!$P$5:$BH$652,18,FALSE)</f>
        <v>84278</v>
      </c>
      <c r="AI419" s="13"/>
      <c r="AJ419" s="13"/>
      <c r="AK419" s="13"/>
      <c r="AL419" s="13"/>
      <c r="AM419" s="13"/>
      <c r="AN419" s="13">
        <f>VLOOKUP($M419,'[2]Base Total GPR'!$P$5:$BH$652,19,FALSE)</f>
        <v>38870</v>
      </c>
      <c r="AO419" s="13">
        <v>123148</v>
      </c>
      <c r="AP419" s="13"/>
      <c r="AQ419" s="13"/>
      <c r="AR419" s="13"/>
      <c r="AS419" s="13"/>
      <c r="AT419" s="13"/>
      <c r="AU419" s="13">
        <v>76614</v>
      </c>
      <c r="AV419" s="13"/>
      <c r="AW419" s="13"/>
      <c r="AX419" s="13"/>
      <c r="AY419" s="13"/>
      <c r="AZ419" s="13"/>
      <c r="BA419" s="13">
        <v>43386</v>
      </c>
      <c r="BB419" s="13">
        <v>120000</v>
      </c>
    </row>
    <row r="420" spans="1:54" x14ac:dyDescent="0.25">
      <c r="A420" s="13" t="s">
        <v>112</v>
      </c>
      <c r="B420" s="13" t="s">
        <v>1729</v>
      </c>
      <c r="C420" s="13" t="s">
        <v>4342</v>
      </c>
      <c r="D420" s="13" t="s">
        <v>2147</v>
      </c>
      <c r="E420" s="13" t="s">
        <v>116</v>
      </c>
      <c r="F420" s="13" t="s">
        <v>117</v>
      </c>
      <c r="G420" s="13" t="s">
        <v>118</v>
      </c>
      <c r="H420" s="13"/>
      <c r="I420" s="13" t="s">
        <v>118</v>
      </c>
      <c r="J420" s="13" t="str">
        <f>VLOOKUP($M420,[1]Hoja1!$K$5:$N$815,2,FALSE)</f>
        <v>C</v>
      </c>
      <c r="K420" s="13">
        <f>VLOOKUP($M420,[1]Hoja1!$K$5:$N$815,3,FALSE)</f>
        <v>46.7</v>
      </c>
      <c r="L420" s="13">
        <f>VLOOKUP($M420,[1]Hoja1!$K$5:$N$815,4,FALSE)</f>
        <v>555724</v>
      </c>
      <c r="M420" s="13" t="s">
        <v>4169</v>
      </c>
      <c r="N420" s="13"/>
      <c r="O420" s="13"/>
      <c r="P420" s="13"/>
      <c r="Q420" s="13"/>
      <c r="R420" s="13"/>
      <c r="S420" s="13"/>
      <c r="T420" s="13"/>
      <c r="U420" s="13"/>
      <c r="V420" s="13"/>
      <c r="W420" s="13"/>
      <c r="X420" s="13"/>
      <c r="Y420" s="13"/>
      <c r="Z420" s="13"/>
      <c r="AA420" s="13"/>
      <c r="AB420" s="13">
        <f>VLOOKUP(M420,'[2]Base Total GPR'!$P$5:$BH$652,11,FALSE)</f>
        <v>2</v>
      </c>
      <c r="AC420" s="13"/>
      <c r="AD420" s="13"/>
      <c r="AE420" s="13"/>
      <c r="AF420" s="13"/>
      <c r="AG420" s="13"/>
      <c r="AH420" s="13">
        <v>1</v>
      </c>
      <c r="AI420" s="13"/>
      <c r="AJ420" s="13"/>
      <c r="AK420" s="13"/>
      <c r="AL420" s="13"/>
      <c r="AM420" s="13"/>
      <c r="AN420" s="13">
        <v>1</v>
      </c>
      <c r="AO420" s="13"/>
      <c r="AP420" s="13"/>
      <c r="AQ420" s="13"/>
      <c r="AR420" s="13"/>
      <c r="AS420" s="13"/>
      <c r="AT420" s="13"/>
      <c r="AU420" s="13">
        <v>1</v>
      </c>
      <c r="AV420" s="13"/>
      <c r="AW420" s="13"/>
      <c r="AX420" s="13"/>
      <c r="AY420" s="13"/>
      <c r="AZ420" s="13"/>
      <c r="BA420" s="13">
        <v>1</v>
      </c>
      <c r="BB420" s="13"/>
    </row>
    <row r="421" spans="1:54" x14ac:dyDescent="0.25">
      <c r="A421" s="13" t="s">
        <v>112</v>
      </c>
      <c r="B421" s="13" t="s">
        <v>1729</v>
      </c>
      <c r="C421" s="13" t="s">
        <v>4342</v>
      </c>
      <c r="D421" s="13" t="s">
        <v>2147</v>
      </c>
      <c r="E421" s="13" t="s">
        <v>116</v>
      </c>
      <c r="F421" s="13" t="s">
        <v>117</v>
      </c>
      <c r="G421" s="13" t="s">
        <v>118</v>
      </c>
      <c r="H421" s="13"/>
      <c r="I421" s="13" t="s">
        <v>118</v>
      </c>
      <c r="J421" s="13" t="str">
        <f>VLOOKUP($M421,[1]Hoja1!$K$5:$N$815,2,FALSE)</f>
        <v>C</v>
      </c>
      <c r="K421" s="13">
        <f>VLOOKUP($M421,[1]Hoja1!$K$5:$N$815,3,FALSE)</f>
        <v>46.8</v>
      </c>
      <c r="L421" s="13">
        <f>VLOOKUP($M421,[1]Hoja1!$K$5:$N$815,4,FALSE)</f>
        <v>557111</v>
      </c>
      <c r="M421" s="13" t="s">
        <v>4219</v>
      </c>
      <c r="N421" s="13"/>
      <c r="O421" s="13"/>
      <c r="P421" s="13"/>
      <c r="Q421" s="13"/>
      <c r="R421" s="13"/>
      <c r="S421" s="13"/>
      <c r="T421" s="13"/>
      <c r="U421" s="13"/>
      <c r="V421" s="13"/>
      <c r="W421" s="13"/>
      <c r="X421" s="13"/>
      <c r="Y421" s="13"/>
      <c r="Z421" s="13"/>
      <c r="AA421" s="13"/>
      <c r="AB421" s="13">
        <f>VLOOKUP(M421,'[2]Base Total GPR'!$P$5:$BH$652,11,FALSE)</f>
        <v>2</v>
      </c>
      <c r="AC421" s="13"/>
      <c r="AD421" s="13"/>
      <c r="AE421" s="13"/>
      <c r="AF421" s="13"/>
      <c r="AG421" s="13"/>
      <c r="AH421" s="13">
        <v>1</v>
      </c>
      <c r="AI421" s="13"/>
      <c r="AJ421" s="13"/>
      <c r="AK421" s="13"/>
      <c r="AL421" s="13"/>
      <c r="AM421" s="13"/>
      <c r="AN421" s="13">
        <v>1</v>
      </c>
      <c r="AO421" s="13"/>
      <c r="AP421" s="13"/>
      <c r="AQ421" s="13"/>
      <c r="AR421" s="13"/>
      <c r="AS421" s="13"/>
      <c r="AT421" s="13"/>
      <c r="AU421" s="13">
        <v>1</v>
      </c>
      <c r="AV421" s="13"/>
      <c r="AW421" s="13"/>
      <c r="AX421" s="13"/>
      <c r="AY421" s="13"/>
      <c r="AZ421" s="13"/>
      <c r="BA421" s="13">
        <v>1</v>
      </c>
      <c r="BB421" s="13"/>
    </row>
    <row r="422" spans="1:54" x14ac:dyDescent="0.25">
      <c r="A422" s="13" t="s">
        <v>1000</v>
      </c>
      <c r="B422" s="13" t="s">
        <v>1326</v>
      </c>
      <c r="C422" s="13" t="s">
        <v>1966</v>
      </c>
      <c r="D422" s="13" t="s">
        <v>1976</v>
      </c>
      <c r="E422" s="13" t="s">
        <v>236</v>
      </c>
      <c r="F422" s="13" t="s">
        <v>486</v>
      </c>
      <c r="G422" s="13" t="s">
        <v>1007</v>
      </c>
      <c r="H422" s="13" t="s">
        <v>4341</v>
      </c>
      <c r="I422" s="13" t="s">
        <v>1977</v>
      </c>
      <c r="J422" s="13" t="str">
        <f>VLOOKUP($M422,[1]Hoja1!$K$5:$N$815,2,FALSE)</f>
        <v>C</v>
      </c>
      <c r="K422" s="13">
        <f>VLOOKUP($M422,[1]Hoja1!$K$5:$N$815,3,FALSE)</f>
        <v>22.5</v>
      </c>
      <c r="L422" s="13">
        <f>VLOOKUP($M422,[1]Hoja1!$K$5:$N$815,4,FALSE)</f>
        <v>543934</v>
      </c>
      <c r="M422" s="13" t="s">
        <v>1978</v>
      </c>
      <c r="N422" s="13"/>
      <c r="O422" s="13"/>
      <c r="P422" s="13"/>
      <c r="Q422" s="13"/>
      <c r="R422" s="13"/>
      <c r="S422" s="13"/>
      <c r="T422" s="13"/>
      <c r="U422" s="13"/>
      <c r="V422" s="13"/>
      <c r="W422" s="13"/>
      <c r="X422" s="13"/>
      <c r="Y422" s="13"/>
      <c r="Z422" s="13"/>
      <c r="AA422" s="13"/>
      <c r="AB422" s="13">
        <f>VLOOKUP(M422,'[2]Base Total GPR'!$P$5:$BH$652,11,FALSE)</f>
        <v>2</v>
      </c>
      <c r="AC422" s="13"/>
      <c r="AD422" s="13"/>
      <c r="AE422" s="13"/>
      <c r="AF422" s="13"/>
      <c r="AG422" s="13"/>
      <c r="AH422" s="13">
        <f>VLOOKUP(M422,'[2]Base Total GPR'!$P$5:$BH$652,18,FALSE)</f>
        <v>0.12429999999999999</v>
      </c>
      <c r="AI422" s="13"/>
      <c r="AJ422" s="13"/>
      <c r="AK422" s="13"/>
      <c r="AL422" s="13"/>
      <c r="AM422" s="13"/>
      <c r="AN422" s="13">
        <f>VLOOKUP($M422,'[2]Base Total GPR'!$P$5:$BH$652,19,FALSE)</f>
        <v>1E-4</v>
      </c>
      <c r="AO422" s="13">
        <v>0.1244</v>
      </c>
      <c r="AP422" s="13"/>
      <c r="AQ422" s="13"/>
      <c r="AR422" s="13"/>
      <c r="AS422" s="13"/>
      <c r="AT422" s="13"/>
      <c r="AU422" s="13">
        <v>0.13785361472833407</v>
      </c>
      <c r="AV422" s="13"/>
      <c r="AW422" s="13"/>
      <c r="AX422" s="13"/>
      <c r="AY422" s="13"/>
      <c r="AZ422" s="13"/>
      <c r="BA422" s="13">
        <v>0.16970245516944271</v>
      </c>
      <c r="BB422" s="13">
        <v>0.15358939513636755</v>
      </c>
    </row>
    <row r="423" spans="1:54" x14ac:dyDescent="0.25">
      <c r="A423" s="13" t="s">
        <v>1000</v>
      </c>
      <c r="B423" s="13" t="s">
        <v>1326</v>
      </c>
      <c r="C423" s="13" t="s">
        <v>1966</v>
      </c>
      <c r="D423" s="13" t="s">
        <v>1976</v>
      </c>
      <c r="E423" s="13" t="s">
        <v>236</v>
      </c>
      <c r="F423" s="13" t="s">
        <v>486</v>
      </c>
      <c r="G423" s="13" t="s">
        <v>1007</v>
      </c>
      <c r="H423" s="13" t="s">
        <v>4341</v>
      </c>
      <c r="I423" s="13" t="s">
        <v>1977</v>
      </c>
      <c r="J423" s="13" t="str">
        <f>VLOOKUP($M423,[1]Hoja1!$K$5:$N$815,2,FALSE)</f>
        <v>C</v>
      </c>
      <c r="K423" s="13">
        <f>VLOOKUP($M423,[1]Hoja1!$K$5:$N$815,3,FALSE)</f>
        <v>22.6</v>
      </c>
      <c r="L423" s="13">
        <f>VLOOKUP($M423,[1]Hoja1!$K$5:$N$815,4,FALSE)</f>
        <v>543935</v>
      </c>
      <c r="M423" s="13" t="s">
        <v>1979</v>
      </c>
      <c r="N423" s="13"/>
      <c r="O423" s="13"/>
      <c r="P423" s="13"/>
      <c r="Q423" s="13"/>
      <c r="R423" s="13"/>
      <c r="S423" s="13"/>
      <c r="T423" s="13"/>
      <c r="U423" s="13"/>
      <c r="V423" s="13"/>
      <c r="W423" s="13"/>
      <c r="X423" s="13"/>
      <c r="Y423" s="13"/>
      <c r="Z423" s="13"/>
      <c r="AA423" s="13"/>
      <c r="AB423" s="13">
        <f>VLOOKUP(M423,'[2]Base Total GPR'!$P$5:$BH$652,11,FALSE)</f>
        <v>2</v>
      </c>
      <c r="AC423" s="13"/>
      <c r="AD423" s="13"/>
      <c r="AE423" s="13"/>
      <c r="AF423" s="13"/>
      <c r="AG423" s="13"/>
      <c r="AH423" s="13">
        <f>VLOOKUP(M423,'[2]Base Total GPR'!$P$5:$BH$652,18,FALSE)</f>
        <v>7.1099999999999997E-2</v>
      </c>
      <c r="AI423" s="13"/>
      <c r="AJ423" s="13"/>
      <c r="AK423" s="13"/>
      <c r="AL423" s="13"/>
      <c r="AM423" s="13"/>
      <c r="AN423" s="13">
        <f>VLOOKUP($M423,'[2]Base Total GPR'!$P$5:$BH$652,19,FALSE)</f>
        <v>-1.1000000000000001E-3</v>
      </c>
      <c r="AO423" s="13">
        <v>7.0000000000000007E-2</v>
      </c>
      <c r="AP423" s="13"/>
      <c r="AQ423" s="13"/>
      <c r="AR423" s="13"/>
      <c r="AS423" s="13"/>
      <c r="AT423" s="13"/>
      <c r="AU423" s="13">
        <v>6.702899576720861E-2</v>
      </c>
      <c r="AV423" s="13"/>
      <c r="AW423" s="13"/>
      <c r="AX423" s="13"/>
      <c r="AY423" s="13"/>
      <c r="AZ423" s="13"/>
      <c r="BA423" s="13">
        <v>6.8264508227392787E-2</v>
      </c>
      <c r="BB423" s="13">
        <v>6.7639434090726133E-2</v>
      </c>
    </row>
    <row r="424" spans="1:54" x14ac:dyDescent="0.25">
      <c r="A424" s="13" t="s">
        <v>1000</v>
      </c>
      <c r="B424" s="13" t="s">
        <v>1326</v>
      </c>
      <c r="C424" s="13" t="s">
        <v>1966</v>
      </c>
      <c r="D424" s="13" t="s">
        <v>1967</v>
      </c>
      <c r="E424" s="13" t="s">
        <v>104</v>
      </c>
      <c r="F424" s="13" t="s">
        <v>131</v>
      </c>
      <c r="G424" s="13" t="s">
        <v>1003</v>
      </c>
      <c r="H424" s="13" t="s">
        <v>4314</v>
      </c>
      <c r="I424" s="13" t="s">
        <v>1968</v>
      </c>
      <c r="J424" s="13" t="str">
        <f>VLOOKUP($M424,[1]Hoja1!$K$5:$N$815,2,FALSE)</f>
        <v>C</v>
      </c>
      <c r="K424" s="13">
        <f>VLOOKUP($M424,[1]Hoja1!$K$5:$N$815,3,FALSE)</f>
        <v>21.2</v>
      </c>
      <c r="L424" s="13">
        <f>VLOOKUP($M424,[1]Hoja1!$K$5:$N$815,4,FALSE)</f>
        <v>542628</v>
      </c>
      <c r="M424" s="13" t="s">
        <v>1969</v>
      </c>
      <c r="N424" s="13"/>
      <c r="O424" s="13"/>
      <c r="P424" s="13"/>
      <c r="Q424" s="13"/>
      <c r="R424" s="13"/>
      <c r="S424" s="13"/>
      <c r="T424" s="13"/>
      <c r="U424" s="13"/>
      <c r="V424" s="13"/>
      <c r="W424" s="13"/>
      <c r="X424" s="13"/>
      <c r="Y424" s="13"/>
      <c r="Z424" s="13"/>
      <c r="AA424" s="13"/>
      <c r="AB424" s="13">
        <f>VLOOKUP(M424,'[2]Base Total GPR'!$P$5:$BH$652,11,FALSE)</f>
        <v>2</v>
      </c>
      <c r="AC424" s="13"/>
      <c r="AD424" s="13"/>
      <c r="AE424" s="13"/>
      <c r="AF424" s="13"/>
      <c r="AG424" s="13"/>
      <c r="AH424" s="13">
        <f>VLOOKUP(M424,'[2]Base Total GPR'!$P$5:$BH$652,18,FALSE)</f>
        <v>23.52</v>
      </c>
      <c r="AI424" s="13"/>
      <c r="AJ424" s="13"/>
      <c r="AK424" s="13"/>
      <c r="AL424" s="13"/>
      <c r="AM424" s="13"/>
      <c r="AN424" s="13">
        <f>VLOOKUP($M424,'[2]Base Total GPR'!$P$5:$BH$652,19,FALSE)</f>
        <v>24.75</v>
      </c>
      <c r="AO424" s="13">
        <v>48.27</v>
      </c>
      <c r="AP424" s="13"/>
      <c r="AQ424" s="13"/>
      <c r="AR424" s="13"/>
      <c r="AS424" s="13"/>
      <c r="AT424" s="13"/>
      <c r="AU424" s="13">
        <v>31.579528515430908</v>
      </c>
      <c r="AV424" s="13"/>
      <c r="AW424" s="13"/>
      <c r="AX424" s="13"/>
      <c r="AY424" s="13"/>
      <c r="AZ424" s="13"/>
      <c r="BA424" s="13">
        <v>59.570474245017394</v>
      </c>
      <c r="BB424" s="13">
        <v>45.575001380224151</v>
      </c>
    </row>
    <row r="425" spans="1:54" x14ac:dyDescent="0.25">
      <c r="A425" s="13" t="s">
        <v>1000</v>
      </c>
      <c r="B425" s="13" t="s">
        <v>1326</v>
      </c>
      <c r="C425" s="13" t="s">
        <v>1966</v>
      </c>
      <c r="D425" s="13" t="s">
        <v>1970</v>
      </c>
      <c r="E425" s="13" t="s">
        <v>104</v>
      </c>
      <c r="F425" s="13" t="s">
        <v>105</v>
      </c>
      <c r="G425" s="13" t="s">
        <v>790</v>
      </c>
      <c r="H425" s="13" t="s">
        <v>4338</v>
      </c>
      <c r="I425" s="13" t="s">
        <v>1971</v>
      </c>
      <c r="J425" s="13" t="str">
        <f>VLOOKUP($M425,[1]Hoja1!$K$5:$N$815,2,FALSE)</f>
        <v>C</v>
      </c>
      <c r="K425" s="13">
        <f>VLOOKUP($M425,[1]Hoja1!$K$5:$N$815,3,FALSE)</f>
        <v>23.2</v>
      </c>
      <c r="L425" s="13">
        <f>VLOOKUP($M425,[1]Hoja1!$K$5:$N$815,4,FALSE)</f>
        <v>542633</v>
      </c>
      <c r="M425" s="13" t="s">
        <v>1972</v>
      </c>
      <c r="N425" s="13"/>
      <c r="O425" s="13"/>
      <c r="P425" s="13"/>
      <c r="Q425" s="13"/>
      <c r="R425" s="13"/>
      <c r="S425" s="13"/>
      <c r="T425" s="13"/>
      <c r="U425" s="13"/>
      <c r="V425" s="13"/>
      <c r="W425" s="13"/>
      <c r="X425" s="13"/>
      <c r="Y425" s="13"/>
      <c r="Z425" s="13"/>
      <c r="AA425" s="13"/>
      <c r="AB425" s="13">
        <f>VLOOKUP(M425,'[2]Base Total GPR'!$P$5:$BH$652,11,FALSE)</f>
        <v>2</v>
      </c>
      <c r="AC425" s="13"/>
      <c r="AD425" s="13"/>
      <c r="AE425" s="13"/>
      <c r="AF425" s="13"/>
      <c r="AG425" s="13"/>
      <c r="AH425" s="13">
        <f>VLOOKUP(M425,'[2]Base Total GPR'!$P$5:$BH$652,18,FALSE)</f>
        <v>769.14</v>
      </c>
      <c r="AI425" s="13"/>
      <c r="AJ425" s="13"/>
      <c r="AK425" s="13"/>
      <c r="AL425" s="13"/>
      <c r="AM425" s="13"/>
      <c r="AN425" s="13">
        <f>VLOOKUP($M425,'[2]Base Total GPR'!$P$5:$BH$652,19,FALSE)</f>
        <v>867.32</v>
      </c>
      <c r="AO425" s="13">
        <v>1636.46</v>
      </c>
      <c r="AP425" s="13"/>
      <c r="AQ425" s="13"/>
      <c r="AR425" s="13"/>
      <c r="AS425" s="13"/>
      <c r="AT425" s="13"/>
      <c r="AU425" s="13">
        <v>931.92</v>
      </c>
      <c r="AV425" s="13"/>
      <c r="AW425" s="13"/>
      <c r="AX425" s="13"/>
      <c r="AY425" s="13"/>
      <c r="AZ425" s="13"/>
      <c r="BA425" s="13">
        <v>174.35</v>
      </c>
      <c r="BB425" s="13">
        <v>1106.27</v>
      </c>
    </row>
    <row r="426" spans="1:54" x14ac:dyDescent="0.25">
      <c r="A426" s="13" t="s">
        <v>1000</v>
      </c>
      <c r="B426" s="13" t="s">
        <v>1326</v>
      </c>
      <c r="C426" s="13" t="s">
        <v>1966</v>
      </c>
      <c r="D426" s="13" t="s">
        <v>1970</v>
      </c>
      <c r="E426" s="13" t="s">
        <v>104</v>
      </c>
      <c r="F426" s="13" t="s">
        <v>105</v>
      </c>
      <c r="G426" s="13" t="s">
        <v>790</v>
      </c>
      <c r="H426" s="13" t="s">
        <v>4338</v>
      </c>
      <c r="I426" s="13" t="s">
        <v>1971</v>
      </c>
      <c r="J426" s="13" t="str">
        <f>VLOOKUP($M426,[1]Hoja1!$K$5:$N$815,2,FALSE)</f>
        <v>C</v>
      </c>
      <c r="K426" s="13">
        <f>VLOOKUP($M426,[1]Hoja1!$K$5:$N$815,3,FALSE)</f>
        <v>23.3</v>
      </c>
      <c r="L426" s="13">
        <f>VLOOKUP($M426,[1]Hoja1!$K$5:$N$815,4,FALSE)</f>
        <v>542634</v>
      </c>
      <c r="M426" s="13" t="s">
        <v>1973</v>
      </c>
      <c r="N426" s="13"/>
      <c r="O426" s="13"/>
      <c r="P426" s="13"/>
      <c r="Q426" s="13"/>
      <c r="R426" s="13"/>
      <c r="S426" s="13"/>
      <c r="T426" s="13"/>
      <c r="U426" s="13"/>
      <c r="V426" s="13"/>
      <c r="W426" s="13"/>
      <c r="X426" s="13"/>
      <c r="Y426" s="13"/>
      <c r="Z426" s="13"/>
      <c r="AA426" s="13"/>
      <c r="AB426" s="13">
        <f>VLOOKUP(M426,'[2]Base Total GPR'!$P$5:$BH$652,11,FALSE)</f>
        <v>2</v>
      </c>
      <c r="AC426" s="13"/>
      <c r="AD426" s="13"/>
      <c r="AE426" s="13"/>
      <c r="AF426" s="13"/>
      <c r="AG426" s="13"/>
      <c r="AH426" s="13">
        <f>VLOOKUP(M426,'[2]Base Total GPR'!$P$5:$BH$652,18,FALSE)</f>
        <v>1671.77</v>
      </c>
      <c r="AI426" s="13"/>
      <c r="AJ426" s="13"/>
      <c r="AK426" s="13"/>
      <c r="AL426" s="13"/>
      <c r="AM426" s="13"/>
      <c r="AN426" s="13">
        <f>VLOOKUP($M426,'[2]Base Total GPR'!$P$5:$BH$652,19,FALSE)</f>
        <v>1885.19</v>
      </c>
      <c r="AO426" s="13">
        <v>3556.96</v>
      </c>
      <c r="AP426" s="13"/>
      <c r="AQ426" s="13"/>
      <c r="AR426" s="13"/>
      <c r="AS426" s="13"/>
      <c r="AT426" s="13"/>
      <c r="AU426" s="13">
        <v>1347.88</v>
      </c>
      <c r="AV426" s="13"/>
      <c r="AW426" s="13"/>
      <c r="AX426" s="13"/>
      <c r="AY426" s="13"/>
      <c r="AZ426" s="13"/>
      <c r="BA426" s="13">
        <v>1101.9100000000001</v>
      </c>
      <c r="BB426" s="13">
        <v>2449.79</v>
      </c>
    </row>
    <row r="427" spans="1:54" x14ac:dyDescent="0.25">
      <c r="A427" s="13" t="s">
        <v>1000</v>
      </c>
      <c r="B427" s="13" t="s">
        <v>1326</v>
      </c>
      <c r="C427" s="13" t="s">
        <v>1966</v>
      </c>
      <c r="D427" s="13" t="s">
        <v>1974</v>
      </c>
      <c r="E427" s="13" t="s">
        <v>236</v>
      </c>
      <c r="F427" s="13" t="s">
        <v>486</v>
      </c>
      <c r="G427" s="13" t="s">
        <v>1013</v>
      </c>
      <c r="H427" s="13" t="s">
        <v>4313</v>
      </c>
      <c r="I427" s="13" t="s">
        <v>1467</v>
      </c>
      <c r="J427" s="13" t="str">
        <f>VLOOKUP($M427,[1]Hoja1!$K$5:$N$815,2,FALSE)</f>
        <v>C</v>
      </c>
      <c r="K427" s="13">
        <f>VLOOKUP($M427,[1]Hoja1!$K$5:$N$815,3,FALSE)</f>
        <v>24.1</v>
      </c>
      <c r="L427" s="13">
        <f>VLOOKUP($M427,[1]Hoja1!$K$5:$N$815,4,FALSE)</f>
        <v>542626</v>
      </c>
      <c r="M427" s="13" t="s">
        <v>1983</v>
      </c>
      <c r="N427" s="13"/>
      <c r="O427" s="13"/>
      <c r="P427" s="13"/>
      <c r="Q427" s="13"/>
      <c r="R427" s="13"/>
      <c r="S427" s="13"/>
      <c r="T427" s="13"/>
      <c r="U427" s="13"/>
      <c r="V427" s="13"/>
      <c r="W427" s="13"/>
      <c r="X427" s="13"/>
      <c r="Y427" s="13"/>
      <c r="Z427" s="13"/>
      <c r="AA427" s="13"/>
      <c r="AB427" s="13">
        <f>VLOOKUP(M427,'[2]Base Total GPR'!$P$5:$BH$652,11,FALSE)</f>
        <v>4</v>
      </c>
      <c r="AC427" s="13"/>
      <c r="AD427" s="13"/>
      <c r="AE427" s="13">
        <f>VLOOKUP(M427,'[2]Base Total GPR'!$P$5:$BH$652,18,FALSE)</f>
        <v>360</v>
      </c>
      <c r="AF427" s="13"/>
      <c r="AG427" s="13"/>
      <c r="AH427" s="13">
        <f>VLOOKUP($M427,'[2]Base Total GPR'!$P$5:$BH$652,19,FALSE)</f>
        <v>400</v>
      </c>
      <c r="AI427" s="13"/>
      <c r="AJ427" s="13"/>
      <c r="AK427" s="13">
        <f>VLOOKUP($M427,'[2]Base Total GPR'!$P$5:$BH$652,20,FALSE)</f>
        <v>450</v>
      </c>
      <c r="AL427" s="13"/>
      <c r="AM427" s="13"/>
      <c r="AN427" s="13">
        <f>VLOOKUP($M427,'[2]Base Total GPR'!$P$5:$BH$652,21,FALSE)</f>
        <v>350</v>
      </c>
      <c r="AO427" s="13">
        <v>1560</v>
      </c>
      <c r="AP427" s="13"/>
      <c r="AQ427" s="13"/>
      <c r="AR427" s="13">
        <v>261</v>
      </c>
      <c r="AS427" s="13"/>
      <c r="AT427" s="13"/>
      <c r="AU427" s="13">
        <v>506</v>
      </c>
      <c r="AV427" s="13"/>
      <c r="AW427" s="13"/>
      <c r="AX427" s="13">
        <v>474</v>
      </c>
      <c r="AY427" s="13"/>
      <c r="AZ427" s="13"/>
      <c r="BA427" s="13">
        <v>1171</v>
      </c>
      <c r="BB427" s="13">
        <v>2412</v>
      </c>
    </row>
    <row r="428" spans="1:54" x14ac:dyDescent="0.25">
      <c r="A428" s="13" t="s">
        <v>1000</v>
      </c>
      <c r="B428" s="13" t="s">
        <v>1326</v>
      </c>
      <c r="C428" s="13" t="s">
        <v>1966</v>
      </c>
      <c r="D428" s="13" t="s">
        <v>1976</v>
      </c>
      <c r="E428" s="13" t="s">
        <v>236</v>
      </c>
      <c r="F428" s="13" t="s">
        <v>486</v>
      </c>
      <c r="G428" s="13" t="s">
        <v>1007</v>
      </c>
      <c r="H428" s="13" t="s">
        <v>4341</v>
      </c>
      <c r="I428" s="13" t="s">
        <v>1977</v>
      </c>
      <c r="J428" s="13" t="str">
        <f>VLOOKUP($M428,[1]Hoja1!$K$5:$N$815,2,FALSE)</f>
        <v>C</v>
      </c>
      <c r="K428" s="13">
        <f>VLOOKUP($M428,[1]Hoja1!$K$5:$N$815,3,FALSE)</f>
        <v>22.2</v>
      </c>
      <c r="L428" s="13">
        <f>VLOOKUP($M428,[1]Hoja1!$K$5:$N$815,4,FALSE)</f>
        <v>542648</v>
      </c>
      <c r="M428" s="13" t="s">
        <v>1981</v>
      </c>
      <c r="N428" s="13"/>
      <c r="O428" s="13"/>
      <c r="P428" s="13"/>
      <c r="Q428" s="13"/>
      <c r="R428" s="13"/>
      <c r="S428" s="13"/>
      <c r="T428" s="13"/>
      <c r="U428" s="13"/>
      <c r="V428" s="13"/>
      <c r="W428" s="13"/>
      <c r="X428" s="13"/>
      <c r="Y428" s="13"/>
      <c r="Z428" s="13"/>
      <c r="AA428" s="13"/>
      <c r="AB428" s="13">
        <f>VLOOKUP(M428,'[2]Base Total GPR'!$P$5:$BH$652,11,FALSE)</f>
        <v>4</v>
      </c>
      <c r="AC428" s="13"/>
      <c r="AD428" s="13"/>
      <c r="AE428" s="13">
        <f>VLOOKUP(M428,'[2]Base Total GPR'!$P$5:$BH$652,18,FALSE)</f>
        <v>2075.4699999999998</v>
      </c>
      <c r="AF428" s="13"/>
      <c r="AG428" s="13"/>
      <c r="AH428" s="13">
        <f>VLOOKUP($M428,'[2]Base Total GPR'!$P$5:$BH$652,19,FALSE)</f>
        <v>2113.64</v>
      </c>
      <c r="AI428" s="13"/>
      <c r="AJ428" s="13"/>
      <c r="AK428" s="13">
        <f>VLOOKUP($M428,'[2]Base Total GPR'!$P$5:$BH$652,20,FALSE)</f>
        <v>2151.08</v>
      </c>
      <c r="AL428" s="13"/>
      <c r="AM428" s="13"/>
      <c r="AN428" s="13">
        <f>VLOOKUP($M428,'[2]Base Total GPR'!$P$5:$BH$652,21,FALSE)</f>
        <v>2187.92</v>
      </c>
      <c r="AO428" s="13">
        <v>8528.11</v>
      </c>
      <c r="AP428" s="13"/>
      <c r="AQ428" s="13"/>
      <c r="AR428" s="13">
        <v>2233.89</v>
      </c>
      <c r="AS428" s="13"/>
      <c r="AT428" s="13"/>
      <c r="AU428" s="13">
        <v>2274.23</v>
      </c>
      <c r="AV428" s="13"/>
      <c r="AW428" s="13"/>
      <c r="AX428" s="13">
        <v>2464.63</v>
      </c>
      <c r="AY428" s="13"/>
      <c r="AZ428" s="13"/>
      <c r="BA428" s="13">
        <v>2279.63</v>
      </c>
      <c r="BB428" s="13">
        <v>9252.3799999999992</v>
      </c>
    </row>
    <row r="429" spans="1:54" x14ac:dyDescent="0.25">
      <c r="A429" s="13" t="s">
        <v>1000</v>
      </c>
      <c r="B429" s="13" t="s">
        <v>1326</v>
      </c>
      <c r="C429" s="13" t="s">
        <v>1966</v>
      </c>
      <c r="D429" s="13" t="s">
        <v>1990</v>
      </c>
      <c r="E429" s="13" t="s">
        <v>104</v>
      </c>
      <c r="F429" s="13" t="s">
        <v>131</v>
      </c>
      <c r="G429" s="13" t="s">
        <v>787</v>
      </c>
      <c r="H429" s="13" t="s">
        <v>4338</v>
      </c>
      <c r="I429" s="13" t="s">
        <v>1369</v>
      </c>
      <c r="J429" s="13" t="str">
        <f>VLOOKUP($M429,[1]Hoja1!$K$5:$N$815,2,FALSE)</f>
        <v>C</v>
      </c>
      <c r="K429" s="13">
        <f>VLOOKUP($M429,[1]Hoja1!$K$5:$N$815,3,FALSE)</f>
        <v>25.5</v>
      </c>
      <c r="L429" s="13">
        <f>VLOOKUP($M429,[1]Hoja1!$K$5:$N$815,4,FALSE)</f>
        <v>542640</v>
      </c>
      <c r="M429" s="13" t="s">
        <v>1991</v>
      </c>
      <c r="N429" s="13"/>
      <c r="O429" s="13"/>
      <c r="P429" s="13"/>
      <c r="Q429" s="13"/>
      <c r="R429" s="13"/>
      <c r="S429" s="13"/>
      <c r="T429" s="13"/>
      <c r="U429" s="13"/>
      <c r="V429" s="13"/>
      <c r="W429" s="13"/>
      <c r="X429" s="13"/>
      <c r="Y429" s="13"/>
      <c r="Z429" s="13"/>
      <c r="AA429" s="13"/>
      <c r="AB429" s="13">
        <f>VLOOKUP(M429,'[2]Base Total GPR'!$P$5:$BH$652,11,FALSE)</f>
        <v>4</v>
      </c>
      <c r="AC429" s="13"/>
      <c r="AD429" s="13"/>
      <c r="AE429" s="13">
        <f>VLOOKUP(M429,'[2]Base Total GPR'!$P$5:$BH$652,18,FALSE)</f>
        <v>4</v>
      </c>
      <c r="AF429" s="13"/>
      <c r="AG429" s="13"/>
      <c r="AH429" s="13">
        <f>VLOOKUP($M429,'[2]Base Total GPR'!$P$5:$BH$652,19,FALSE)</f>
        <v>8</v>
      </c>
      <c r="AI429" s="13"/>
      <c r="AJ429" s="13"/>
      <c r="AK429" s="13">
        <f>VLOOKUP($M429,'[2]Base Total GPR'!$P$5:$BH$652,20,FALSE)</f>
        <v>8</v>
      </c>
      <c r="AL429" s="13"/>
      <c r="AM429" s="13"/>
      <c r="AN429" s="13">
        <f>VLOOKUP($M429,'[2]Base Total GPR'!$P$5:$BH$652,21,FALSE)</f>
        <v>3</v>
      </c>
      <c r="AO429" s="13">
        <v>23</v>
      </c>
      <c r="AP429" s="13"/>
      <c r="AQ429" s="13"/>
      <c r="AR429" s="13">
        <v>1</v>
      </c>
      <c r="AS429" s="13"/>
      <c r="AT429" s="13"/>
      <c r="AU429" s="13">
        <v>12</v>
      </c>
      <c r="AV429" s="13"/>
      <c r="AW429" s="13"/>
      <c r="AX429" s="13">
        <v>9</v>
      </c>
      <c r="AY429" s="13"/>
      <c r="AZ429" s="13"/>
      <c r="BA429" s="13">
        <v>3</v>
      </c>
      <c r="BB429" s="13">
        <v>25</v>
      </c>
    </row>
    <row r="430" spans="1:54" x14ac:dyDescent="0.25">
      <c r="A430" s="13" t="s">
        <v>1000</v>
      </c>
      <c r="B430" s="13" t="s">
        <v>1326</v>
      </c>
      <c r="C430" s="13" t="s">
        <v>1966</v>
      </c>
      <c r="D430" s="13" t="s">
        <v>1974</v>
      </c>
      <c r="E430" s="13" t="s">
        <v>236</v>
      </c>
      <c r="F430" s="13" t="s">
        <v>486</v>
      </c>
      <c r="G430" s="13" t="s">
        <v>1013</v>
      </c>
      <c r="H430" s="13" t="s">
        <v>4313</v>
      </c>
      <c r="I430" s="13" t="s">
        <v>1467</v>
      </c>
      <c r="J430" s="13" t="str">
        <f>VLOOKUP($M430,[1]Hoja1!$K$5:$N$815,2,FALSE)</f>
        <v>C</v>
      </c>
      <c r="K430" s="13">
        <f>VLOOKUP($M430,[1]Hoja1!$K$5:$N$815,3,FALSE)</f>
        <v>24.3</v>
      </c>
      <c r="L430" s="13">
        <f>VLOOKUP($M430,[1]Hoja1!$K$5:$N$815,4,FALSE)</f>
        <v>542644</v>
      </c>
      <c r="M430" s="13" t="s">
        <v>1989</v>
      </c>
      <c r="N430" s="13"/>
      <c r="O430" s="13"/>
      <c r="P430" s="13"/>
      <c r="Q430" s="13"/>
      <c r="R430" s="13"/>
      <c r="S430" s="13"/>
      <c r="T430" s="13"/>
      <c r="U430" s="13"/>
      <c r="V430" s="13"/>
      <c r="W430" s="13"/>
      <c r="X430" s="13"/>
      <c r="Y430" s="13"/>
      <c r="Z430" s="13"/>
      <c r="AA430" s="13"/>
      <c r="AB430" s="13">
        <f>VLOOKUP(M430,'[2]Base Total GPR'!$P$5:$BH$652,11,FALSE)</f>
        <v>4</v>
      </c>
      <c r="AC430" s="13"/>
      <c r="AD430" s="13"/>
      <c r="AE430" s="13">
        <f>VLOOKUP(M430,'[2]Base Total GPR'!$P$5:$BH$652,18,FALSE)</f>
        <v>1</v>
      </c>
      <c r="AF430" s="13"/>
      <c r="AG430" s="13"/>
      <c r="AH430" s="13">
        <f>VLOOKUP($M430,'[2]Base Total GPR'!$P$5:$BH$652,19,FALSE)</f>
        <v>1</v>
      </c>
      <c r="AI430" s="13"/>
      <c r="AJ430" s="13"/>
      <c r="AK430" s="13">
        <f>VLOOKUP($M430,'[2]Base Total GPR'!$P$5:$BH$652,20,FALSE)</f>
        <v>2</v>
      </c>
      <c r="AL430" s="13"/>
      <c r="AM430" s="13"/>
      <c r="AN430" s="13">
        <f>VLOOKUP($M430,'[2]Base Total GPR'!$P$5:$BH$652,21,FALSE)</f>
        <v>2</v>
      </c>
      <c r="AO430" s="13">
        <v>6</v>
      </c>
      <c r="AP430" s="13"/>
      <c r="AQ430" s="13"/>
      <c r="AR430" s="13">
        <v>1</v>
      </c>
      <c r="AS430" s="13"/>
      <c r="AT430" s="13"/>
      <c r="AU430" s="13">
        <v>1</v>
      </c>
      <c r="AV430" s="13"/>
      <c r="AW430" s="13"/>
      <c r="AX430" s="13">
        <v>2</v>
      </c>
      <c r="AY430" s="13"/>
      <c r="AZ430" s="13"/>
      <c r="BA430" s="13">
        <v>2</v>
      </c>
      <c r="BB430" s="13">
        <v>6</v>
      </c>
    </row>
    <row r="431" spans="1:54" x14ac:dyDescent="0.25">
      <c r="A431" s="13" t="s">
        <v>1000</v>
      </c>
      <c r="B431" s="13" t="s">
        <v>1326</v>
      </c>
      <c r="C431" s="13" t="s">
        <v>1966</v>
      </c>
      <c r="D431" s="13" t="s">
        <v>1974</v>
      </c>
      <c r="E431" s="13" t="s">
        <v>236</v>
      </c>
      <c r="F431" s="13" t="s">
        <v>486</v>
      </c>
      <c r="G431" s="13" t="s">
        <v>1013</v>
      </c>
      <c r="H431" s="13" t="s">
        <v>4313</v>
      </c>
      <c r="I431" s="13" t="s">
        <v>1467</v>
      </c>
      <c r="J431" s="13" t="str">
        <f>VLOOKUP($M431,[1]Hoja1!$K$5:$N$815,2,FALSE)</f>
        <v>C</v>
      </c>
      <c r="K431" s="13">
        <f>VLOOKUP($M431,[1]Hoja1!$K$5:$N$815,3,FALSE)</f>
        <v>24.6</v>
      </c>
      <c r="L431" s="13">
        <f>VLOOKUP($M431,[1]Hoja1!$K$5:$N$815,4,FALSE)</f>
        <v>543054</v>
      </c>
      <c r="M431" s="13" t="s">
        <v>1987</v>
      </c>
      <c r="N431" s="13"/>
      <c r="O431" s="13"/>
      <c r="P431" s="13"/>
      <c r="Q431" s="13"/>
      <c r="R431" s="13"/>
      <c r="S431" s="13"/>
      <c r="T431" s="13"/>
      <c r="U431" s="13"/>
      <c r="V431" s="13"/>
      <c r="W431" s="13"/>
      <c r="X431" s="13"/>
      <c r="Y431" s="13"/>
      <c r="Z431" s="13"/>
      <c r="AA431" s="13"/>
      <c r="AB431" s="13">
        <f>VLOOKUP(M431,'[2]Base Total GPR'!$P$5:$BH$652,11,FALSE)</f>
        <v>4</v>
      </c>
      <c r="AC431" s="13"/>
      <c r="AD431" s="13"/>
      <c r="AE431" s="13">
        <f>VLOOKUP(M431,'[2]Base Total GPR'!$P$5:$BH$652,18,FALSE)</f>
        <v>2</v>
      </c>
      <c r="AF431" s="13"/>
      <c r="AG431" s="13"/>
      <c r="AH431" s="13">
        <f>VLOOKUP($M431,'[2]Base Total GPR'!$P$5:$BH$652,19,FALSE)</f>
        <v>3</v>
      </c>
      <c r="AI431" s="13"/>
      <c r="AJ431" s="13"/>
      <c r="AK431" s="13">
        <f>VLOOKUP($M431,'[2]Base Total GPR'!$P$5:$BH$652,20,FALSE)</f>
        <v>2</v>
      </c>
      <c r="AL431" s="13"/>
      <c r="AM431" s="13"/>
      <c r="AN431" s="13">
        <f>VLOOKUP($M431,'[2]Base Total GPR'!$P$5:$BH$652,21,FALSE)</f>
        <v>2</v>
      </c>
      <c r="AO431" s="13">
        <v>9</v>
      </c>
      <c r="AP431" s="13"/>
      <c r="AQ431" s="13"/>
      <c r="AR431" s="13">
        <v>2</v>
      </c>
      <c r="AS431" s="13"/>
      <c r="AT431" s="13"/>
      <c r="AU431" s="13">
        <v>3</v>
      </c>
      <c r="AV431" s="13"/>
      <c r="AW431" s="13"/>
      <c r="AX431" s="13">
        <v>2</v>
      </c>
      <c r="AY431" s="13"/>
      <c r="AZ431" s="13"/>
      <c r="BA431" s="13">
        <v>2</v>
      </c>
      <c r="BB431" s="13">
        <v>9</v>
      </c>
    </row>
    <row r="432" spans="1:54" x14ac:dyDescent="0.25">
      <c r="A432" s="13" t="s">
        <v>1000</v>
      </c>
      <c r="B432" s="13" t="s">
        <v>1326</v>
      </c>
      <c r="C432" s="13" t="s">
        <v>1966</v>
      </c>
      <c r="D432" s="13" t="s">
        <v>1974</v>
      </c>
      <c r="E432" s="13" t="s">
        <v>236</v>
      </c>
      <c r="F432" s="13" t="s">
        <v>486</v>
      </c>
      <c r="G432" s="13" t="s">
        <v>1013</v>
      </c>
      <c r="H432" s="13" t="s">
        <v>4313</v>
      </c>
      <c r="I432" s="13" t="s">
        <v>1467</v>
      </c>
      <c r="J432" s="13" t="str">
        <f>VLOOKUP($M432,[1]Hoja1!$K$5:$N$815,2,FALSE)</f>
        <v>C</v>
      </c>
      <c r="K432" s="13">
        <f>VLOOKUP($M432,[1]Hoja1!$K$5:$N$815,3,FALSE)</f>
        <v>24.4</v>
      </c>
      <c r="L432" s="13">
        <f>VLOOKUP($M432,[1]Hoja1!$K$5:$N$815,4,FALSE)</f>
        <v>542645</v>
      </c>
      <c r="M432" s="13" t="s">
        <v>1975</v>
      </c>
      <c r="N432" s="13"/>
      <c r="O432" s="13"/>
      <c r="P432" s="13"/>
      <c r="Q432" s="13"/>
      <c r="R432" s="13"/>
      <c r="S432" s="13"/>
      <c r="T432" s="13"/>
      <c r="U432" s="13"/>
      <c r="V432" s="13"/>
      <c r="W432" s="13"/>
      <c r="X432" s="13"/>
      <c r="Y432" s="13"/>
      <c r="Z432" s="13"/>
      <c r="AA432" s="13"/>
      <c r="AB432" s="13">
        <f>VLOOKUP(M432,'[2]Base Total GPR'!$P$5:$BH$652,11,FALSE)</f>
        <v>4</v>
      </c>
      <c r="AC432" s="13"/>
      <c r="AD432" s="13"/>
      <c r="AE432" s="13">
        <f>VLOOKUP(M432,'[2]Base Total GPR'!$P$5:$BH$652,18,FALSE)</f>
        <v>1.1399999999999999</v>
      </c>
      <c r="AF432" s="13"/>
      <c r="AG432" s="13"/>
      <c r="AH432" s="13">
        <f>VLOOKUP($M432,'[2]Base Total GPR'!$P$5:$BH$652,19,FALSE)</f>
        <v>0.01</v>
      </c>
      <c r="AI432" s="13"/>
      <c r="AJ432" s="13"/>
      <c r="AK432" s="13">
        <f>VLOOKUP($M432,'[2]Base Total GPR'!$P$5:$BH$652,20,FALSE)</f>
        <v>0</v>
      </c>
      <c r="AL432" s="13"/>
      <c r="AM432" s="13"/>
      <c r="AN432" s="13">
        <f>VLOOKUP($M432,'[2]Base Total GPR'!$P$5:$BH$652,21,FALSE)</f>
        <v>0.01</v>
      </c>
      <c r="AO432" s="13">
        <v>1.1599999999999999</v>
      </c>
      <c r="AP432" s="13"/>
      <c r="AQ432" s="13"/>
      <c r="AR432" s="13">
        <v>1.1377634159140497</v>
      </c>
      <c r="AS432" s="13"/>
      <c r="AT432" s="13"/>
      <c r="AU432" s="13">
        <v>1.1248684866271665</v>
      </c>
      <c r="AV432" s="13"/>
      <c r="AW432" s="13"/>
      <c r="AX432" s="13">
        <v>1.1510629943344366</v>
      </c>
      <c r="AY432" s="13"/>
      <c r="AZ432" s="13"/>
      <c r="BA432" s="13">
        <v>1.1551376762928141</v>
      </c>
      <c r="BB432" s="13">
        <v>1.1412612131923834</v>
      </c>
    </row>
    <row r="433" spans="1:54" x14ac:dyDescent="0.25">
      <c r="A433" s="13" t="s">
        <v>1000</v>
      </c>
      <c r="B433" s="13" t="s">
        <v>1326</v>
      </c>
      <c r="C433" s="13" t="s">
        <v>1966</v>
      </c>
      <c r="D433" s="13" t="s">
        <v>1990</v>
      </c>
      <c r="E433" s="13" t="s">
        <v>104</v>
      </c>
      <c r="F433" s="13" t="s">
        <v>131</v>
      </c>
      <c r="G433" s="13" t="s">
        <v>787</v>
      </c>
      <c r="H433" s="13" t="s">
        <v>4338</v>
      </c>
      <c r="I433" s="13" t="s">
        <v>1369</v>
      </c>
      <c r="J433" s="13" t="str">
        <f>VLOOKUP($M433,[1]Hoja1!$K$5:$N$815,2,FALSE)</f>
        <v>C</v>
      </c>
      <c r="K433" s="13">
        <f>VLOOKUP($M433,[1]Hoja1!$K$5:$N$815,3,FALSE)</f>
        <v>25.1</v>
      </c>
      <c r="L433" s="13">
        <f>VLOOKUP($M433,[1]Hoja1!$K$5:$N$815,4,FALSE)</f>
        <v>542624</v>
      </c>
      <c r="M433" s="13" t="s">
        <v>1992</v>
      </c>
      <c r="N433" s="13"/>
      <c r="O433" s="13"/>
      <c r="P433" s="13"/>
      <c r="Q433" s="13"/>
      <c r="R433" s="13"/>
      <c r="S433" s="13"/>
      <c r="T433" s="13"/>
      <c r="U433" s="13"/>
      <c r="V433" s="13"/>
      <c r="W433" s="13"/>
      <c r="X433" s="13"/>
      <c r="Y433" s="13"/>
      <c r="Z433" s="13"/>
      <c r="AA433" s="13"/>
      <c r="AB433" s="13">
        <f>VLOOKUP(M433,'[2]Base Total GPR'!$P$5:$BH$652,11,FALSE)</f>
        <v>4</v>
      </c>
      <c r="AC433" s="13"/>
      <c r="AD433" s="13"/>
      <c r="AE433" s="13">
        <f>VLOOKUP(M433,'[2]Base Total GPR'!$P$5:$BH$652,18,FALSE)</f>
        <v>46</v>
      </c>
      <c r="AF433" s="13"/>
      <c r="AG433" s="13"/>
      <c r="AH433" s="13">
        <f>VLOOKUP($M433,'[2]Base Total GPR'!$P$5:$BH$652,19,FALSE)</f>
        <v>49</v>
      </c>
      <c r="AI433" s="13"/>
      <c r="AJ433" s="13"/>
      <c r="AK433" s="13">
        <f>VLOOKUP($M433,'[2]Base Total GPR'!$P$5:$BH$652,20,FALSE)</f>
        <v>50</v>
      </c>
      <c r="AL433" s="13"/>
      <c r="AM433" s="13"/>
      <c r="AN433" s="13">
        <f>VLOOKUP($M433,'[2]Base Total GPR'!$P$5:$BH$652,21,FALSE)</f>
        <v>46</v>
      </c>
      <c r="AO433" s="13">
        <v>191</v>
      </c>
      <c r="AP433" s="13"/>
      <c r="AQ433" s="13"/>
      <c r="AR433" s="13">
        <v>32</v>
      </c>
      <c r="AS433" s="13"/>
      <c r="AT433" s="13"/>
      <c r="AU433" s="13">
        <v>44</v>
      </c>
      <c r="AV433" s="13"/>
      <c r="AW433" s="13"/>
      <c r="AX433" s="13">
        <v>50</v>
      </c>
      <c r="AY433" s="13"/>
      <c r="AZ433" s="13"/>
      <c r="BA433" s="13">
        <v>27</v>
      </c>
      <c r="BB433" s="13">
        <v>153</v>
      </c>
    </row>
    <row r="434" spans="1:54" x14ac:dyDescent="0.25">
      <c r="A434" s="13" t="s">
        <v>1000</v>
      </c>
      <c r="B434" s="13" t="s">
        <v>1326</v>
      </c>
      <c r="C434" s="13" t="s">
        <v>1966</v>
      </c>
      <c r="D434" s="13" t="s">
        <v>1974</v>
      </c>
      <c r="E434" s="13" t="s">
        <v>236</v>
      </c>
      <c r="F434" s="13" t="s">
        <v>486</v>
      </c>
      <c r="G434" s="13" t="s">
        <v>1013</v>
      </c>
      <c r="H434" s="13" t="s">
        <v>4313</v>
      </c>
      <c r="I434" s="13" t="s">
        <v>1467</v>
      </c>
      <c r="J434" s="13" t="str">
        <f>VLOOKUP($M434,[1]Hoja1!$K$5:$N$815,2,FALSE)</f>
        <v>C</v>
      </c>
      <c r="K434" s="13">
        <f>VLOOKUP($M434,[1]Hoja1!$K$5:$N$815,3,FALSE)</f>
        <v>24.2</v>
      </c>
      <c r="L434" s="13">
        <f>VLOOKUP($M434,[1]Hoja1!$K$5:$N$815,4,FALSE)</f>
        <v>542643</v>
      </c>
      <c r="M434" s="13" t="s">
        <v>1986</v>
      </c>
      <c r="N434" s="13"/>
      <c r="O434" s="13"/>
      <c r="P434" s="13"/>
      <c r="Q434" s="13"/>
      <c r="R434" s="13"/>
      <c r="S434" s="13"/>
      <c r="T434" s="13"/>
      <c r="U434" s="13"/>
      <c r="V434" s="13"/>
      <c r="W434" s="13"/>
      <c r="X434" s="13"/>
      <c r="Y434" s="13"/>
      <c r="Z434" s="13"/>
      <c r="AA434" s="13"/>
      <c r="AB434" s="13">
        <f>VLOOKUP(M434,'[2]Base Total GPR'!$P$5:$BH$652,11,FALSE)</f>
        <v>4</v>
      </c>
      <c r="AC434" s="13"/>
      <c r="AD434" s="13"/>
      <c r="AE434" s="13">
        <f>VLOOKUP(M434,'[2]Base Total GPR'!$P$5:$BH$652,18,FALSE)</f>
        <v>60</v>
      </c>
      <c r="AF434" s="13"/>
      <c r="AG434" s="13"/>
      <c r="AH434" s="13">
        <f>VLOOKUP($M434,'[2]Base Total GPR'!$P$5:$BH$652,19,FALSE)</f>
        <v>120</v>
      </c>
      <c r="AI434" s="13"/>
      <c r="AJ434" s="13"/>
      <c r="AK434" s="13">
        <f>VLOOKUP($M434,'[2]Base Total GPR'!$P$5:$BH$652,20,FALSE)</f>
        <v>150</v>
      </c>
      <c r="AL434" s="13"/>
      <c r="AM434" s="13"/>
      <c r="AN434" s="13">
        <f>VLOOKUP($M434,'[2]Base Total GPR'!$P$5:$BH$652,21,FALSE)</f>
        <v>70</v>
      </c>
      <c r="AO434" s="13">
        <v>400</v>
      </c>
      <c r="AP434" s="13"/>
      <c r="AQ434" s="13"/>
      <c r="AR434" s="13">
        <v>49</v>
      </c>
      <c r="AS434" s="13"/>
      <c r="AT434" s="13"/>
      <c r="AU434" s="13">
        <v>115</v>
      </c>
      <c r="AV434" s="13"/>
      <c r="AW434" s="13"/>
      <c r="AX434" s="13">
        <v>157</v>
      </c>
      <c r="AY434" s="13"/>
      <c r="AZ434" s="13"/>
      <c r="BA434" s="13">
        <v>36</v>
      </c>
      <c r="BB434" s="13">
        <v>357</v>
      </c>
    </row>
    <row r="435" spans="1:54" x14ac:dyDescent="0.25">
      <c r="A435" s="13" t="s">
        <v>1000</v>
      </c>
      <c r="B435" s="13" t="s">
        <v>1326</v>
      </c>
      <c r="C435" s="13" t="s">
        <v>1966</v>
      </c>
      <c r="D435" s="13" t="s">
        <v>1974</v>
      </c>
      <c r="E435" s="13" t="s">
        <v>236</v>
      </c>
      <c r="F435" s="13" t="s">
        <v>486</v>
      </c>
      <c r="G435" s="13" t="s">
        <v>1013</v>
      </c>
      <c r="H435" s="13" t="s">
        <v>4313</v>
      </c>
      <c r="I435" s="13" t="s">
        <v>1467</v>
      </c>
      <c r="J435" s="13" t="str">
        <f>VLOOKUP($M435,[1]Hoja1!$K$5:$N$815,2,FALSE)</f>
        <v>C</v>
      </c>
      <c r="K435" s="13">
        <f>VLOOKUP($M435,[1]Hoja1!$K$5:$N$815,3,FALSE)</f>
        <v>24.5</v>
      </c>
      <c r="L435" s="13">
        <f>VLOOKUP($M435,[1]Hoja1!$K$5:$N$815,4,FALSE)</f>
        <v>542646</v>
      </c>
      <c r="M435" s="13" t="s">
        <v>1980</v>
      </c>
      <c r="N435" s="13"/>
      <c r="O435" s="13"/>
      <c r="P435" s="13"/>
      <c r="Q435" s="13"/>
      <c r="R435" s="13"/>
      <c r="S435" s="13"/>
      <c r="T435" s="13"/>
      <c r="U435" s="13"/>
      <c r="V435" s="13"/>
      <c r="W435" s="13"/>
      <c r="X435" s="13"/>
      <c r="Y435" s="13"/>
      <c r="Z435" s="13"/>
      <c r="AA435" s="13"/>
      <c r="AB435" s="13">
        <f>VLOOKUP(M435,'[2]Base Total GPR'!$P$5:$BH$652,11,FALSE)</f>
        <v>4</v>
      </c>
      <c r="AC435" s="13"/>
      <c r="AD435" s="13"/>
      <c r="AE435" s="13">
        <f>VLOOKUP(M435,'[2]Base Total GPR'!$P$5:$BH$652,18,FALSE)</f>
        <v>229</v>
      </c>
      <c r="AF435" s="13"/>
      <c r="AG435" s="13"/>
      <c r="AH435" s="13">
        <f>VLOOKUP($M435,'[2]Base Total GPR'!$P$5:$BH$652,19,FALSE)</f>
        <v>231</v>
      </c>
      <c r="AI435" s="13"/>
      <c r="AJ435" s="13"/>
      <c r="AK435" s="13">
        <f>VLOOKUP($M435,'[2]Base Total GPR'!$P$5:$BH$652,20,FALSE)</f>
        <v>233</v>
      </c>
      <c r="AL435" s="13"/>
      <c r="AM435" s="13"/>
      <c r="AN435" s="13">
        <f>VLOOKUP($M435,'[2]Base Total GPR'!$P$5:$BH$652,21,FALSE)</f>
        <v>236</v>
      </c>
      <c r="AO435" s="13">
        <v>929</v>
      </c>
      <c r="AP435" s="13"/>
      <c r="AQ435" s="13"/>
      <c r="AR435" s="13">
        <v>261.36</v>
      </c>
      <c r="AS435" s="13"/>
      <c r="AT435" s="13"/>
      <c r="AU435" s="13">
        <v>270</v>
      </c>
      <c r="AV435" s="13"/>
      <c r="AW435" s="13"/>
      <c r="AX435" s="13">
        <v>276</v>
      </c>
      <c r="AY435" s="13"/>
      <c r="AZ435" s="13"/>
      <c r="BA435" s="13">
        <v>-3.36</v>
      </c>
      <c r="BB435" s="13">
        <v>804</v>
      </c>
    </row>
    <row r="436" spans="1:54" x14ac:dyDescent="0.25">
      <c r="A436" s="13" t="s">
        <v>1000</v>
      </c>
      <c r="B436" s="13" t="s">
        <v>1326</v>
      </c>
      <c r="C436" s="13" t="s">
        <v>1966</v>
      </c>
      <c r="D436" s="13" t="s">
        <v>1970</v>
      </c>
      <c r="E436" s="13" t="s">
        <v>104</v>
      </c>
      <c r="F436" s="13" t="s">
        <v>105</v>
      </c>
      <c r="G436" s="13" t="s">
        <v>790</v>
      </c>
      <c r="H436" s="13" t="s">
        <v>4338</v>
      </c>
      <c r="I436" s="13" t="s">
        <v>1971</v>
      </c>
      <c r="J436" s="13" t="str">
        <f>VLOOKUP($M436,[1]Hoja1!$K$5:$N$815,2,FALSE)</f>
        <v>C</v>
      </c>
      <c r="K436" s="13">
        <f>VLOOKUP($M436,[1]Hoja1!$K$5:$N$815,3,FALSE)</f>
        <v>23.1</v>
      </c>
      <c r="L436" s="13">
        <f>VLOOKUP($M436,[1]Hoja1!$K$5:$N$815,4,FALSE)</f>
        <v>542623</v>
      </c>
      <c r="M436" s="13" t="s">
        <v>1982</v>
      </c>
      <c r="N436" s="13"/>
      <c r="O436" s="13"/>
      <c r="P436" s="13"/>
      <c r="Q436" s="13"/>
      <c r="R436" s="13"/>
      <c r="S436" s="13"/>
      <c r="T436" s="13"/>
      <c r="U436" s="13"/>
      <c r="V436" s="13"/>
      <c r="W436" s="13"/>
      <c r="X436" s="13"/>
      <c r="Y436" s="13"/>
      <c r="Z436" s="13"/>
      <c r="AA436" s="13"/>
      <c r="AB436" s="13">
        <f>VLOOKUP(M436,'[2]Base Total GPR'!$P$5:$BH$652,11,FALSE)</f>
        <v>4</v>
      </c>
      <c r="AC436" s="13"/>
      <c r="AD436" s="13"/>
      <c r="AE436" s="13">
        <f>VLOOKUP(M436,'[2]Base Total GPR'!$P$5:$BH$652,18,FALSE)</f>
        <v>445.4</v>
      </c>
      <c r="AF436" s="13"/>
      <c r="AG436" s="13"/>
      <c r="AH436" s="13">
        <f>VLOOKUP($M436,'[2]Base Total GPR'!$P$5:$BH$652,19,FALSE)</f>
        <v>445.39</v>
      </c>
      <c r="AI436" s="13"/>
      <c r="AJ436" s="13"/>
      <c r="AK436" s="13">
        <f>VLOOKUP($M436,'[2]Base Total GPR'!$P$5:$BH$652,20,FALSE)</f>
        <v>502.26</v>
      </c>
      <c r="AL436" s="13"/>
      <c r="AM436" s="13"/>
      <c r="AN436" s="13">
        <f>VLOOKUP($M436,'[2]Base Total GPR'!$P$5:$BH$652,21,FALSE)</f>
        <v>502.25</v>
      </c>
      <c r="AO436" s="13">
        <v>1895.3</v>
      </c>
      <c r="AP436" s="13"/>
      <c r="AQ436" s="13"/>
      <c r="AR436" s="13">
        <v>80.599999999999994</v>
      </c>
      <c r="AS436" s="13"/>
      <c r="AT436" s="13"/>
      <c r="AU436" s="13">
        <v>341.03</v>
      </c>
      <c r="AV436" s="13"/>
      <c r="AW436" s="13"/>
      <c r="AX436" s="13">
        <v>446.99</v>
      </c>
      <c r="AY436" s="13"/>
      <c r="AZ436" s="13"/>
      <c r="BA436" s="13">
        <v>872.42</v>
      </c>
      <c r="BB436" s="13">
        <v>1741.04</v>
      </c>
    </row>
    <row r="437" spans="1:54" x14ac:dyDescent="0.25">
      <c r="A437" s="13" t="s">
        <v>1000</v>
      </c>
      <c r="B437" s="13" t="s">
        <v>1326</v>
      </c>
      <c r="C437" s="13" t="s">
        <v>1966</v>
      </c>
      <c r="D437" s="13" t="s">
        <v>1976</v>
      </c>
      <c r="E437" s="13" t="s">
        <v>236</v>
      </c>
      <c r="F437" s="13" t="s">
        <v>486</v>
      </c>
      <c r="G437" s="13" t="s">
        <v>1007</v>
      </c>
      <c r="H437" s="13" t="s">
        <v>4341</v>
      </c>
      <c r="I437" s="13" t="s">
        <v>1977</v>
      </c>
      <c r="J437" s="13" t="str">
        <f>VLOOKUP($M437,[1]Hoja1!$K$5:$N$815,2,FALSE)</f>
        <v>C</v>
      </c>
      <c r="K437" s="13">
        <f>VLOOKUP($M437,[1]Hoja1!$K$5:$N$815,3,FALSE)</f>
        <v>22.1</v>
      </c>
      <c r="L437" s="13">
        <f>VLOOKUP($M437,[1]Hoja1!$K$5:$N$815,4,FALSE)</f>
        <v>542621</v>
      </c>
      <c r="M437" s="13" t="s">
        <v>1984</v>
      </c>
      <c r="N437" s="13"/>
      <c r="O437" s="13"/>
      <c r="P437" s="13"/>
      <c r="Q437" s="13"/>
      <c r="R437" s="13"/>
      <c r="S437" s="13"/>
      <c r="T437" s="13"/>
      <c r="U437" s="13"/>
      <c r="V437" s="13"/>
      <c r="W437" s="13"/>
      <c r="X437" s="13"/>
      <c r="Y437" s="13"/>
      <c r="Z437" s="13"/>
      <c r="AA437" s="13"/>
      <c r="AB437" s="13">
        <f>VLOOKUP(M437,'[2]Base Total GPR'!$P$5:$BH$652,11,FALSE)</f>
        <v>12</v>
      </c>
      <c r="AC437" s="13">
        <f>VLOOKUP(M437,'[2]Base Total GPR'!$P$5:$BH$652,18,FALSE)</f>
        <v>5000</v>
      </c>
      <c r="AD437" s="13">
        <f>VLOOKUP($M437,'[2]Base Total GPR'!$P$5:$BH$652,19,FALSE)</f>
        <v>5000</v>
      </c>
      <c r="AE437" s="13">
        <f>VLOOKUP($M437,'[2]Base Total GPR'!$P$5:$BH$652,20,FALSE)</f>
        <v>6000</v>
      </c>
      <c r="AF437" s="13">
        <f>VLOOKUP($M437,'[2]Base Total GPR'!$P$5:$BH$652,21,FALSE)</f>
        <v>6000</v>
      </c>
      <c r="AG437" s="13">
        <f>VLOOKUP($M437,'[2]Base Total GPR'!$P$5:$BH$652,22,FALSE)</f>
        <v>6000</v>
      </c>
      <c r="AH437" s="13">
        <f>VLOOKUP($M437,'[2]Base Total GPR'!$P$5:$BH$652,23,FALSE)</f>
        <v>7000</v>
      </c>
      <c r="AI437" s="13">
        <f>VLOOKUP($M437,'[2]Base Total GPR'!$P$5:$BH$652,24,FALSE)</f>
        <v>6000</v>
      </c>
      <c r="AJ437" s="13">
        <f>VLOOKUP($M437,'[2]Base Total GPR'!$P$5:$BH$652,25,FALSE)</f>
        <v>6000</v>
      </c>
      <c r="AK437" s="13">
        <f>VLOOKUP($M437,'[2]Base Total GPR'!$P$5:$BH$652,26,FALSE)</f>
        <v>7000</v>
      </c>
      <c r="AL437" s="13">
        <f>VLOOKUP($M437,'[2]Base Total GPR'!$P$5:$BH$652,27,FALSE)</f>
        <v>6000</v>
      </c>
      <c r="AM437" s="13">
        <f>VLOOKUP($M437,'[2]Base Total GPR'!$P$5:$BH$652,28,FALSE)</f>
        <v>7000</v>
      </c>
      <c r="AN437" s="13">
        <f>VLOOKUP($M437,'[2]Base Total GPR'!$P$5:$BH$652,29,FALSE)</f>
        <v>6000</v>
      </c>
      <c r="AO437" s="13">
        <v>73000</v>
      </c>
      <c r="AP437" s="13">
        <v>7912</v>
      </c>
      <c r="AQ437" s="13">
        <v>8766</v>
      </c>
      <c r="AR437" s="13">
        <v>9505</v>
      </c>
      <c r="AS437" s="13">
        <v>8754</v>
      </c>
      <c r="AT437" s="13">
        <v>9127</v>
      </c>
      <c r="AU437" s="13">
        <v>10063</v>
      </c>
      <c r="AV437" s="13">
        <v>9431</v>
      </c>
      <c r="AW437" s="13">
        <v>10324</v>
      </c>
      <c r="AX437" s="13">
        <v>9671</v>
      </c>
      <c r="AY437" s="13">
        <v>9167</v>
      </c>
      <c r="AZ437" s="13">
        <v>9076</v>
      </c>
      <c r="BA437" s="13">
        <v>10187</v>
      </c>
      <c r="BB437" s="13">
        <v>111983</v>
      </c>
    </row>
    <row r="438" spans="1:54" x14ac:dyDescent="0.25">
      <c r="A438" s="13" t="s">
        <v>1000</v>
      </c>
      <c r="B438" s="13" t="s">
        <v>1326</v>
      </c>
      <c r="C438" s="13" t="s">
        <v>1966</v>
      </c>
      <c r="D438" s="13" t="s">
        <v>1976</v>
      </c>
      <c r="E438" s="13" t="s">
        <v>236</v>
      </c>
      <c r="F438" s="13" t="s">
        <v>486</v>
      </c>
      <c r="G438" s="13" t="s">
        <v>1007</v>
      </c>
      <c r="H438" s="13" t="s">
        <v>4341</v>
      </c>
      <c r="I438" s="13" t="s">
        <v>1977</v>
      </c>
      <c r="J438" s="13" t="str">
        <f>VLOOKUP($M438,[1]Hoja1!$K$5:$N$815,2,FALSE)</f>
        <v>C</v>
      </c>
      <c r="K438" s="13">
        <f>VLOOKUP($M438,[1]Hoja1!$K$5:$N$815,3,FALSE)</f>
        <v>22.4</v>
      </c>
      <c r="L438" s="13">
        <f>VLOOKUP($M438,[1]Hoja1!$K$5:$N$815,4,FALSE)</f>
        <v>542651</v>
      </c>
      <c r="M438" s="13" t="s">
        <v>1988</v>
      </c>
      <c r="N438" s="13"/>
      <c r="O438" s="13"/>
      <c r="P438" s="13"/>
      <c r="Q438" s="13"/>
      <c r="R438" s="13"/>
      <c r="S438" s="13"/>
      <c r="T438" s="13"/>
      <c r="U438" s="13"/>
      <c r="V438" s="13"/>
      <c r="W438" s="13"/>
      <c r="X438" s="13"/>
      <c r="Y438" s="13"/>
      <c r="Z438" s="13"/>
      <c r="AA438" s="13"/>
      <c r="AB438" s="13">
        <f>VLOOKUP(M438,'[2]Base Total GPR'!$P$5:$BH$652,11,FALSE)</f>
        <v>12</v>
      </c>
      <c r="AC438" s="13">
        <f>VLOOKUP(M438,'[2]Base Total GPR'!$P$5:$BH$652,18,FALSE)</f>
        <v>843</v>
      </c>
      <c r="AD438" s="13">
        <f>VLOOKUP($M438,'[2]Base Total GPR'!$P$5:$BH$652,19,FALSE)</f>
        <v>845</v>
      </c>
      <c r="AE438" s="13">
        <f>VLOOKUP($M438,'[2]Base Total GPR'!$P$5:$BH$652,20,FALSE)</f>
        <v>846</v>
      </c>
      <c r="AF438" s="13">
        <f>VLOOKUP($M438,'[2]Base Total GPR'!$P$5:$BH$652,21,FALSE)</f>
        <v>845</v>
      </c>
      <c r="AG438" s="13">
        <f>VLOOKUP($M438,'[2]Base Total GPR'!$P$5:$BH$652,22,FALSE)</f>
        <v>846</v>
      </c>
      <c r="AH438" s="13">
        <f>VLOOKUP($M438,'[2]Base Total GPR'!$P$5:$BH$652,23,FALSE)</f>
        <v>845</v>
      </c>
      <c r="AI438" s="13">
        <f>VLOOKUP($M438,'[2]Base Total GPR'!$P$5:$BH$652,24,FALSE)</f>
        <v>846</v>
      </c>
      <c r="AJ438" s="13">
        <f>VLOOKUP($M438,'[2]Base Total GPR'!$P$5:$BH$652,25,FALSE)</f>
        <v>845</v>
      </c>
      <c r="AK438" s="13">
        <f>VLOOKUP($M438,'[2]Base Total GPR'!$P$5:$BH$652,26,FALSE)</f>
        <v>846</v>
      </c>
      <c r="AL438" s="13">
        <f>VLOOKUP($M438,'[2]Base Total GPR'!$P$5:$BH$652,27,FALSE)</f>
        <v>845</v>
      </c>
      <c r="AM438" s="13">
        <f>VLOOKUP($M438,'[2]Base Total GPR'!$P$5:$BH$652,28,FALSE)</f>
        <v>846</v>
      </c>
      <c r="AN438" s="13">
        <f>VLOOKUP($M438,'[2]Base Total GPR'!$P$5:$BH$652,29,FALSE)</f>
        <v>843</v>
      </c>
      <c r="AO438" s="13">
        <v>10141</v>
      </c>
      <c r="AP438" s="13">
        <v>450</v>
      </c>
      <c r="AQ438" s="13">
        <v>476</v>
      </c>
      <c r="AR438" s="13">
        <v>556</v>
      </c>
      <c r="AS438" s="13">
        <v>587</v>
      </c>
      <c r="AT438" s="13">
        <v>624</v>
      </c>
      <c r="AU438" s="13">
        <v>512</v>
      </c>
      <c r="AV438" s="13">
        <v>574</v>
      </c>
      <c r="AW438" s="13">
        <v>712</v>
      </c>
      <c r="AX438" s="13">
        <v>618</v>
      </c>
      <c r="AY438" s="13">
        <v>623</v>
      </c>
      <c r="AZ438" s="13">
        <v>522</v>
      </c>
      <c r="BA438" s="13">
        <v>423</v>
      </c>
      <c r="BB438" s="13">
        <v>6677</v>
      </c>
    </row>
    <row r="439" spans="1:54" x14ac:dyDescent="0.25">
      <c r="A439" s="13" t="s">
        <v>1000</v>
      </c>
      <c r="B439" s="13" t="s">
        <v>1326</v>
      </c>
      <c r="C439" s="13" t="s">
        <v>1966</v>
      </c>
      <c r="D439" s="13" t="s">
        <v>1976</v>
      </c>
      <c r="E439" s="13" t="s">
        <v>236</v>
      </c>
      <c r="F439" s="13" t="s">
        <v>486</v>
      </c>
      <c r="G439" s="13" t="s">
        <v>1007</v>
      </c>
      <c r="H439" s="13" t="s">
        <v>4341</v>
      </c>
      <c r="I439" s="13" t="s">
        <v>1977</v>
      </c>
      <c r="J439" s="13" t="str">
        <f>VLOOKUP($M439,[1]Hoja1!$K$5:$N$815,2,FALSE)</f>
        <v>C</v>
      </c>
      <c r="K439" s="13">
        <f>VLOOKUP($M439,[1]Hoja1!$K$5:$N$815,3,FALSE)</f>
        <v>22.3</v>
      </c>
      <c r="L439" s="13">
        <f>VLOOKUP($M439,[1]Hoja1!$K$5:$N$815,4,FALSE)</f>
        <v>542649</v>
      </c>
      <c r="M439" s="13" t="s">
        <v>1985</v>
      </c>
      <c r="N439" s="13"/>
      <c r="O439" s="13"/>
      <c r="P439" s="13"/>
      <c r="Q439" s="13"/>
      <c r="R439" s="13"/>
      <c r="S439" s="13"/>
      <c r="T439" s="13"/>
      <c r="U439" s="13"/>
      <c r="V439" s="13"/>
      <c r="W439" s="13"/>
      <c r="X439" s="13"/>
      <c r="Y439" s="13"/>
      <c r="Z439" s="13"/>
      <c r="AA439" s="13"/>
      <c r="AB439" s="13">
        <f>VLOOKUP(M439,'[2]Base Total GPR'!$P$5:$BH$652,11,FALSE)</f>
        <v>12</v>
      </c>
      <c r="AC439" s="13">
        <f>VLOOKUP(M439,'[2]Base Total GPR'!$P$5:$BH$652,18,FALSE)</f>
        <v>37165</v>
      </c>
      <c r="AD439" s="13">
        <f>VLOOKUP($M439,'[2]Base Total GPR'!$P$5:$BH$652,19,FALSE)</f>
        <v>37267</v>
      </c>
      <c r="AE439" s="13">
        <f>VLOOKUP($M439,'[2]Base Total GPR'!$P$5:$BH$652,20,FALSE)</f>
        <v>37556</v>
      </c>
      <c r="AF439" s="13">
        <f>VLOOKUP($M439,'[2]Base Total GPR'!$P$5:$BH$652,21,FALSE)</f>
        <v>37356</v>
      </c>
      <c r="AG439" s="13">
        <f>VLOOKUP($M439,'[2]Base Total GPR'!$P$5:$BH$652,22,FALSE)</f>
        <v>37530</v>
      </c>
      <c r="AH439" s="13">
        <f>VLOOKUP($M439,'[2]Base Total GPR'!$P$5:$BH$652,23,FALSE)</f>
        <v>37660</v>
      </c>
      <c r="AI439" s="13">
        <f>VLOOKUP($M439,'[2]Base Total GPR'!$P$5:$BH$652,24,FALSE)</f>
        <v>37666</v>
      </c>
      <c r="AJ439" s="13">
        <f>VLOOKUP($M439,'[2]Base Total GPR'!$P$5:$BH$652,25,FALSE)</f>
        <v>37666</v>
      </c>
      <c r="AK439" s="13">
        <f>VLOOKUP($M439,'[2]Base Total GPR'!$P$5:$BH$652,26,FALSE)</f>
        <v>37719</v>
      </c>
      <c r="AL439" s="13">
        <f>VLOOKUP($M439,'[2]Base Total GPR'!$P$5:$BH$652,27,FALSE)</f>
        <v>37555</v>
      </c>
      <c r="AM439" s="13">
        <f>VLOOKUP($M439,'[2]Base Total GPR'!$P$5:$BH$652,28,FALSE)</f>
        <v>37363</v>
      </c>
      <c r="AN439" s="13">
        <f>VLOOKUP($M439,'[2]Base Total GPR'!$P$5:$BH$652,29,FALSE)</f>
        <v>37336</v>
      </c>
      <c r="AO439" s="13">
        <v>449839</v>
      </c>
      <c r="AP439" s="13">
        <v>32166</v>
      </c>
      <c r="AQ439" s="13">
        <v>34371</v>
      </c>
      <c r="AR439" s="13">
        <v>29436</v>
      </c>
      <c r="AS439" s="13">
        <v>32992</v>
      </c>
      <c r="AT439" s="13">
        <v>34891</v>
      </c>
      <c r="AU439" s="13">
        <v>28264</v>
      </c>
      <c r="AV439" s="13">
        <v>30721</v>
      </c>
      <c r="AW439" s="13">
        <v>29153</v>
      </c>
      <c r="AX439" s="13">
        <v>29150</v>
      </c>
      <c r="AY439" s="13">
        <v>29803</v>
      </c>
      <c r="AZ439" s="13">
        <v>26183</v>
      </c>
      <c r="BA439" s="13">
        <v>25040</v>
      </c>
      <c r="BB439" s="13">
        <v>362170</v>
      </c>
    </row>
    <row r="440" spans="1:54" x14ac:dyDescent="0.25">
      <c r="A440" s="13" t="s">
        <v>1000</v>
      </c>
      <c r="B440" s="13" t="s">
        <v>1326</v>
      </c>
      <c r="C440" s="13" t="s">
        <v>1966</v>
      </c>
      <c r="D440" s="13" t="s">
        <v>1990</v>
      </c>
      <c r="E440" s="13" t="s">
        <v>104</v>
      </c>
      <c r="F440" s="13" t="s">
        <v>131</v>
      </c>
      <c r="G440" s="13" t="s">
        <v>787</v>
      </c>
      <c r="H440" s="13" t="s">
        <v>4338</v>
      </c>
      <c r="I440" s="13" t="s">
        <v>1369</v>
      </c>
      <c r="J440" s="13" t="str">
        <f>VLOOKUP($M440,[1]Hoja1!$K$5:$N$815,2,FALSE)</f>
        <v>C</v>
      </c>
      <c r="K440" s="13">
        <f>VLOOKUP($M440,[1]Hoja1!$K$5:$N$815,3,FALSE)</f>
        <v>25.4</v>
      </c>
      <c r="L440" s="13">
        <f>VLOOKUP($M440,[1]Hoja1!$K$5:$N$815,4,FALSE)</f>
        <v>542639</v>
      </c>
      <c r="M440" s="13" t="s">
        <v>4088</v>
      </c>
      <c r="N440" s="13"/>
      <c r="O440" s="13"/>
      <c r="P440" s="13"/>
      <c r="Q440" s="13"/>
      <c r="R440" s="13"/>
      <c r="S440" s="13"/>
      <c r="T440" s="13"/>
      <c r="U440" s="13"/>
      <c r="V440" s="13"/>
      <c r="W440" s="13"/>
      <c r="X440" s="13"/>
      <c r="Y440" s="13"/>
      <c r="Z440" s="13"/>
      <c r="AA440" s="13"/>
      <c r="AB440" s="13">
        <f>VLOOKUP(M440,'[2]Base Total GPR'!$P$5:$BH$652,11,FALSE)</f>
        <v>4</v>
      </c>
      <c r="AC440" s="13"/>
      <c r="AD440" s="13"/>
      <c r="AE440" s="13">
        <v>0.43569999999999998</v>
      </c>
      <c r="AF440" s="13"/>
      <c r="AG440" s="13"/>
      <c r="AH440" s="13">
        <v>0.43169999999999997</v>
      </c>
      <c r="AI440" s="13"/>
      <c r="AJ440" s="13"/>
      <c r="AK440" s="13">
        <v>0.44069999999999998</v>
      </c>
      <c r="AL440" s="13"/>
      <c r="AM440" s="13"/>
      <c r="AN440" s="13">
        <v>0.4491</v>
      </c>
      <c r="AO440" s="13"/>
      <c r="AP440" s="13"/>
      <c r="AQ440" s="13"/>
      <c r="AR440" s="13">
        <v>0.42365938954514359</v>
      </c>
      <c r="AS440" s="13"/>
      <c r="AT440" s="13"/>
      <c r="AU440" s="13">
        <v>0.41117340229558191</v>
      </c>
      <c r="AV440" s="13"/>
      <c r="AW440" s="13"/>
      <c r="AX440" s="13">
        <v>0.47693706739090785</v>
      </c>
      <c r="AY440" s="13"/>
      <c r="AZ440" s="13"/>
      <c r="BA440" s="13">
        <v>0.42515058040245146</v>
      </c>
      <c r="BB440" s="13"/>
    </row>
    <row r="441" spans="1:54" x14ac:dyDescent="0.25">
      <c r="A441" s="13" t="s">
        <v>1000</v>
      </c>
      <c r="B441" s="13" t="s">
        <v>1326</v>
      </c>
      <c r="C441" s="13" t="s">
        <v>1966</v>
      </c>
      <c r="D441" s="13" t="s">
        <v>1967</v>
      </c>
      <c r="E441" s="13" t="s">
        <v>104</v>
      </c>
      <c r="F441" s="13" t="s">
        <v>131</v>
      </c>
      <c r="G441" s="13" t="s">
        <v>1003</v>
      </c>
      <c r="H441" s="13" t="s">
        <v>4314</v>
      </c>
      <c r="I441" s="13" t="s">
        <v>1968</v>
      </c>
      <c r="J441" s="13" t="str">
        <f>VLOOKUP($M441,[1]Hoja1!$K$5:$N$815,2,FALSE)</f>
        <v>C</v>
      </c>
      <c r="K441" s="13">
        <f>VLOOKUP($M441,[1]Hoja1!$K$5:$N$815,3,FALSE)</f>
        <v>21.1</v>
      </c>
      <c r="L441" s="13">
        <f>VLOOKUP($M441,[1]Hoja1!$K$5:$N$815,4,FALSE)</f>
        <v>542620</v>
      </c>
      <c r="M441" s="13" t="s">
        <v>4214</v>
      </c>
      <c r="N441" s="13"/>
      <c r="O441" s="13"/>
      <c r="P441" s="13"/>
      <c r="Q441" s="13"/>
      <c r="R441" s="13"/>
      <c r="S441" s="13"/>
      <c r="T441" s="13"/>
      <c r="U441" s="13"/>
      <c r="V441" s="13"/>
      <c r="W441" s="13"/>
      <c r="X441" s="13"/>
      <c r="Y441" s="13"/>
      <c r="Z441" s="13"/>
      <c r="AA441" s="13"/>
      <c r="AB441" s="13">
        <f>VLOOKUP(M441,'[2]Base Total GPR'!$P$5:$BH$652,11,FALSE)</f>
        <v>2</v>
      </c>
      <c r="AC441" s="13"/>
      <c r="AD441" s="13"/>
      <c r="AE441" s="13"/>
      <c r="AF441" s="13"/>
      <c r="AG441" s="13"/>
      <c r="AH441" s="13">
        <v>0.377</v>
      </c>
      <c r="AI441" s="13"/>
      <c r="AJ441" s="13"/>
      <c r="AK441" s="13"/>
      <c r="AL441" s="13"/>
      <c r="AM441" s="13"/>
      <c r="AN441" s="13">
        <v>0.35</v>
      </c>
      <c r="AO441" s="13"/>
      <c r="AP441" s="13"/>
      <c r="AQ441" s="13"/>
      <c r="AR441" s="13"/>
      <c r="AS441" s="13"/>
      <c r="AT441" s="13"/>
      <c r="AU441" s="13">
        <v>0.34861512082265605</v>
      </c>
      <c r="AV441" s="13"/>
      <c r="AW441" s="13"/>
      <c r="AX441" s="13"/>
      <c r="AY441" s="13"/>
      <c r="AZ441" s="13"/>
      <c r="BA441" s="13">
        <v>0.33312553796419975</v>
      </c>
      <c r="BB441" s="13"/>
    </row>
    <row r="442" spans="1:54" x14ac:dyDescent="0.25">
      <c r="A442" s="13" t="s">
        <v>1000</v>
      </c>
      <c r="B442" s="13" t="s">
        <v>1326</v>
      </c>
      <c r="C442" s="13" t="s">
        <v>1966</v>
      </c>
      <c r="D442" s="13" t="s">
        <v>1990</v>
      </c>
      <c r="E442" s="13" t="s">
        <v>104</v>
      </c>
      <c r="F442" s="13" t="s">
        <v>131</v>
      </c>
      <c r="G442" s="13" t="s">
        <v>787</v>
      </c>
      <c r="H442" s="13" t="s">
        <v>4338</v>
      </c>
      <c r="I442" s="13" t="s">
        <v>1369</v>
      </c>
      <c r="J442" s="13" t="str">
        <f>VLOOKUP($M442,[1]Hoja1!$K$5:$N$815,2,FALSE)</f>
        <v>C</v>
      </c>
      <c r="K442" s="13">
        <f>VLOOKUP($M442,[1]Hoja1!$K$5:$N$815,3,FALSE)</f>
        <v>25.3</v>
      </c>
      <c r="L442" s="13">
        <f>VLOOKUP($M442,[1]Hoja1!$K$5:$N$815,4,FALSE)</f>
        <v>542638</v>
      </c>
      <c r="M442" s="13" t="s">
        <v>4303</v>
      </c>
      <c r="N442" s="13"/>
      <c r="O442" s="13"/>
      <c r="P442" s="13"/>
      <c r="Q442" s="13"/>
      <c r="R442" s="13"/>
      <c r="S442" s="13"/>
      <c r="T442" s="13"/>
      <c r="U442" s="13"/>
      <c r="V442" s="13"/>
      <c r="W442" s="13"/>
      <c r="X442" s="13"/>
      <c r="Y442" s="13"/>
      <c r="Z442" s="13"/>
      <c r="AA442" s="13"/>
      <c r="AB442" s="13">
        <f>VLOOKUP(M442,'[2]Base Total GPR'!$P$5:$BH$652,11,FALSE)</f>
        <v>4</v>
      </c>
      <c r="AC442" s="13"/>
      <c r="AD442" s="13"/>
      <c r="AE442" s="13">
        <v>9.2999999999999992E-3</v>
      </c>
      <c r="AF442" s="13"/>
      <c r="AG442" s="13"/>
      <c r="AH442" s="13">
        <v>5.1000000000000004E-3</v>
      </c>
      <c r="AI442" s="13"/>
      <c r="AJ442" s="13"/>
      <c r="AK442" s="13">
        <v>-2.12E-2</v>
      </c>
      <c r="AL442" s="13"/>
      <c r="AM442" s="13"/>
      <c r="AN442" s="13">
        <v>4.6800000000000001E-2</v>
      </c>
      <c r="AO442" s="13"/>
      <c r="AP442" s="13"/>
      <c r="AQ442" s="13"/>
      <c r="AR442" s="13">
        <v>-4.4503976479691697E-2</v>
      </c>
      <c r="AS442" s="13"/>
      <c r="AT442" s="13"/>
      <c r="AU442" s="13">
        <v>3.2007564085311947E-2</v>
      </c>
      <c r="AV442" s="13"/>
      <c r="AW442" s="13"/>
      <c r="AX442" s="13">
        <v>2.3934018210814704E-2</v>
      </c>
      <c r="AY442" s="13"/>
      <c r="AZ442" s="13"/>
      <c r="BA442" s="13">
        <v>-1.0274683583967339E-2</v>
      </c>
      <c r="BB442" s="13"/>
    </row>
    <row r="443" spans="1:54" x14ac:dyDescent="0.25">
      <c r="A443" s="13" t="s">
        <v>1000</v>
      </c>
      <c r="B443" s="13" t="s">
        <v>1326</v>
      </c>
      <c r="C443" s="13" t="s">
        <v>1966</v>
      </c>
      <c r="D443" s="13" t="s">
        <v>1990</v>
      </c>
      <c r="E443" s="13" t="s">
        <v>104</v>
      </c>
      <c r="F443" s="13" t="s">
        <v>131</v>
      </c>
      <c r="G443" s="13" t="s">
        <v>787</v>
      </c>
      <c r="H443" s="13" t="s">
        <v>4338</v>
      </c>
      <c r="I443" s="13" t="s">
        <v>1369</v>
      </c>
      <c r="J443" s="13" t="str">
        <f>VLOOKUP($M443,[1]Hoja1!$K$5:$N$815,2,FALSE)</f>
        <v>C</v>
      </c>
      <c r="K443" s="13">
        <f>VLOOKUP($M443,[1]Hoja1!$K$5:$N$815,3,FALSE)</f>
        <v>25.2</v>
      </c>
      <c r="L443" s="13">
        <f>VLOOKUP($M443,[1]Hoja1!$K$5:$N$815,4,FALSE)</f>
        <v>542637</v>
      </c>
      <c r="M443" s="13" t="s">
        <v>4304</v>
      </c>
      <c r="N443" s="13"/>
      <c r="O443" s="13"/>
      <c r="P443" s="13"/>
      <c r="Q443" s="13"/>
      <c r="R443" s="13"/>
      <c r="S443" s="13"/>
      <c r="T443" s="13"/>
      <c r="U443" s="13"/>
      <c r="V443" s="13"/>
      <c r="W443" s="13"/>
      <c r="X443" s="13"/>
      <c r="Y443" s="13"/>
      <c r="Z443" s="13"/>
      <c r="AA443" s="13"/>
      <c r="AB443" s="13">
        <f>VLOOKUP(M443,'[2]Base Total GPR'!$P$5:$BH$652,11,FALSE)</f>
        <v>4</v>
      </c>
      <c r="AC443" s="13"/>
      <c r="AD443" s="13"/>
      <c r="AE443" s="13">
        <v>5.4699999999999999E-2</v>
      </c>
      <c r="AF443" s="13"/>
      <c r="AG443" s="13"/>
      <c r="AH443" s="13">
        <v>5.5500000000000001E-2</v>
      </c>
      <c r="AI443" s="13"/>
      <c r="AJ443" s="13"/>
      <c r="AK443" s="13">
        <v>5.0900000000000001E-2</v>
      </c>
      <c r="AL443" s="13"/>
      <c r="AM443" s="13"/>
      <c r="AN443" s="13">
        <v>5.21E-2</v>
      </c>
      <c r="AO443" s="13"/>
      <c r="AP443" s="13"/>
      <c r="AQ443" s="13"/>
      <c r="AR443" s="13">
        <v>2.2579604156308161E-2</v>
      </c>
      <c r="AS443" s="13"/>
      <c r="AT443" s="13"/>
      <c r="AU443" s="13">
        <v>-9.4462242652183382E-3</v>
      </c>
      <c r="AV443" s="13"/>
      <c r="AW443" s="13"/>
      <c r="AX443" s="13">
        <v>-3.0642697089014324E-2</v>
      </c>
      <c r="AY443" s="13"/>
      <c r="AZ443" s="13"/>
      <c r="BA443" s="13">
        <v>-3.0499627163501304E-2</v>
      </c>
      <c r="BB443" s="13"/>
    </row>
    <row r="444" spans="1:54" x14ac:dyDescent="0.25">
      <c r="A444" s="13" t="s">
        <v>1018</v>
      </c>
      <c r="B444" s="13" t="s">
        <v>1413</v>
      </c>
      <c r="C444" s="13" t="s">
        <v>1019</v>
      </c>
      <c r="D444" s="13" t="s">
        <v>1993</v>
      </c>
      <c r="E444" s="13" t="s">
        <v>96</v>
      </c>
      <c r="F444" s="13" t="s">
        <v>97</v>
      </c>
      <c r="G444" s="13" t="s">
        <v>1994</v>
      </c>
      <c r="H444" s="13" t="s">
        <v>4338</v>
      </c>
      <c r="I444" s="13" t="s">
        <v>1995</v>
      </c>
      <c r="J444" s="13" t="str">
        <f>VLOOKUP($M444,[1]Hoja1!$K$5:$N$815,2,FALSE)</f>
        <v>C</v>
      </c>
      <c r="K444" s="13">
        <f>VLOOKUP($M444,[1]Hoja1!$K$5:$N$815,3,FALSE)</f>
        <v>30.2</v>
      </c>
      <c r="L444" s="13">
        <f>VLOOKUP($M444,[1]Hoja1!$K$5:$N$815,4,FALSE)</f>
        <v>546491</v>
      </c>
      <c r="M444" s="13" t="s">
        <v>1996</v>
      </c>
      <c r="N444" s="13"/>
      <c r="O444" s="13"/>
      <c r="P444" s="13"/>
      <c r="Q444" s="13"/>
      <c r="R444" s="13"/>
      <c r="S444" s="13"/>
      <c r="T444" s="13"/>
      <c r="U444" s="13"/>
      <c r="V444" s="13"/>
      <c r="W444" s="13"/>
      <c r="X444" s="13"/>
      <c r="Y444" s="13"/>
      <c r="Z444" s="13"/>
      <c r="AA444" s="13"/>
      <c r="AB444" s="13">
        <f>VLOOKUP(M444,'[2]Base Total GPR'!$P$5:$BH$652,11,FALSE)</f>
        <v>1</v>
      </c>
      <c r="AC444" s="13"/>
      <c r="AD444" s="13"/>
      <c r="AE444" s="13"/>
      <c r="AF444" s="13"/>
      <c r="AG444" s="13"/>
      <c r="AH444" s="13"/>
      <c r="AI444" s="13"/>
      <c r="AJ444" s="13"/>
      <c r="AK444" s="13"/>
      <c r="AL444" s="13"/>
      <c r="AM444" s="13"/>
      <c r="AN444" s="13">
        <v>148228357.46000001</v>
      </c>
      <c r="AO444" s="13">
        <v>148228357.46000001</v>
      </c>
      <c r="AP444" s="13"/>
      <c r="AQ444" s="13"/>
      <c r="AR444" s="13"/>
      <c r="AS444" s="13"/>
      <c r="AT444" s="13"/>
      <c r="AU444" s="13"/>
      <c r="AV444" s="13"/>
      <c r="AW444" s="13"/>
      <c r="AX444" s="13"/>
      <c r="AY444" s="13"/>
      <c r="AZ444" s="13"/>
      <c r="BA444" s="13">
        <v>203873611.31999999</v>
      </c>
      <c r="BB444" s="13">
        <v>203873611.31999999</v>
      </c>
    </row>
    <row r="445" spans="1:54" x14ac:dyDescent="0.25">
      <c r="A445" s="13" t="s">
        <v>1018</v>
      </c>
      <c r="B445" s="13" t="s">
        <v>1413</v>
      </c>
      <c r="C445" s="13" t="s">
        <v>1019</v>
      </c>
      <c r="D445" s="13" t="s">
        <v>1993</v>
      </c>
      <c r="E445" s="13" t="s">
        <v>96</v>
      </c>
      <c r="F445" s="13" t="s">
        <v>97</v>
      </c>
      <c r="G445" s="13" t="s">
        <v>1994</v>
      </c>
      <c r="H445" s="13" t="s">
        <v>4338</v>
      </c>
      <c r="I445" s="13" t="s">
        <v>1995</v>
      </c>
      <c r="J445" s="13" t="str">
        <f>VLOOKUP($M445,[1]Hoja1!$K$5:$N$815,2,FALSE)</f>
        <v>C</v>
      </c>
      <c r="K445" s="13">
        <f>VLOOKUP($M445,[1]Hoja1!$K$5:$N$815,3,FALSE)</f>
        <v>30.5</v>
      </c>
      <c r="L445" s="13">
        <f>VLOOKUP($M445,[1]Hoja1!$K$5:$N$815,4,FALSE)</f>
        <v>546494</v>
      </c>
      <c r="M445" s="13" t="s">
        <v>1997</v>
      </c>
      <c r="N445" s="13"/>
      <c r="O445" s="13"/>
      <c r="P445" s="13"/>
      <c r="Q445" s="13"/>
      <c r="R445" s="13"/>
      <c r="S445" s="13"/>
      <c r="T445" s="13"/>
      <c r="U445" s="13"/>
      <c r="V445" s="13"/>
      <c r="W445" s="13"/>
      <c r="X445" s="13"/>
      <c r="Y445" s="13"/>
      <c r="Z445" s="13"/>
      <c r="AA445" s="13"/>
      <c r="AB445" s="13">
        <f>VLOOKUP(M445,'[2]Base Total GPR'!$P$5:$BH$652,11,FALSE)</f>
        <v>1</v>
      </c>
      <c r="AC445" s="13"/>
      <c r="AD445" s="13"/>
      <c r="AE445" s="13"/>
      <c r="AF445" s="13"/>
      <c r="AG445" s="13"/>
      <c r="AH445" s="13"/>
      <c r="AI445" s="13"/>
      <c r="AJ445" s="13"/>
      <c r="AK445" s="13"/>
      <c r="AL445" s="13"/>
      <c r="AM445" s="13"/>
      <c r="AN445" s="13">
        <v>0.31440000000000001</v>
      </c>
      <c r="AO445" s="13">
        <v>0.31440000000000001</v>
      </c>
      <c r="AP445" s="13"/>
      <c r="AQ445" s="13"/>
      <c r="AR445" s="13"/>
      <c r="AS445" s="13"/>
      <c r="AT445" s="13"/>
      <c r="AU445" s="13"/>
      <c r="AV445" s="13"/>
      <c r="AW445" s="13"/>
      <c r="AX445" s="13"/>
      <c r="AY445" s="13"/>
      <c r="AZ445" s="13"/>
      <c r="BA445" s="13">
        <v>8.3299999999999999E-2</v>
      </c>
      <c r="BB445" s="13">
        <v>8.3299999999999999E-2</v>
      </c>
    </row>
    <row r="446" spans="1:54" x14ac:dyDescent="0.25">
      <c r="A446" s="13" t="s">
        <v>1018</v>
      </c>
      <c r="B446" s="13" t="s">
        <v>1413</v>
      </c>
      <c r="C446" s="13" t="s">
        <v>1019</v>
      </c>
      <c r="D446" s="13" t="s">
        <v>1998</v>
      </c>
      <c r="E446" s="13" t="s">
        <v>104</v>
      </c>
      <c r="F446" s="13" t="s">
        <v>105</v>
      </c>
      <c r="G446" s="13" t="s">
        <v>790</v>
      </c>
      <c r="H446" s="13" t="s">
        <v>4338</v>
      </c>
      <c r="I446" s="13" t="s">
        <v>1971</v>
      </c>
      <c r="J446" s="13" t="str">
        <f>VLOOKUP($M446,[1]Hoja1!$K$5:$N$815,2,FALSE)</f>
        <v>C</v>
      </c>
      <c r="K446" s="13">
        <f>VLOOKUP($M446,[1]Hoja1!$K$5:$N$815,3,FALSE)</f>
        <v>29.2</v>
      </c>
      <c r="L446" s="13">
        <f>VLOOKUP($M446,[1]Hoja1!$K$5:$N$815,4,FALSE)</f>
        <v>546496</v>
      </c>
      <c r="M446" s="13" t="s">
        <v>1999</v>
      </c>
      <c r="N446" s="13"/>
      <c r="O446" s="13"/>
      <c r="P446" s="13"/>
      <c r="Q446" s="13"/>
      <c r="R446" s="13"/>
      <c r="S446" s="13"/>
      <c r="T446" s="13"/>
      <c r="U446" s="13"/>
      <c r="V446" s="13"/>
      <c r="W446" s="13"/>
      <c r="X446" s="13"/>
      <c r="Y446" s="13"/>
      <c r="Z446" s="13"/>
      <c r="AA446" s="13"/>
      <c r="AB446" s="13">
        <f>VLOOKUP(M446,'[2]Base Total GPR'!$P$5:$BH$652,11,FALSE)</f>
        <v>4</v>
      </c>
      <c r="AC446" s="13"/>
      <c r="AD446" s="13"/>
      <c r="AE446" s="13">
        <f>VLOOKUP(M446,'[2]Base Total GPR'!$P$5:$BH$652,18,FALSE)</f>
        <v>114</v>
      </c>
      <c r="AF446" s="13"/>
      <c r="AG446" s="13"/>
      <c r="AH446" s="13">
        <f>VLOOKUP($M446,'[2]Base Total GPR'!$P$5:$BH$652,19,FALSE)</f>
        <v>133</v>
      </c>
      <c r="AI446" s="13"/>
      <c r="AJ446" s="13"/>
      <c r="AK446" s="13">
        <f>VLOOKUP($M446,'[2]Base Total GPR'!$P$5:$BH$652,20,FALSE)</f>
        <v>123</v>
      </c>
      <c r="AL446" s="13"/>
      <c r="AM446" s="13"/>
      <c r="AN446" s="13">
        <f>VLOOKUP($M446,'[2]Base Total GPR'!$P$5:$BH$652,21,FALSE)</f>
        <v>84</v>
      </c>
      <c r="AO446" s="13">
        <v>454</v>
      </c>
      <c r="AP446" s="13"/>
      <c r="AQ446" s="13"/>
      <c r="AR446" s="13">
        <v>110</v>
      </c>
      <c r="AS446" s="13"/>
      <c r="AT446" s="13"/>
      <c r="AU446" s="13">
        <v>130</v>
      </c>
      <c r="AV446" s="13"/>
      <c r="AW446" s="13"/>
      <c r="AX446" s="13">
        <v>122</v>
      </c>
      <c r="AY446" s="13"/>
      <c r="AZ446" s="13"/>
      <c r="BA446" s="13">
        <v>83</v>
      </c>
      <c r="BB446" s="13">
        <v>445</v>
      </c>
    </row>
    <row r="447" spans="1:54" x14ac:dyDescent="0.25">
      <c r="A447" s="13" t="s">
        <v>1018</v>
      </c>
      <c r="B447" s="13" t="s">
        <v>1413</v>
      </c>
      <c r="C447" s="13" t="s">
        <v>1019</v>
      </c>
      <c r="D447" s="13" t="s">
        <v>1998</v>
      </c>
      <c r="E447" s="13" t="s">
        <v>104</v>
      </c>
      <c r="F447" s="13" t="s">
        <v>105</v>
      </c>
      <c r="G447" s="13" t="s">
        <v>790</v>
      </c>
      <c r="H447" s="13" t="s">
        <v>4338</v>
      </c>
      <c r="I447" s="13" t="s">
        <v>1971</v>
      </c>
      <c r="J447" s="13" t="str">
        <f>VLOOKUP($M447,[1]Hoja1!$K$5:$N$815,2,FALSE)</f>
        <v>C</v>
      </c>
      <c r="K447" s="13">
        <f>VLOOKUP($M447,[1]Hoja1!$K$5:$N$815,3,FALSE)</f>
        <v>29.3</v>
      </c>
      <c r="L447" s="13">
        <f>VLOOKUP($M447,[1]Hoja1!$K$5:$N$815,4,FALSE)</f>
        <v>546497</v>
      </c>
      <c r="M447" s="13" t="s">
        <v>2000</v>
      </c>
      <c r="N447" s="13"/>
      <c r="O447" s="13"/>
      <c r="P447" s="13"/>
      <c r="Q447" s="13"/>
      <c r="R447" s="13"/>
      <c r="S447" s="13"/>
      <c r="T447" s="13"/>
      <c r="U447" s="13"/>
      <c r="V447" s="13"/>
      <c r="W447" s="13"/>
      <c r="X447" s="13"/>
      <c r="Y447" s="13"/>
      <c r="Z447" s="13"/>
      <c r="AA447" s="13"/>
      <c r="AB447" s="13">
        <f>VLOOKUP(M447,'[2]Base Total GPR'!$P$5:$BH$652,11,FALSE)</f>
        <v>4</v>
      </c>
      <c r="AC447" s="13"/>
      <c r="AD447" s="13"/>
      <c r="AE447" s="13">
        <f>VLOOKUP(M447,'[2]Base Total GPR'!$P$5:$BH$652,18,FALSE)</f>
        <v>134</v>
      </c>
      <c r="AF447" s="13"/>
      <c r="AG447" s="13"/>
      <c r="AH447" s="13">
        <f>VLOOKUP($M447,'[2]Base Total GPR'!$P$5:$BH$652,19,FALSE)</f>
        <v>145</v>
      </c>
      <c r="AI447" s="13"/>
      <c r="AJ447" s="13"/>
      <c r="AK447" s="13">
        <f>VLOOKUP($M447,'[2]Base Total GPR'!$P$5:$BH$652,20,FALSE)</f>
        <v>129</v>
      </c>
      <c r="AL447" s="13"/>
      <c r="AM447" s="13"/>
      <c r="AN447" s="13">
        <f>VLOOKUP($M447,'[2]Base Total GPR'!$P$5:$BH$652,21,FALSE)</f>
        <v>94</v>
      </c>
      <c r="AO447" s="13">
        <v>502</v>
      </c>
      <c r="AP447" s="13"/>
      <c r="AQ447" s="13"/>
      <c r="AR447" s="13">
        <v>128</v>
      </c>
      <c r="AS447" s="13"/>
      <c r="AT447" s="13"/>
      <c r="AU447" s="13">
        <v>135</v>
      </c>
      <c r="AV447" s="13"/>
      <c r="AW447" s="13"/>
      <c r="AX447" s="13">
        <v>126</v>
      </c>
      <c r="AY447" s="13"/>
      <c r="AZ447" s="13"/>
      <c r="BA447" s="13">
        <v>97</v>
      </c>
      <c r="BB447" s="13">
        <v>486</v>
      </c>
    </row>
    <row r="448" spans="1:54" x14ac:dyDescent="0.25">
      <c r="A448" s="13" t="s">
        <v>1018</v>
      </c>
      <c r="B448" s="13" t="s">
        <v>1413</v>
      </c>
      <c r="C448" s="13" t="s">
        <v>1019</v>
      </c>
      <c r="D448" s="13" t="s">
        <v>1993</v>
      </c>
      <c r="E448" s="13" t="s">
        <v>96</v>
      </c>
      <c r="F448" s="13" t="s">
        <v>97</v>
      </c>
      <c r="G448" s="13" t="s">
        <v>1994</v>
      </c>
      <c r="H448" s="13" t="s">
        <v>4338</v>
      </c>
      <c r="I448" s="13" t="s">
        <v>1995</v>
      </c>
      <c r="J448" s="13" t="str">
        <f>VLOOKUP($M448,[1]Hoja1!$K$5:$N$815,2,FALSE)</f>
        <v>C</v>
      </c>
      <c r="K448" s="13">
        <f>VLOOKUP($M448,[1]Hoja1!$K$5:$N$815,3,FALSE)</f>
        <v>30.6</v>
      </c>
      <c r="L448" s="13">
        <f>VLOOKUP($M448,[1]Hoja1!$K$5:$N$815,4,FALSE)</f>
        <v>550612</v>
      </c>
      <c r="M448" s="13" t="s">
        <v>4114</v>
      </c>
      <c r="N448" s="13"/>
      <c r="O448" s="13"/>
      <c r="P448" s="13"/>
      <c r="Q448" s="13"/>
      <c r="R448" s="13"/>
      <c r="S448" s="13"/>
      <c r="T448" s="13"/>
      <c r="U448" s="13"/>
      <c r="V448" s="13"/>
      <c r="W448" s="13"/>
      <c r="X448" s="13"/>
      <c r="Y448" s="13"/>
      <c r="Z448" s="13"/>
      <c r="AA448" s="13"/>
      <c r="AB448" s="13">
        <f>VLOOKUP(M448,'[2]Base Total GPR'!$P$5:$BH$652,11,FALSE)</f>
        <v>1</v>
      </c>
      <c r="AC448" s="13"/>
      <c r="AD448" s="13"/>
      <c r="AE448" s="13"/>
      <c r="AF448" s="13"/>
      <c r="AG448" s="13"/>
      <c r="AH448" s="13"/>
      <c r="AI448" s="13"/>
      <c r="AJ448" s="13"/>
      <c r="AK448" s="13"/>
      <c r="AL448" s="13"/>
      <c r="AM448" s="13"/>
      <c r="AN448" s="13">
        <v>0.51</v>
      </c>
      <c r="AO448" s="13"/>
      <c r="AP448" s="13"/>
      <c r="AQ448" s="13"/>
      <c r="AR448" s="13"/>
      <c r="AS448" s="13"/>
      <c r="AT448" s="13"/>
      <c r="AU448" s="13"/>
      <c r="AV448" s="13"/>
      <c r="AW448" s="13"/>
      <c r="AX448" s="13"/>
      <c r="AY448" s="13"/>
      <c r="AZ448" s="13"/>
      <c r="BA448" s="13">
        <v>0</v>
      </c>
      <c r="BB448" s="13"/>
    </row>
    <row r="449" spans="1:54" x14ac:dyDescent="0.25">
      <c r="A449" s="13" t="s">
        <v>1018</v>
      </c>
      <c r="B449" s="13" t="s">
        <v>1413</v>
      </c>
      <c r="C449" s="13" t="s">
        <v>1019</v>
      </c>
      <c r="D449" s="13" t="s">
        <v>1993</v>
      </c>
      <c r="E449" s="13" t="s">
        <v>96</v>
      </c>
      <c r="F449" s="13" t="s">
        <v>97</v>
      </c>
      <c r="G449" s="13" t="s">
        <v>1994</v>
      </c>
      <c r="H449" s="13" t="s">
        <v>4338</v>
      </c>
      <c r="I449" s="13" t="s">
        <v>1995</v>
      </c>
      <c r="J449" s="13" t="str">
        <f>VLOOKUP($M449,[1]Hoja1!$K$5:$N$815,2,FALSE)</f>
        <v>C</v>
      </c>
      <c r="K449" s="13">
        <f>VLOOKUP($M449,[1]Hoja1!$K$5:$N$815,3,FALSE)</f>
        <v>30.4</v>
      </c>
      <c r="L449" s="13">
        <f>VLOOKUP($M449,[1]Hoja1!$K$5:$N$815,4,FALSE)</f>
        <v>546493</v>
      </c>
      <c r="M449" s="13" t="s">
        <v>4115</v>
      </c>
      <c r="N449" s="13"/>
      <c r="O449" s="13"/>
      <c r="P449" s="13"/>
      <c r="Q449" s="13"/>
      <c r="R449" s="13"/>
      <c r="S449" s="13"/>
      <c r="T449" s="13"/>
      <c r="U449" s="13"/>
      <c r="V449" s="13"/>
      <c r="W449" s="13"/>
      <c r="X449" s="13"/>
      <c r="Y449" s="13"/>
      <c r="Z449" s="13"/>
      <c r="AA449" s="13"/>
      <c r="AB449" s="13">
        <f>VLOOKUP(M449,'[2]Base Total GPR'!$P$5:$BH$652,11,FALSE)</f>
        <v>1</v>
      </c>
      <c r="AC449" s="13"/>
      <c r="AD449" s="13"/>
      <c r="AE449" s="13"/>
      <c r="AF449" s="13"/>
      <c r="AG449" s="13"/>
      <c r="AH449" s="13"/>
      <c r="AI449" s="13"/>
      <c r="AJ449" s="13"/>
      <c r="AK449" s="13"/>
      <c r="AL449" s="13"/>
      <c r="AM449" s="13"/>
      <c r="AN449" s="13">
        <v>0.71</v>
      </c>
      <c r="AO449" s="13"/>
      <c r="AP449" s="13"/>
      <c r="AQ449" s="13"/>
      <c r="AR449" s="13"/>
      <c r="AS449" s="13"/>
      <c r="AT449" s="13"/>
      <c r="AU449" s="13"/>
      <c r="AV449" s="13"/>
      <c r="AW449" s="13"/>
      <c r="AX449" s="13"/>
      <c r="AY449" s="13"/>
      <c r="AZ449" s="13"/>
      <c r="BA449" s="13">
        <v>0.74285714285714288</v>
      </c>
      <c r="BB449" s="13"/>
    </row>
    <row r="450" spans="1:54" x14ac:dyDescent="0.25">
      <c r="A450" s="13" t="s">
        <v>1018</v>
      </c>
      <c r="B450" s="13" t="s">
        <v>1413</v>
      </c>
      <c r="C450" s="13" t="s">
        <v>1019</v>
      </c>
      <c r="D450" s="13" t="s">
        <v>4047</v>
      </c>
      <c r="E450" s="13" t="s">
        <v>96</v>
      </c>
      <c r="F450" s="13" t="s">
        <v>97</v>
      </c>
      <c r="G450" s="13" t="s">
        <v>98</v>
      </c>
      <c r="H450" s="13" t="s">
        <v>1311</v>
      </c>
      <c r="I450" s="13" t="s">
        <v>1311</v>
      </c>
      <c r="J450" s="13" t="str">
        <f>VLOOKUP($M450,[1]Hoja1!$K$5:$N$815,2,FALSE)</f>
        <v>C</v>
      </c>
      <c r="K450" s="13">
        <f>VLOOKUP($M450,[1]Hoja1!$K$5:$N$815,3,FALSE)</f>
        <v>31.2</v>
      </c>
      <c r="L450" s="13">
        <f>VLOOKUP($M450,[1]Hoja1!$K$5:$N$815,4,FALSE)</f>
        <v>546498</v>
      </c>
      <c r="M450" s="13" t="s">
        <v>4249</v>
      </c>
      <c r="N450" s="13"/>
      <c r="O450" s="13"/>
      <c r="P450" s="13"/>
      <c r="Q450" s="13"/>
      <c r="R450" s="13"/>
      <c r="S450" s="13"/>
      <c r="T450" s="13"/>
      <c r="U450" s="13"/>
      <c r="V450" s="13"/>
      <c r="W450" s="13"/>
      <c r="X450" s="13"/>
      <c r="Y450" s="13"/>
      <c r="Z450" s="13"/>
      <c r="AA450" s="13"/>
      <c r="AB450" s="13">
        <f>VLOOKUP(M450,'[2]Base Total GPR'!$P$5:$BH$652,11,FALSE)</f>
        <v>1</v>
      </c>
      <c r="AC450" s="13"/>
      <c r="AD450" s="13"/>
      <c r="AE450" s="13"/>
      <c r="AF450" s="13"/>
      <c r="AG450" s="13"/>
      <c r="AH450" s="13"/>
      <c r="AI450" s="13"/>
      <c r="AJ450" s="13"/>
      <c r="AK450" s="13"/>
      <c r="AL450" s="13"/>
      <c r="AM450" s="13"/>
      <c r="AN450" s="13">
        <v>0.90559999999999996</v>
      </c>
      <c r="AO450" s="13"/>
      <c r="AP450" s="13"/>
      <c r="AQ450" s="13"/>
      <c r="AR450" s="13"/>
      <c r="AS450" s="13"/>
      <c r="AT450" s="13"/>
      <c r="AU450" s="13"/>
      <c r="AV450" s="13"/>
      <c r="AW450" s="13"/>
      <c r="AX450" s="13"/>
      <c r="AY450" s="13"/>
      <c r="AZ450" s="13"/>
      <c r="BA450" s="13">
        <v>0.98735640082208387</v>
      </c>
      <c r="BB450" s="13"/>
    </row>
    <row r="451" spans="1:54" x14ac:dyDescent="0.25">
      <c r="A451" s="13" t="s">
        <v>1031</v>
      </c>
      <c r="B451" s="13" t="s">
        <v>1317</v>
      </c>
      <c r="C451" s="13" t="s">
        <v>2001</v>
      </c>
      <c r="D451" s="13" t="s">
        <v>2007</v>
      </c>
      <c r="E451" s="13" t="s">
        <v>236</v>
      </c>
      <c r="F451" s="13" t="s">
        <v>486</v>
      </c>
      <c r="G451" s="13" t="s">
        <v>98</v>
      </c>
      <c r="H451" s="13" t="s">
        <v>1311</v>
      </c>
      <c r="I451" s="13" t="s">
        <v>1311</v>
      </c>
      <c r="J451" s="13" t="str">
        <f>VLOOKUP($M451,[1]Hoja1!$K$5:$N$815,2,FALSE)</f>
        <v>C</v>
      </c>
      <c r="K451" s="13">
        <f>VLOOKUP($M451,[1]Hoja1!$K$5:$N$815,3,FALSE)</f>
        <v>39.1</v>
      </c>
      <c r="L451" s="13">
        <f>VLOOKUP($M451,[1]Hoja1!$K$5:$N$815,4,FALSE)</f>
        <v>543073</v>
      </c>
      <c r="M451" s="13" t="s">
        <v>2010</v>
      </c>
      <c r="N451" s="13"/>
      <c r="O451" s="13"/>
      <c r="P451" s="13"/>
      <c r="Q451" s="13"/>
      <c r="R451" s="13"/>
      <c r="S451" s="13"/>
      <c r="T451" s="13"/>
      <c r="U451" s="13"/>
      <c r="V451" s="13"/>
      <c r="W451" s="13"/>
      <c r="X451" s="13"/>
      <c r="Y451" s="13"/>
      <c r="Z451" s="13"/>
      <c r="AA451" s="13"/>
      <c r="AB451" s="13">
        <f>VLOOKUP(M451,'[2]Base Total GPR'!$P$5:$BH$652,11,FALSE)</f>
        <v>1</v>
      </c>
      <c r="AC451" s="13"/>
      <c r="AD451" s="13"/>
      <c r="AE451" s="13"/>
      <c r="AF451" s="13"/>
      <c r="AG451" s="13"/>
      <c r="AH451" s="13"/>
      <c r="AI451" s="13"/>
      <c r="AJ451" s="13"/>
      <c r="AK451" s="13"/>
      <c r="AL451" s="13"/>
      <c r="AM451" s="13"/>
      <c r="AN451" s="13">
        <v>20</v>
      </c>
      <c r="AO451" s="13">
        <v>20</v>
      </c>
      <c r="AP451" s="13"/>
      <c r="AQ451" s="13"/>
      <c r="AR451" s="13"/>
      <c r="AS451" s="13"/>
      <c r="AT451" s="13"/>
      <c r="AU451" s="13"/>
      <c r="AV451" s="13"/>
      <c r="AW451" s="13"/>
      <c r="AX451" s="13"/>
      <c r="AY451" s="13"/>
      <c r="AZ451" s="13"/>
      <c r="BA451" s="13">
        <v>47</v>
      </c>
      <c r="BB451" s="13">
        <v>47</v>
      </c>
    </row>
    <row r="452" spans="1:54" x14ac:dyDescent="0.25">
      <c r="A452" s="13" t="s">
        <v>1031</v>
      </c>
      <c r="B452" s="13" t="s">
        <v>1317</v>
      </c>
      <c r="C452" s="13" t="s">
        <v>2001</v>
      </c>
      <c r="D452" s="13" t="s">
        <v>2007</v>
      </c>
      <c r="E452" s="13" t="s">
        <v>236</v>
      </c>
      <c r="F452" s="13" t="s">
        <v>486</v>
      </c>
      <c r="G452" s="13" t="s">
        <v>98</v>
      </c>
      <c r="H452" s="13" t="s">
        <v>1311</v>
      </c>
      <c r="I452" s="13" t="s">
        <v>1311</v>
      </c>
      <c r="J452" s="13" t="str">
        <f>VLOOKUP($M452,[1]Hoja1!$K$5:$N$815,2,FALSE)</f>
        <v>C</v>
      </c>
      <c r="K452" s="13">
        <f>VLOOKUP($M452,[1]Hoja1!$K$5:$N$815,3,FALSE)</f>
        <v>39.9</v>
      </c>
      <c r="L452" s="13">
        <f>VLOOKUP($M452,[1]Hoja1!$K$5:$N$815,4,FALSE)</f>
        <v>543068</v>
      </c>
      <c r="M452" s="13" t="s">
        <v>2009</v>
      </c>
      <c r="N452" s="13"/>
      <c r="O452" s="13"/>
      <c r="P452" s="13"/>
      <c r="Q452" s="13"/>
      <c r="R452" s="13"/>
      <c r="S452" s="13"/>
      <c r="T452" s="13"/>
      <c r="U452" s="13"/>
      <c r="V452" s="13"/>
      <c r="W452" s="13"/>
      <c r="X452" s="13"/>
      <c r="Y452" s="13"/>
      <c r="Z452" s="13"/>
      <c r="AA452" s="13"/>
      <c r="AB452" s="13">
        <f>VLOOKUP(M452,'[2]Base Total GPR'!$P$5:$BH$652,11,FALSE)</f>
        <v>1</v>
      </c>
      <c r="AC452" s="13"/>
      <c r="AD452" s="13"/>
      <c r="AE452" s="13"/>
      <c r="AF452" s="13"/>
      <c r="AG452" s="13"/>
      <c r="AH452" s="13"/>
      <c r="AI452" s="13"/>
      <c r="AJ452" s="13"/>
      <c r="AK452" s="13"/>
      <c r="AL452" s="13"/>
      <c r="AM452" s="13"/>
      <c r="AN452" s="13">
        <v>100</v>
      </c>
      <c r="AO452" s="13">
        <v>100</v>
      </c>
      <c r="AP452" s="13"/>
      <c r="AQ452" s="13"/>
      <c r="AR452" s="13"/>
      <c r="AS452" s="13"/>
      <c r="AT452" s="13"/>
      <c r="AU452" s="13"/>
      <c r="AV452" s="13"/>
      <c r="AW452" s="13"/>
      <c r="AX452" s="13"/>
      <c r="AY452" s="13"/>
      <c r="AZ452" s="13"/>
      <c r="BA452" s="13">
        <v>124</v>
      </c>
      <c r="BB452" s="13">
        <v>124</v>
      </c>
    </row>
    <row r="453" spans="1:54" x14ac:dyDescent="0.25">
      <c r="A453" s="13" t="s">
        <v>1031</v>
      </c>
      <c r="B453" s="13" t="s">
        <v>1317</v>
      </c>
      <c r="C453" s="13" t="s">
        <v>2001</v>
      </c>
      <c r="D453" s="13" t="s">
        <v>2002</v>
      </c>
      <c r="E453" s="13" t="s">
        <v>116</v>
      </c>
      <c r="F453" s="13" t="s">
        <v>2003</v>
      </c>
      <c r="G453" s="13" t="s">
        <v>1035</v>
      </c>
      <c r="H453" s="13" t="s">
        <v>4313</v>
      </c>
      <c r="I453" s="13" t="s">
        <v>1936</v>
      </c>
      <c r="J453" s="13" t="str">
        <f>VLOOKUP($M453,[1]Hoja1!$K$5:$N$815,2,FALSE)</f>
        <v>C</v>
      </c>
      <c r="K453" s="13">
        <f>VLOOKUP($M453,[1]Hoja1!$K$5:$N$815,3,FALSE)</f>
        <v>37.4</v>
      </c>
      <c r="L453" s="13">
        <f>VLOOKUP($M453,[1]Hoja1!$K$5:$N$815,4,FALSE)</f>
        <v>542918</v>
      </c>
      <c r="M453" s="13" t="s">
        <v>2015</v>
      </c>
      <c r="N453" s="13"/>
      <c r="O453" s="13"/>
      <c r="P453" s="13"/>
      <c r="Q453" s="13"/>
      <c r="R453" s="13"/>
      <c r="S453" s="13"/>
      <c r="T453" s="13"/>
      <c r="U453" s="13"/>
      <c r="V453" s="13"/>
      <c r="W453" s="13"/>
      <c r="X453" s="13"/>
      <c r="Y453" s="13"/>
      <c r="Z453" s="13"/>
      <c r="AA453" s="13"/>
      <c r="AB453" s="13">
        <f>VLOOKUP(M453,'[2]Base Total GPR'!$P$5:$BH$652,11,FALSE)</f>
        <v>1</v>
      </c>
      <c r="AC453" s="13"/>
      <c r="AD453" s="13"/>
      <c r="AE453" s="13"/>
      <c r="AF453" s="13"/>
      <c r="AG453" s="13"/>
      <c r="AH453" s="13"/>
      <c r="AI453" s="13"/>
      <c r="AJ453" s="13"/>
      <c r="AK453" s="13"/>
      <c r="AL453" s="13"/>
      <c r="AM453" s="13"/>
      <c r="AN453" s="13">
        <v>0.29509999999999997</v>
      </c>
      <c r="AO453" s="13">
        <v>0.29509999999999997</v>
      </c>
      <c r="AP453" s="13"/>
      <c r="AQ453" s="13"/>
      <c r="AR453" s="13"/>
      <c r="AS453" s="13"/>
      <c r="AT453" s="13"/>
      <c r="AU453" s="13"/>
      <c r="AV453" s="13"/>
      <c r="AW453" s="13"/>
      <c r="AX453" s="13"/>
      <c r="AY453" s="13"/>
      <c r="AZ453" s="13"/>
      <c r="BA453" s="13">
        <v>0.37369999999999998</v>
      </c>
      <c r="BB453" s="13">
        <v>0.37369999999999998</v>
      </c>
    </row>
    <row r="454" spans="1:54" x14ac:dyDescent="0.25">
      <c r="A454" s="13" t="s">
        <v>1031</v>
      </c>
      <c r="B454" s="13" t="s">
        <v>1317</v>
      </c>
      <c r="C454" s="13" t="s">
        <v>2001</v>
      </c>
      <c r="D454" s="13" t="s">
        <v>2002</v>
      </c>
      <c r="E454" s="13" t="s">
        <v>116</v>
      </c>
      <c r="F454" s="13" t="s">
        <v>2003</v>
      </c>
      <c r="G454" s="13" t="s">
        <v>1035</v>
      </c>
      <c r="H454" s="13" t="s">
        <v>4313</v>
      </c>
      <c r="I454" s="13" t="s">
        <v>1936</v>
      </c>
      <c r="J454" s="13" t="str">
        <f>VLOOKUP($M454,[1]Hoja1!$K$5:$N$815,2,FALSE)</f>
        <v>C</v>
      </c>
      <c r="K454" s="13">
        <f>VLOOKUP($M454,[1]Hoja1!$K$5:$N$815,3,FALSE)</f>
        <v>37.200000000000003</v>
      </c>
      <c r="L454" s="13">
        <f>VLOOKUP($M454,[1]Hoja1!$K$5:$N$815,4,FALSE)</f>
        <v>542914</v>
      </c>
      <c r="M454" s="13" t="s">
        <v>2005</v>
      </c>
      <c r="N454" s="13"/>
      <c r="O454" s="13"/>
      <c r="P454" s="13"/>
      <c r="Q454" s="13"/>
      <c r="R454" s="13"/>
      <c r="S454" s="13"/>
      <c r="T454" s="13"/>
      <c r="U454" s="13"/>
      <c r="V454" s="13"/>
      <c r="W454" s="13"/>
      <c r="X454" s="13"/>
      <c r="Y454" s="13"/>
      <c r="Z454" s="13"/>
      <c r="AA454" s="13"/>
      <c r="AB454" s="13">
        <f>VLOOKUP(M454,'[2]Base Total GPR'!$P$5:$BH$652,11,FALSE)</f>
        <v>1</v>
      </c>
      <c r="AC454" s="13"/>
      <c r="AD454" s="13"/>
      <c r="AE454" s="13"/>
      <c r="AF454" s="13"/>
      <c r="AG454" s="13"/>
      <c r="AH454" s="13"/>
      <c r="AI454" s="13"/>
      <c r="AJ454" s="13"/>
      <c r="AK454" s="13"/>
      <c r="AL454" s="13"/>
      <c r="AM454" s="13"/>
      <c r="AN454" s="13">
        <v>0.71830000000000005</v>
      </c>
      <c r="AO454" s="13">
        <v>0.71830000000000005</v>
      </c>
      <c r="AP454" s="13"/>
      <c r="AQ454" s="13"/>
      <c r="AR454" s="13"/>
      <c r="AS454" s="13"/>
      <c r="AT454" s="13"/>
      <c r="AU454" s="13"/>
      <c r="AV454" s="13"/>
      <c r="AW454" s="13"/>
      <c r="AX454" s="13"/>
      <c r="AY454" s="13"/>
      <c r="AZ454" s="13"/>
      <c r="BA454" s="13">
        <v>0.73399999999999999</v>
      </c>
      <c r="BB454" s="13">
        <v>0.73399999999999999</v>
      </c>
    </row>
    <row r="455" spans="1:54" x14ac:dyDescent="0.25">
      <c r="A455" s="13" t="s">
        <v>1031</v>
      </c>
      <c r="B455" s="13" t="s">
        <v>1317</v>
      </c>
      <c r="C455" s="13" t="s">
        <v>2001</v>
      </c>
      <c r="D455" s="13" t="s">
        <v>2002</v>
      </c>
      <c r="E455" s="13" t="s">
        <v>116</v>
      </c>
      <c r="F455" s="13" t="s">
        <v>2003</v>
      </c>
      <c r="G455" s="13" t="s">
        <v>1035</v>
      </c>
      <c r="H455" s="13" t="s">
        <v>4313</v>
      </c>
      <c r="I455" s="13" t="s">
        <v>1936</v>
      </c>
      <c r="J455" s="13" t="str">
        <f>VLOOKUP($M455,[1]Hoja1!$K$5:$N$815,2,FALSE)</f>
        <v>C</v>
      </c>
      <c r="K455" s="13">
        <f>VLOOKUP($M455,[1]Hoja1!$K$5:$N$815,3,FALSE)</f>
        <v>37.299999999999997</v>
      </c>
      <c r="L455" s="13">
        <f>VLOOKUP($M455,[1]Hoja1!$K$5:$N$815,4,FALSE)</f>
        <v>542917</v>
      </c>
      <c r="M455" s="13" t="s">
        <v>2006</v>
      </c>
      <c r="N455" s="13"/>
      <c r="O455" s="13"/>
      <c r="P455" s="13"/>
      <c r="Q455" s="13"/>
      <c r="R455" s="13"/>
      <c r="S455" s="13"/>
      <c r="T455" s="13"/>
      <c r="U455" s="13"/>
      <c r="V455" s="13"/>
      <c r="W455" s="13"/>
      <c r="X455" s="13"/>
      <c r="Y455" s="13"/>
      <c r="Z455" s="13"/>
      <c r="AA455" s="13"/>
      <c r="AB455" s="13">
        <f>VLOOKUP(M455,'[2]Base Total GPR'!$P$5:$BH$652,11,FALSE)</f>
        <v>1</v>
      </c>
      <c r="AC455" s="13"/>
      <c r="AD455" s="13"/>
      <c r="AE455" s="13"/>
      <c r="AF455" s="13"/>
      <c r="AG455" s="13"/>
      <c r="AH455" s="13"/>
      <c r="AI455" s="13"/>
      <c r="AJ455" s="13"/>
      <c r="AK455" s="13"/>
      <c r="AL455" s="13"/>
      <c r="AM455" s="13"/>
      <c r="AN455" s="13">
        <v>0.75360000000000005</v>
      </c>
      <c r="AO455" s="13">
        <v>0.75360000000000005</v>
      </c>
      <c r="AP455" s="13"/>
      <c r="AQ455" s="13"/>
      <c r="AR455" s="13"/>
      <c r="AS455" s="13"/>
      <c r="AT455" s="13"/>
      <c r="AU455" s="13"/>
      <c r="AV455" s="13"/>
      <c r="AW455" s="13"/>
      <c r="AX455" s="13"/>
      <c r="AY455" s="13"/>
      <c r="AZ455" s="13"/>
      <c r="BA455" s="13">
        <v>0.75609999999999999</v>
      </c>
      <c r="BB455" s="13">
        <v>0.75609999999999999</v>
      </c>
    </row>
    <row r="456" spans="1:54" x14ac:dyDescent="0.25">
      <c r="A456" s="13" t="s">
        <v>1031</v>
      </c>
      <c r="B456" s="13" t="s">
        <v>1317</v>
      </c>
      <c r="C456" s="13" t="s">
        <v>2001</v>
      </c>
      <c r="D456" s="13" t="s">
        <v>2002</v>
      </c>
      <c r="E456" s="13" t="s">
        <v>116</v>
      </c>
      <c r="F456" s="13" t="s">
        <v>2003</v>
      </c>
      <c r="G456" s="13" t="s">
        <v>1035</v>
      </c>
      <c r="H456" s="13" t="s">
        <v>4313</v>
      </c>
      <c r="I456" s="13" t="s">
        <v>1936</v>
      </c>
      <c r="J456" s="13" t="str">
        <f>VLOOKUP($M456,[1]Hoja1!$K$5:$N$815,2,FALSE)</f>
        <v>C</v>
      </c>
      <c r="K456" s="13">
        <f>VLOOKUP($M456,[1]Hoja1!$K$5:$N$815,3,FALSE)</f>
        <v>37.1</v>
      </c>
      <c r="L456" s="13">
        <f>VLOOKUP($M456,[1]Hoja1!$K$5:$N$815,4,FALSE)</f>
        <v>542867</v>
      </c>
      <c r="M456" s="13" t="s">
        <v>2004</v>
      </c>
      <c r="N456" s="13"/>
      <c r="O456" s="13"/>
      <c r="P456" s="13"/>
      <c r="Q456" s="13"/>
      <c r="R456" s="13"/>
      <c r="S456" s="13"/>
      <c r="T456" s="13"/>
      <c r="U456" s="13"/>
      <c r="V456" s="13"/>
      <c r="W456" s="13"/>
      <c r="X456" s="13"/>
      <c r="Y456" s="13"/>
      <c r="Z456" s="13"/>
      <c r="AA456" s="13"/>
      <c r="AB456" s="13">
        <f>VLOOKUP(M456,'[2]Base Total GPR'!$P$5:$BH$652,11,FALSE)</f>
        <v>1</v>
      </c>
      <c r="AC456" s="13"/>
      <c r="AD456" s="13"/>
      <c r="AE456" s="13"/>
      <c r="AF456" s="13"/>
      <c r="AG456" s="13"/>
      <c r="AH456" s="13"/>
      <c r="AI456" s="13"/>
      <c r="AJ456" s="13"/>
      <c r="AK456" s="13"/>
      <c r="AL456" s="13"/>
      <c r="AM456" s="13"/>
      <c r="AN456" s="13">
        <v>0.8</v>
      </c>
      <c r="AO456" s="13">
        <v>0.8</v>
      </c>
      <c r="AP456" s="13"/>
      <c r="AQ456" s="13"/>
      <c r="AR456" s="13"/>
      <c r="AS456" s="13"/>
      <c r="AT456" s="13"/>
      <c r="AU456" s="13"/>
      <c r="AV456" s="13"/>
      <c r="AW456" s="13"/>
      <c r="AX456" s="13"/>
      <c r="AY456" s="13"/>
      <c r="AZ456" s="13"/>
      <c r="BA456" s="13">
        <v>0.77839999999999998</v>
      </c>
      <c r="BB456" s="13">
        <v>0.77839999999999998</v>
      </c>
    </row>
    <row r="457" spans="1:54" x14ac:dyDescent="0.25">
      <c r="A457" s="13" t="s">
        <v>1031</v>
      </c>
      <c r="B457" s="13" t="s">
        <v>1317</v>
      </c>
      <c r="C457" s="13" t="s">
        <v>2001</v>
      </c>
      <c r="D457" s="13" t="s">
        <v>2007</v>
      </c>
      <c r="E457" s="13" t="s">
        <v>236</v>
      </c>
      <c r="F457" s="13" t="s">
        <v>486</v>
      </c>
      <c r="G457" s="13" t="s">
        <v>98</v>
      </c>
      <c r="H457" s="13" t="s">
        <v>1311</v>
      </c>
      <c r="I457" s="13" t="s">
        <v>1311</v>
      </c>
      <c r="J457" s="13" t="str">
        <f>VLOOKUP($M457,[1]Hoja1!$K$5:$N$815,2,FALSE)</f>
        <v>C</v>
      </c>
      <c r="K457" s="13">
        <f>VLOOKUP($M457,[1]Hoja1!$K$5:$N$815,3,FALSE)</f>
        <v>39.799999999999997</v>
      </c>
      <c r="L457" s="13">
        <f>VLOOKUP($M457,[1]Hoja1!$K$5:$N$815,4,FALSE)</f>
        <v>543064</v>
      </c>
      <c r="M457" s="13" t="s">
        <v>2012</v>
      </c>
      <c r="N457" s="13"/>
      <c r="O457" s="13"/>
      <c r="P457" s="13"/>
      <c r="Q457" s="13"/>
      <c r="R457" s="13"/>
      <c r="S457" s="13"/>
      <c r="T457" s="13"/>
      <c r="U457" s="13"/>
      <c r="V457" s="13"/>
      <c r="W457" s="13"/>
      <c r="X457" s="13"/>
      <c r="Y457" s="13"/>
      <c r="Z457" s="13"/>
      <c r="AA457" s="13"/>
      <c r="AB457" s="13">
        <f>VLOOKUP(M457,'[2]Base Total GPR'!$P$5:$BH$652,11,FALSE)</f>
        <v>2</v>
      </c>
      <c r="AC457" s="13"/>
      <c r="AD457" s="13"/>
      <c r="AE457" s="13"/>
      <c r="AF457" s="13"/>
      <c r="AG457" s="13"/>
      <c r="AH457" s="13">
        <f>VLOOKUP(M457,'[2]Base Total GPR'!$P$5:$BH$652,18,FALSE)</f>
        <v>1000</v>
      </c>
      <c r="AI457" s="13"/>
      <c r="AJ457" s="13"/>
      <c r="AK457" s="13"/>
      <c r="AL457" s="13"/>
      <c r="AM457" s="13"/>
      <c r="AN457" s="13">
        <f>VLOOKUP($M457,'[2]Base Total GPR'!$P$5:$BH$652,19,FALSE)</f>
        <v>2000</v>
      </c>
      <c r="AO457" s="13">
        <v>3000</v>
      </c>
      <c r="AP457" s="13"/>
      <c r="AQ457" s="13"/>
      <c r="AR457" s="13"/>
      <c r="AS457" s="13"/>
      <c r="AT457" s="13"/>
      <c r="AU457" s="13">
        <v>1436</v>
      </c>
      <c r="AV457" s="13"/>
      <c r="AW457" s="13"/>
      <c r="AX457" s="13"/>
      <c r="AY457" s="13"/>
      <c r="AZ457" s="13"/>
      <c r="BA457" s="13">
        <v>10008</v>
      </c>
      <c r="BB457" s="13">
        <v>11444</v>
      </c>
    </row>
    <row r="458" spans="1:54" x14ac:dyDescent="0.25">
      <c r="A458" s="13" t="s">
        <v>1031</v>
      </c>
      <c r="B458" s="13" t="s">
        <v>1317</v>
      </c>
      <c r="C458" s="13" t="s">
        <v>2001</v>
      </c>
      <c r="D458" s="13" t="s">
        <v>2007</v>
      </c>
      <c r="E458" s="13" t="s">
        <v>236</v>
      </c>
      <c r="F458" s="13" t="s">
        <v>486</v>
      </c>
      <c r="G458" s="13" t="s">
        <v>98</v>
      </c>
      <c r="H458" s="13" t="s">
        <v>1311</v>
      </c>
      <c r="I458" s="13" t="s">
        <v>1311</v>
      </c>
      <c r="J458" s="13" t="str">
        <f>VLOOKUP($M458,[1]Hoja1!$K$5:$N$815,2,FALSE)</f>
        <v>C</v>
      </c>
      <c r="K458" s="13">
        <f>VLOOKUP($M458,[1]Hoja1!$K$5:$N$815,3,FALSE)</f>
        <v>39.1</v>
      </c>
      <c r="L458" s="13">
        <f>VLOOKUP($M458,[1]Hoja1!$K$5:$N$815,4,FALSE)</f>
        <v>543036</v>
      </c>
      <c r="M458" s="13" t="s">
        <v>2011</v>
      </c>
      <c r="N458" s="13"/>
      <c r="O458" s="13"/>
      <c r="P458" s="13"/>
      <c r="Q458" s="13"/>
      <c r="R458" s="13"/>
      <c r="S458" s="13"/>
      <c r="T458" s="13"/>
      <c r="U458" s="13"/>
      <c r="V458" s="13"/>
      <c r="W458" s="13"/>
      <c r="X458" s="13"/>
      <c r="Y458" s="13"/>
      <c r="Z458" s="13"/>
      <c r="AA458" s="13"/>
      <c r="AB458" s="13">
        <f>VLOOKUP(M458,'[2]Base Total GPR'!$P$5:$BH$652,11,FALSE)</f>
        <v>2</v>
      </c>
      <c r="AC458" s="13"/>
      <c r="AD458" s="13"/>
      <c r="AE458" s="13"/>
      <c r="AF458" s="13"/>
      <c r="AG458" s="13"/>
      <c r="AH458" s="13">
        <f>VLOOKUP(M458,'[2]Base Total GPR'!$P$5:$BH$652,18,FALSE)</f>
        <v>750</v>
      </c>
      <c r="AI458" s="13"/>
      <c r="AJ458" s="13"/>
      <c r="AK458" s="13"/>
      <c r="AL458" s="13"/>
      <c r="AM458" s="13"/>
      <c r="AN458" s="13">
        <f>VLOOKUP($M458,'[2]Base Total GPR'!$P$5:$BH$652,19,FALSE)</f>
        <v>750</v>
      </c>
      <c r="AO458" s="13">
        <v>1500</v>
      </c>
      <c r="AP458" s="13"/>
      <c r="AQ458" s="13"/>
      <c r="AR458" s="13"/>
      <c r="AS458" s="13"/>
      <c r="AT458" s="13"/>
      <c r="AU458" s="13">
        <v>753</v>
      </c>
      <c r="AV458" s="13"/>
      <c r="AW458" s="13"/>
      <c r="AX458" s="13"/>
      <c r="AY458" s="13"/>
      <c r="AZ458" s="13"/>
      <c r="BA458" s="13">
        <v>2614</v>
      </c>
      <c r="BB458" s="13">
        <v>3367</v>
      </c>
    </row>
    <row r="459" spans="1:54" x14ac:dyDescent="0.25">
      <c r="A459" s="13" t="s">
        <v>1031</v>
      </c>
      <c r="B459" s="13" t="s">
        <v>1317</v>
      </c>
      <c r="C459" s="13" t="s">
        <v>2001</v>
      </c>
      <c r="D459" s="13" t="s">
        <v>2007</v>
      </c>
      <c r="E459" s="13" t="s">
        <v>236</v>
      </c>
      <c r="F459" s="13" t="s">
        <v>486</v>
      </c>
      <c r="G459" s="13" t="s">
        <v>98</v>
      </c>
      <c r="H459" s="13" t="s">
        <v>1311</v>
      </c>
      <c r="I459" s="13" t="s">
        <v>1311</v>
      </c>
      <c r="J459" s="13" t="str">
        <f>VLOOKUP($M459,[1]Hoja1!$K$5:$N$815,2,FALSE)</f>
        <v>C</v>
      </c>
      <c r="K459" s="13">
        <f>VLOOKUP($M459,[1]Hoja1!$K$5:$N$815,3,FALSE)</f>
        <v>39.5</v>
      </c>
      <c r="L459" s="13">
        <f>VLOOKUP($M459,[1]Hoja1!$K$5:$N$815,4,FALSE)</f>
        <v>543052</v>
      </c>
      <c r="M459" s="13" t="s">
        <v>2008</v>
      </c>
      <c r="N459" s="13"/>
      <c r="O459" s="13"/>
      <c r="P459" s="13"/>
      <c r="Q459" s="13"/>
      <c r="R459" s="13"/>
      <c r="S459" s="13"/>
      <c r="T459" s="13"/>
      <c r="U459" s="13"/>
      <c r="V459" s="13"/>
      <c r="W459" s="13"/>
      <c r="X459" s="13"/>
      <c r="Y459" s="13"/>
      <c r="Z459" s="13"/>
      <c r="AA459" s="13"/>
      <c r="AB459" s="13">
        <f>VLOOKUP(M459,'[2]Base Total GPR'!$P$5:$BH$652,11,FALSE)</f>
        <v>2</v>
      </c>
      <c r="AC459" s="13"/>
      <c r="AD459" s="13"/>
      <c r="AE459" s="13"/>
      <c r="AF459" s="13"/>
      <c r="AG459" s="13"/>
      <c r="AH459" s="13">
        <f>VLOOKUP(M459,'[2]Base Total GPR'!$P$5:$BH$652,18,FALSE)</f>
        <v>3000</v>
      </c>
      <c r="AI459" s="13"/>
      <c r="AJ459" s="13"/>
      <c r="AK459" s="13"/>
      <c r="AL459" s="13"/>
      <c r="AM459" s="13"/>
      <c r="AN459" s="13">
        <f>VLOOKUP($M459,'[2]Base Total GPR'!$P$5:$BH$652,19,FALSE)</f>
        <v>3000</v>
      </c>
      <c r="AO459" s="13">
        <v>6000</v>
      </c>
      <c r="AP459" s="13"/>
      <c r="AQ459" s="13"/>
      <c r="AR459" s="13"/>
      <c r="AS459" s="13"/>
      <c r="AT459" s="13"/>
      <c r="AU459" s="13">
        <v>3000</v>
      </c>
      <c r="AV459" s="13"/>
      <c r="AW459" s="13"/>
      <c r="AX459" s="13"/>
      <c r="AY459" s="13"/>
      <c r="AZ459" s="13"/>
      <c r="BA459" s="13">
        <v>3000</v>
      </c>
      <c r="BB459" s="13">
        <v>6000</v>
      </c>
    </row>
    <row r="460" spans="1:54" x14ac:dyDescent="0.25">
      <c r="A460" s="13" t="s">
        <v>1031</v>
      </c>
      <c r="B460" s="13" t="s">
        <v>1317</v>
      </c>
      <c r="C460" s="13" t="s">
        <v>2001</v>
      </c>
      <c r="D460" s="13" t="s">
        <v>2013</v>
      </c>
      <c r="E460" s="13" t="s">
        <v>50</v>
      </c>
      <c r="F460" s="13" t="s">
        <v>199</v>
      </c>
      <c r="G460" s="13" t="s">
        <v>98</v>
      </c>
      <c r="H460" s="13" t="s">
        <v>1311</v>
      </c>
      <c r="I460" s="13" t="s">
        <v>1311</v>
      </c>
      <c r="J460" s="13" t="str">
        <f>VLOOKUP($M460,[1]Hoja1!$K$5:$N$815,2,FALSE)</f>
        <v>C</v>
      </c>
      <c r="K460" s="13">
        <f>VLOOKUP($M460,[1]Hoja1!$K$5:$N$815,3,FALSE)</f>
        <v>43.1</v>
      </c>
      <c r="L460" s="13">
        <f>VLOOKUP($M460,[1]Hoja1!$K$5:$N$815,4,FALSE)</f>
        <v>543263</v>
      </c>
      <c r="M460" s="13" t="s">
        <v>2014</v>
      </c>
      <c r="N460" s="13"/>
      <c r="O460" s="13"/>
      <c r="P460" s="13"/>
      <c r="Q460" s="13"/>
      <c r="R460" s="13"/>
      <c r="S460" s="13"/>
      <c r="T460" s="13"/>
      <c r="U460" s="13"/>
      <c r="V460" s="13"/>
      <c r="W460" s="13"/>
      <c r="X460" s="13"/>
      <c r="Y460" s="13"/>
      <c r="Z460" s="13"/>
      <c r="AA460" s="13"/>
      <c r="AB460" s="13">
        <f>VLOOKUP(M460,'[2]Base Total GPR'!$P$5:$BH$652,11,FALSE)</f>
        <v>12</v>
      </c>
      <c r="AC460" s="13">
        <f>VLOOKUP(M460,'[2]Base Total GPR'!$P$5:$BH$652,18,FALSE)</f>
        <v>0.05</v>
      </c>
      <c r="AD460" s="13">
        <f>VLOOKUP($M460,'[2]Base Total GPR'!$P$5:$BH$652,19,FALSE)</f>
        <v>0.05</v>
      </c>
      <c r="AE460" s="13">
        <f>VLOOKUP($M460,'[2]Base Total GPR'!$P$5:$BH$652,20,FALSE)</f>
        <v>7.0000000000000007E-2</v>
      </c>
      <c r="AF460" s="13">
        <f>VLOOKUP($M460,'[2]Base Total GPR'!$P$5:$BH$652,21,FALSE)</f>
        <v>0.08</v>
      </c>
      <c r="AG460" s="13">
        <f>VLOOKUP($M460,'[2]Base Total GPR'!$P$5:$BH$652,22,FALSE)</f>
        <v>7.0000000000000007E-2</v>
      </c>
      <c r="AH460" s="13">
        <f>VLOOKUP($M460,'[2]Base Total GPR'!$P$5:$BH$652,23,FALSE)</f>
        <v>0.08</v>
      </c>
      <c r="AI460" s="13">
        <f>VLOOKUP($M460,'[2]Base Total GPR'!$P$5:$BH$652,24,FALSE)</f>
        <v>0.08</v>
      </c>
      <c r="AJ460" s="13">
        <f>VLOOKUP($M460,'[2]Base Total GPR'!$P$5:$BH$652,25,FALSE)</f>
        <v>0.08</v>
      </c>
      <c r="AK460" s="13">
        <f>VLOOKUP($M460,'[2]Base Total GPR'!$P$5:$BH$652,26,FALSE)</f>
        <v>0.08</v>
      </c>
      <c r="AL460" s="13">
        <f>VLOOKUP($M460,'[2]Base Total GPR'!$P$5:$BH$652,27,FALSE)</f>
        <v>0.09</v>
      </c>
      <c r="AM460" s="13">
        <f>VLOOKUP($M460,'[2]Base Total GPR'!$P$5:$BH$652,28,FALSE)</f>
        <v>0.17</v>
      </c>
      <c r="AN460" s="13">
        <f>VLOOKUP($M460,'[2]Base Total GPR'!$P$5:$BH$652,29,FALSE)</f>
        <v>0.02</v>
      </c>
      <c r="AO460" s="13">
        <v>0.92</v>
      </c>
      <c r="AP460" s="13">
        <v>4.8500000000000001E-2</v>
      </c>
      <c r="AQ460" s="13">
        <v>6.2700000000000006E-2</v>
      </c>
      <c r="AR460" s="13">
        <v>6.2700000000000006E-2</v>
      </c>
      <c r="AS460" s="13">
        <v>6.3600000000000004E-2</v>
      </c>
      <c r="AT460" s="13">
        <v>8.5099999999999995E-2</v>
      </c>
      <c r="AU460" s="13">
        <v>6.3500000000000001E-2</v>
      </c>
      <c r="AV460" s="13">
        <v>6.8199999999999997E-2</v>
      </c>
      <c r="AW460" s="13">
        <v>6.3799999999999996E-2</v>
      </c>
      <c r="AX460" s="13">
        <v>5.9299999999999999E-2</v>
      </c>
      <c r="AY460" s="13">
        <v>0.1101</v>
      </c>
      <c r="AZ460" s="13">
        <v>6.3500000000000001E-2</v>
      </c>
      <c r="BA460" s="13">
        <v>0.1802</v>
      </c>
      <c r="BB460" s="13">
        <v>0.93120000000000003</v>
      </c>
    </row>
    <row r="461" spans="1:54" x14ac:dyDescent="0.25">
      <c r="A461" s="13" t="s">
        <v>1031</v>
      </c>
      <c r="B461" s="13" t="s">
        <v>1317</v>
      </c>
      <c r="C461" s="13" t="s">
        <v>2001</v>
      </c>
      <c r="D461" s="13" t="s">
        <v>3993</v>
      </c>
      <c r="E461" s="13" t="s">
        <v>676</v>
      </c>
      <c r="F461" s="13" t="s">
        <v>677</v>
      </c>
      <c r="G461" s="13" t="s">
        <v>1416</v>
      </c>
      <c r="H461" s="13" t="s">
        <v>1311</v>
      </c>
      <c r="I461" s="13" t="s">
        <v>1311</v>
      </c>
      <c r="J461" s="13" t="str">
        <f>VLOOKUP($M461,[1]Hoja1!$K$5:$N$815,2,FALSE)</f>
        <v>C</v>
      </c>
      <c r="K461" s="13">
        <f>VLOOKUP($M461,[1]Hoja1!$K$5:$N$815,3,FALSE)</f>
        <v>42.1</v>
      </c>
      <c r="L461" s="13">
        <f>VLOOKUP($M461,[1]Hoja1!$K$5:$N$815,4,FALSE)</f>
        <v>543220</v>
      </c>
      <c r="M461" s="13" t="s">
        <v>4107</v>
      </c>
      <c r="N461" s="13"/>
      <c r="O461" s="13"/>
      <c r="P461" s="13"/>
      <c r="Q461" s="13"/>
      <c r="R461" s="13"/>
      <c r="S461" s="13"/>
      <c r="T461" s="13"/>
      <c r="U461" s="13"/>
      <c r="V461" s="13"/>
      <c r="W461" s="13"/>
      <c r="X461" s="13"/>
      <c r="Y461" s="13"/>
      <c r="Z461" s="13"/>
      <c r="AA461" s="13"/>
      <c r="AB461" s="13">
        <f>VLOOKUP(M461,'[2]Base Total GPR'!$P$5:$BH$652,11,FALSE)</f>
        <v>1</v>
      </c>
      <c r="AC461" s="13"/>
      <c r="AD461" s="13"/>
      <c r="AE461" s="13"/>
      <c r="AF461" s="13"/>
      <c r="AG461" s="13"/>
      <c r="AH461" s="13"/>
      <c r="AI461" s="13"/>
      <c r="AJ461" s="13"/>
      <c r="AK461" s="13"/>
      <c r="AL461" s="13"/>
      <c r="AM461" s="13"/>
      <c r="AN461" s="13">
        <v>35.299999999999997</v>
      </c>
      <c r="AO461" s="13"/>
      <c r="AP461" s="13"/>
      <c r="AQ461" s="13"/>
      <c r="AR461" s="13"/>
      <c r="AS461" s="13"/>
      <c r="AT461" s="13"/>
      <c r="AU461" s="13"/>
      <c r="AV461" s="13"/>
      <c r="AW461" s="13"/>
      <c r="AX461" s="13"/>
      <c r="AY461" s="13"/>
      <c r="AZ461" s="13"/>
      <c r="BA461" s="13">
        <v>35.299999999999997</v>
      </c>
      <c r="BB461" s="13"/>
    </row>
    <row r="462" spans="1:54" x14ac:dyDescent="0.25">
      <c r="A462" s="13" t="s">
        <v>1031</v>
      </c>
      <c r="B462" s="13" t="s">
        <v>1317</v>
      </c>
      <c r="C462" s="13" t="s">
        <v>2001</v>
      </c>
      <c r="D462" s="13" t="s">
        <v>3996</v>
      </c>
      <c r="E462" s="13" t="s">
        <v>50</v>
      </c>
      <c r="F462" s="13" t="s">
        <v>199</v>
      </c>
      <c r="G462" s="13" t="s">
        <v>98</v>
      </c>
      <c r="H462" s="13" t="s">
        <v>1311</v>
      </c>
      <c r="I462" s="13" t="s">
        <v>1311</v>
      </c>
      <c r="J462" s="13" t="str">
        <f>VLOOKUP($M462,[1]Hoja1!$K$5:$N$815,2,FALSE)</f>
        <v>C</v>
      </c>
      <c r="K462" s="13">
        <f>VLOOKUP($M462,[1]Hoja1!$K$5:$N$815,3,FALSE)</f>
        <v>40.1</v>
      </c>
      <c r="L462" s="13">
        <f>VLOOKUP($M462,[1]Hoja1!$K$5:$N$815,4,FALSE)</f>
        <v>543197</v>
      </c>
      <c r="M462" s="13" t="s">
        <v>4113</v>
      </c>
      <c r="N462" s="13"/>
      <c r="O462" s="13"/>
      <c r="P462" s="13"/>
      <c r="Q462" s="13"/>
      <c r="R462" s="13"/>
      <c r="S462" s="13"/>
      <c r="T462" s="13"/>
      <c r="U462" s="13"/>
      <c r="V462" s="13"/>
      <c r="W462" s="13"/>
      <c r="X462" s="13"/>
      <c r="Y462" s="13"/>
      <c r="Z462" s="13"/>
      <c r="AA462" s="13"/>
      <c r="AB462" s="13">
        <f>VLOOKUP(M462,'[2]Base Total GPR'!$P$5:$BH$652,11,FALSE)</f>
        <v>1</v>
      </c>
      <c r="AC462" s="13"/>
      <c r="AD462" s="13"/>
      <c r="AE462" s="13"/>
      <c r="AF462" s="13"/>
      <c r="AG462" s="13"/>
      <c r="AH462" s="13"/>
      <c r="AI462" s="13"/>
      <c r="AJ462" s="13"/>
      <c r="AK462" s="13"/>
      <c r="AL462" s="13"/>
      <c r="AM462" s="13"/>
      <c r="AN462" s="13">
        <v>0.74</v>
      </c>
      <c r="AO462" s="13"/>
      <c r="AP462" s="13"/>
      <c r="AQ462" s="13"/>
      <c r="AR462" s="13"/>
      <c r="AS462" s="13"/>
      <c r="AT462" s="13"/>
      <c r="AU462" s="13"/>
      <c r="AV462" s="13"/>
      <c r="AW462" s="13"/>
      <c r="AX462" s="13"/>
      <c r="AY462" s="13"/>
      <c r="AZ462" s="13"/>
      <c r="BA462" s="13">
        <v>0.68889999999999996</v>
      </c>
      <c r="BB462" s="13"/>
    </row>
    <row r="463" spans="1:54" x14ac:dyDescent="0.25">
      <c r="A463" s="13" t="s">
        <v>1031</v>
      </c>
      <c r="B463" s="13" t="s">
        <v>1317</v>
      </c>
      <c r="C463" s="13" t="s">
        <v>2001</v>
      </c>
      <c r="D463" s="13" t="s">
        <v>2007</v>
      </c>
      <c r="E463" s="13" t="s">
        <v>236</v>
      </c>
      <c r="F463" s="13" t="s">
        <v>486</v>
      </c>
      <c r="G463" s="13" t="s">
        <v>98</v>
      </c>
      <c r="H463" s="13" t="s">
        <v>1311</v>
      </c>
      <c r="I463" s="13" t="s">
        <v>1311</v>
      </c>
      <c r="J463" s="13" t="str">
        <f>VLOOKUP($M463,[1]Hoja1!$K$5:$N$815,2,FALSE)</f>
        <v>C</v>
      </c>
      <c r="K463" s="13">
        <f>VLOOKUP($M463,[1]Hoja1!$K$5:$N$815,3,FALSE)</f>
        <v>39.700000000000003</v>
      </c>
      <c r="L463" s="13">
        <f>VLOOKUP($M463,[1]Hoja1!$K$5:$N$815,4,FALSE)</f>
        <v>543060</v>
      </c>
      <c r="M463" s="13" t="s">
        <v>4124</v>
      </c>
      <c r="N463" s="13"/>
      <c r="O463" s="13"/>
      <c r="P463" s="13"/>
      <c r="Q463" s="13"/>
      <c r="R463" s="13"/>
      <c r="S463" s="13"/>
      <c r="T463" s="13"/>
      <c r="U463" s="13"/>
      <c r="V463" s="13"/>
      <c r="W463" s="13"/>
      <c r="X463" s="13"/>
      <c r="Y463" s="13"/>
      <c r="Z463" s="13"/>
      <c r="AA463" s="13"/>
      <c r="AB463" s="13">
        <f>VLOOKUP(M463,'[2]Base Total GPR'!$P$5:$BH$652,11,FALSE)</f>
        <v>1</v>
      </c>
      <c r="AC463" s="13"/>
      <c r="AD463" s="13"/>
      <c r="AE463" s="13"/>
      <c r="AF463" s="13"/>
      <c r="AG463" s="13"/>
      <c r="AH463" s="13"/>
      <c r="AI463" s="13"/>
      <c r="AJ463" s="13"/>
      <c r="AK463" s="13"/>
      <c r="AL463" s="13"/>
      <c r="AM463" s="13"/>
      <c r="AN463" s="13">
        <v>2</v>
      </c>
      <c r="AO463" s="13"/>
      <c r="AP463" s="13"/>
      <c r="AQ463" s="13"/>
      <c r="AR463" s="13"/>
      <c r="AS463" s="13"/>
      <c r="AT463" s="13"/>
      <c r="AU463" s="13"/>
      <c r="AV463" s="13"/>
      <c r="AW463" s="13"/>
      <c r="AX463" s="13"/>
      <c r="AY463" s="13"/>
      <c r="AZ463" s="13"/>
      <c r="BA463" s="13">
        <v>2.3199999999999998</v>
      </c>
      <c r="BB463" s="13"/>
    </row>
    <row r="464" spans="1:54" x14ac:dyDescent="0.25">
      <c r="A464" s="13" t="s">
        <v>1031</v>
      </c>
      <c r="B464" s="13" t="s">
        <v>1317</v>
      </c>
      <c r="C464" s="13" t="s">
        <v>2001</v>
      </c>
      <c r="D464" s="13" t="s">
        <v>4008</v>
      </c>
      <c r="E464" s="13" t="s">
        <v>50</v>
      </c>
      <c r="F464" s="13" t="s">
        <v>199</v>
      </c>
      <c r="G464" s="13" t="s">
        <v>98</v>
      </c>
      <c r="H464" s="13" t="s">
        <v>1311</v>
      </c>
      <c r="I464" s="13" t="s">
        <v>1311</v>
      </c>
      <c r="J464" s="13" t="str">
        <f>VLOOKUP($M464,[1]Hoja1!$K$5:$N$815,2,FALSE)</f>
        <v>C</v>
      </c>
      <c r="K464" s="13">
        <f>VLOOKUP($M464,[1]Hoja1!$K$5:$N$815,3,FALSE)</f>
        <v>38.1</v>
      </c>
      <c r="L464" s="13">
        <f>VLOOKUP($M464,[1]Hoja1!$K$5:$N$815,4,FALSE)</f>
        <v>542857</v>
      </c>
      <c r="M464" s="13" t="s">
        <v>4132</v>
      </c>
      <c r="N464" s="13"/>
      <c r="O464" s="13"/>
      <c r="P464" s="13"/>
      <c r="Q464" s="13"/>
      <c r="R464" s="13"/>
      <c r="S464" s="13"/>
      <c r="T464" s="13"/>
      <c r="U464" s="13"/>
      <c r="V464" s="13"/>
      <c r="W464" s="13"/>
      <c r="X464" s="13"/>
      <c r="Y464" s="13"/>
      <c r="Z464" s="13"/>
      <c r="AA464" s="13"/>
      <c r="AB464" s="13">
        <f>VLOOKUP(M464,'[2]Base Total GPR'!$P$5:$BH$652,11,FALSE)</f>
        <v>1</v>
      </c>
      <c r="AC464" s="13"/>
      <c r="AD464" s="13"/>
      <c r="AE464" s="13"/>
      <c r="AF464" s="13"/>
      <c r="AG464" s="13"/>
      <c r="AH464" s="13"/>
      <c r="AI464" s="13"/>
      <c r="AJ464" s="13"/>
      <c r="AK464" s="13"/>
      <c r="AL464" s="13"/>
      <c r="AM464" s="13"/>
      <c r="AN464" s="13">
        <v>81</v>
      </c>
      <c r="AO464" s="13"/>
      <c r="AP464" s="13"/>
      <c r="AQ464" s="13"/>
      <c r="AR464" s="13"/>
      <c r="AS464" s="13"/>
      <c r="AT464" s="13"/>
      <c r="AU464" s="13"/>
      <c r="AV464" s="13"/>
      <c r="AW464" s="13"/>
      <c r="AX464" s="13"/>
      <c r="AY464" s="13"/>
      <c r="AZ464" s="13"/>
      <c r="BA464" s="13">
        <v>221</v>
      </c>
      <c r="BB464" s="13"/>
    </row>
    <row r="465" spans="1:143" x14ac:dyDescent="0.25">
      <c r="A465" s="13" t="s">
        <v>1031</v>
      </c>
      <c r="B465" s="13" t="s">
        <v>1317</v>
      </c>
      <c r="C465" s="13" t="s">
        <v>2001</v>
      </c>
      <c r="D465" s="13" t="s">
        <v>4009</v>
      </c>
      <c r="E465" s="13" t="s">
        <v>50</v>
      </c>
      <c r="F465" s="13" t="s">
        <v>199</v>
      </c>
      <c r="G465" s="13" t="s">
        <v>98</v>
      </c>
      <c r="H465" s="13" t="s">
        <v>1311</v>
      </c>
      <c r="I465" s="13" t="s">
        <v>1311</v>
      </c>
      <c r="J465" s="13" t="str">
        <f>VLOOKUP($M465,[1]Hoja1!$K$5:$N$815,2,FALSE)</f>
        <v>C</v>
      </c>
      <c r="K465" s="13">
        <f>VLOOKUP($M465,[1]Hoja1!$K$5:$N$815,3,FALSE)</f>
        <v>41.1</v>
      </c>
      <c r="L465" s="13">
        <f>VLOOKUP($M465,[1]Hoja1!$K$5:$N$815,4,FALSE)</f>
        <v>543203</v>
      </c>
      <c r="M465" s="13" t="s">
        <v>4133</v>
      </c>
      <c r="N465" s="13"/>
      <c r="O465" s="13"/>
      <c r="P465" s="13"/>
      <c r="Q465" s="13"/>
      <c r="R465" s="13"/>
      <c r="S465" s="13"/>
      <c r="T465" s="13"/>
      <c r="U465" s="13"/>
      <c r="V465" s="13"/>
      <c r="W465" s="13"/>
      <c r="X465" s="13"/>
      <c r="Y465" s="13"/>
      <c r="Z465" s="13"/>
      <c r="AA465" s="13"/>
      <c r="AB465" s="13">
        <f>VLOOKUP(M465,'[2]Base Total GPR'!$P$5:$BH$652,11,FALSE)</f>
        <v>1</v>
      </c>
      <c r="AC465" s="13"/>
      <c r="AD465" s="13"/>
      <c r="AE465" s="13"/>
      <c r="AF465" s="13"/>
      <c r="AG465" s="13"/>
      <c r="AH465" s="13"/>
      <c r="AI465" s="13"/>
      <c r="AJ465" s="13"/>
      <c r="AK465" s="13"/>
      <c r="AL465" s="13"/>
      <c r="AM465" s="13"/>
      <c r="AN465" s="13">
        <v>200</v>
      </c>
      <c r="AO465" s="13"/>
      <c r="AP465" s="13"/>
      <c r="AQ465" s="13"/>
      <c r="AR465" s="13"/>
      <c r="AS465" s="13"/>
      <c r="AT465" s="13"/>
      <c r="AU465" s="13"/>
      <c r="AV465" s="13"/>
      <c r="AW465" s="13"/>
      <c r="AX465" s="13"/>
      <c r="AY465" s="13"/>
      <c r="AZ465" s="13"/>
      <c r="BA465" s="13">
        <v>824</v>
      </c>
      <c r="BB465" s="13"/>
    </row>
    <row r="466" spans="1:143" x14ac:dyDescent="0.25">
      <c r="A466" s="13" t="s">
        <v>1031</v>
      </c>
      <c r="B466" s="13" t="s">
        <v>1317</v>
      </c>
      <c r="C466" s="13" t="s">
        <v>2001</v>
      </c>
      <c r="D466" s="13" t="s">
        <v>3993</v>
      </c>
      <c r="E466" s="13" t="s">
        <v>676</v>
      </c>
      <c r="F466" s="13" t="s">
        <v>677</v>
      </c>
      <c r="G466" s="13" t="s">
        <v>1416</v>
      </c>
      <c r="H466" s="13" t="s">
        <v>1311</v>
      </c>
      <c r="I466" s="13" t="s">
        <v>1311</v>
      </c>
      <c r="J466" s="13" t="str">
        <f>VLOOKUP($M466,[1]Hoja1!$K$5:$N$815,2,FALSE)</f>
        <v>C</v>
      </c>
      <c r="K466" s="13">
        <f>VLOOKUP($M466,[1]Hoja1!$K$5:$N$815,3,FALSE)</f>
        <v>42.2</v>
      </c>
      <c r="L466" s="13">
        <f>VLOOKUP($M466,[1]Hoja1!$K$5:$N$815,4,FALSE)</f>
        <v>543226</v>
      </c>
      <c r="M466" s="13" t="s">
        <v>4230</v>
      </c>
      <c r="N466" s="13"/>
      <c r="O466" s="13"/>
      <c r="P466" s="13"/>
      <c r="Q466" s="13"/>
      <c r="R466" s="13"/>
      <c r="S466" s="13"/>
      <c r="T466" s="13"/>
      <c r="U466" s="13"/>
      <c r="V466" s="13"/>
      <c r="W466" s="13"/>
      <c r="X466" s="13"/>
      <c r="Y466" s="13"/>
      <c r="Z466" s="13"/>
      <c r="AA466" s="13"/>
      <c r="AB466" s="13">
        <f>VLOOKUP(M466,'[2]Base Total GPR'!$P$5:$BH$652,11,FALSE)</f>
        <v>1</v>
      </c>
      <c r="AC466" s="13"/>
      <c r="AD466" s="13"/>
      <c r="AE466" s="13"/>
      <c r="AF466" s="13"/>
      <c r="AG466" s="13"/>
      <c r="AH466" s="13"/>
      <c r="AI466" s="13"/>
      <c r="AJ466" s="13"/>
      <c r="AK466" s="13"/>
      <c r="AL466" s="13"/>
      <c r="AM466" s="13"/>
      <c r="AN466" s="13">
        <v>0.3</v>
      </c>
      <c r="AO466" s="13"/>
      <c r="AP466" s="13"/>
      <c r="AQ466" s="13"/>
      <c r="AR466" s="13"/>
      <c r="AS466" s="13"/>
      <c r="AT466" s="13"/>
      <c r="AU466" s="13"/>
      <c r="AV466" s="13"/>
      <c r="AW466" s="13"/>
      <c r="AX466" s="13"/>
      <c r="AY466" s="13"/>
      <c r="AZ466" s="13"/>
      <c r="BA466" s="13">
        <v>0.3</v>
      </c>
      <c r="BB466" s="13"/>
    </row>
    <row r="467" spans="1:143" x14ac:dyDescent="0.25">
      <c r="A467" s="13" t="s">
        <v>1031</v>
      </c>
      <c r="B467" s="13" t="s">
        <v>1317</v>
      </c>
      <c r="C467" s="13" t="s">
        <v>2001</v>
      </c>
      <c r="D467" s="13" t="s">
        <v>2007</v>
      </c>
      <c r="E467" s="13" t="s">
        <v>236</v>
      </c>
      <c r="F467" s="13" t="s">
        <v>486</v>
      </c>
      <c r="G467" s="13" t="s">
        <v>98</v>
      </c>
      <c r="H467" s="13" t="s">
        <v>1311</v>
      </c>
      <c r="I467" s="13" t="s">
        <v>1311</v>
      </c>
      <c r="J467" s="13" t="str">
        <f>VLOOKUP($M467,[1]Hoja1!$K$5:$N$815,2,FALSE)</f>
        <v>C</v>
      </c>
      <c r="K467" s="13">
        <f>VLOOKUP($M467,[1]Hoja1!$K$5:$N$815,3,FALSE)</f>
        <v>39.6</v>
      </c>
      <c r="L467" s="13">
        <f>VLOOKUP($M467,[1]Hoja1!$K$5:$N$815,4,FALSE)</f>
        <v>543056</v>
      </c>
      <c r="M467" s="13" t="s">
        <v>4233</v>
      </c>
      <c r="N467" s="13"/>
      <c r="O467" s="13"/>
      <c r="P467" s="13"/>
      <c r="Q467" s="13"/>
      <c r="R467" s="13"/>
      <c r="S467" s="13"/>
      <c r="T467" s="13"/>
      <c r="U467" s="13"/>
      <c r="V467" s="13"/>
      <c r="W467" s="13"/>
      <c r="X467" s="13"/>
      <c r="Y467" s="13"/>
      <c r="Z467" s="13"/>
      <c r="AA467" s="13"/>
      <c r="AB467" s="13">
        <f>VLOOKUP(M467,'[2]Base Total GPR'!$P$5:$BH$652,11,FALSE)</f>
        <v>1</v>
      </c>
      <c r="AC467" s="13"/>
      <c r="AD467" s="13"/>
      <c r="AE467" s="13"/>
      <c r="AF467" s="13"/>
      <c r="AG467" s="13"/>
      <c r="AH467" s="13"/>
      <c r="AI467" s="13"/>
      <c r="AJ467" s="13"/>
      <c r="AK467" s="13"/>
      <c r="AL467" s="13"/>
      <c r="AM467" s="13"/>
      <c r="AN467" s="13">
        <v>0.09</v>
      </c>
      <c r="AO467" s="13"/>
      <c r="AP467" s="13"/>
      <c r="AQ467" s="13"/>
      <c r="AR467" s="13"/>
      <c r="AS467" s="13"/>
      <c r="AT467" s="13"/>
      <c r="AU467" s="13"/>
      <c r="AV467" s="13"/>
      <c r="AW467" s="13"/>
      <c r="AX467" s="13"/>
      <c r="AY467" s="13"/>
      <c r="AZ467" s="13"/>
      <c r="BA467" s="13">
        <v>0.25</v>
      </c>
      <c r="BB467" s="13"/>
    </row>
    <row r="468" spans="1:143" x14ac:dyDescent="0.25">
      <c r="A468" s="13" t="s">
        <v>1031</v>
      </c>
      <c r="B468" s="13" t="s">
        <v>1317</v>
      </c>
      <c r="C468" s="13" t="s">
        <v>2001</v>
      </c>
      <c r="D468" s="13" t="s">
        <v>2007</v>
      </c>
      <c r="E468" s="13" t="s">
        <v>236</v>
      </c>
      <c r="F468" s="13" t="s">
        <v>486</v>
      </c>
      <c r="G468" s="13" t="s">
        <v>98</v>
      </c>
      <c r="H468" s="13" t="s">
        <v>1311</v>
      </c>
      <c r="I468" s="13" t="s">
        <v>1311</v>
      </c>
      <c r="J468" s="13" t="str">
        <f>VLOOKUP($M468,[1]Hoja1!$K$5:$N$815,2,FALSE)</f>
        <v>C</v>
      </c>
      <c r="K468" s="13">
        <f>VLOOKUP($M468,[1]Hoja1!$K$5:$N$815,3,FALSE)</f>
        <v>39.4</v>
      </c>
      <c r="L468" s="13">
        <f>VLOOKUP($M468,[1]Hoja1!$K$5:$N$815,4,FALSE)</f>
        <v>543047</v>
      </c>
      <c r="M468" s="13" t="s">
        <v>4246</v>
      </c>
      <c r="N468" s="13"/>
      <c r="O468" s="13"/>
      <c r="P468" s="13"/>
      <c r="Q468" s="13"/>
      <c r="R468" s="13"/>
      <c r="S468" s="13"/>
      <c r="T468" s="13"/>
      <c r="U468" s="13"/>
      <c r="V468" s="13"/>
      <c r="W468" s="13"/>
      <c r="X468" s="13"/>
      <c r="Y468" s="13"/>
      <c r="Z468" s="13"/>
      <c r="AA468" s="13"/>
      <c r="AB468" s="13">
        <f>VLOOKUP(M468,'[2]Base Total GPR'!$P$5:$BH$652,11,FALSE)</f>
        <v>1</v>
      </c>
      <c r="AC468" s="13"/>
      <c r="AD468" s="13"/>
      <c r="AE468" s="13"/>
      <c r="AF468" s="13"/>
      <c r="AG468" s="13"/>
      <c r="AH468" s="13"/>
      <c r="AI468" s="13"/>
      <c r="AJ468" s="13"/>
      <c r="AK468" s="13"/>
      <c r="AL468" s="13"/>
      <c r="AM468" s="13"/>
      <c r="AN468" s="13">
        <v>0.06</v>
      </c>
      <c r="AO468" s="13"/>
      <c r="AP468" s="13"/>
      <c r="AQ468" s="13"/>
      <c r="AR468" s="13"/>
      <c r="AS468" s="13"/>
      <c r="AT468" s="13"/>
      <c r="AU468" s="13"/>
      <c r="AV468" s="13"/>
      <c r="AW468" s="13"/>
      <c r="AX468" s="13"/>
      <c r="AY468" s="13"/>
      <c r="AZ468" s="13"/>
      <c r="BA468" s="13">
        <v>0.06</v>
      </c>
      <c r="BB468" s="13"/>
    </row>
    <row r="469" spans="1:143" x14ac:dyDescent="0.25">
      <c r="A469" s="13" t="s">
        <v>1031</v>
      </c>
      <c r="B469" s="13" t="s">
        <v>1317</v>
      </c>
      <c r="C469" s="13" t="s">
        <v>2001</v>
      </c>
      <c r="D469" s="13" t="s">
        <v>2007</v>
      </c>
      <c r="E469" s="13" t="s">
        <v>236</v>
      </c>
      <c r="F469" s="13" t="s">
        <v>486</v>
      </c>
      <c r="G469" s="13" t="s">
        <v>98</v>
      </c>
      <c r="H469" s="13" t="s">
        <v>1311</v>
      </c>
      <c r="I469" s="13" t="s">
        <v>1311</v>
      </c>
      <c r="J469" s="13" t="str">
        <f>VLOOKUP($M469,[1]Hoja1!$K$5:$N$815,2,FALSE)</f>
        <v>C</v>
      </c>
      <c r="K469" s="13">
        <f>VLOOKUP($M469,[1]Hoja1!$K$5:$N$815,3,FALSE)</f>
        <v>39.200000000000003</v>
      </c>
      <c r="L469" s="13">
        <f>VLOOKUP($M469,[1]Hoja1!$K$5:$N$815,4,FALSE)</f>
        <v>543041</v>
      </c>
      <c r="M469" s="13" t="s">
        <v>4247</v>
      </c>
      <c r="N469" s="13"/>
      <c r="O469" s="13"/>
      <c r="P469" s="13"/>
      <c r="Q469" s="13"/>
      <c r="R469" s="13"/>
      <c r="S469" s="13"/>
      <c r="T469" s="13"/>
      <c r="U469" s="13"/>
      <c r="V469" s="13"/>
      <c r="W469" s="13"/>
      <c r="X469" s="13"/>
      <c r="Y469" s="13"/>
      <c r="Z469" s="13"/>
      <c r="AA469" s="13"/>
      <c r="AB469" s="13">
        <f>VLOOKUP(M469,'[2]Base Total GPR'!$P$5:$BH$652,11,FALSE)</f>
        <v>1</v>
      </c>
      <c r="AC469" s="13"/>
      <c r="AD469" s="13"/>
      <c r="AE469" s="13"/>
      <c r="AF469" s="13"/>
      <c r="AG469" s="13"/>
      <c r="AH469" s="13"/>
      <c r="AI469" s="13"/>
      <c r="AJ469" s="13"/>
      <c r="AK469" s="13"/>
      <c r="AL469" s="13"/>
      <c r="AM469" s="13"/>
      <c r="AN469" s="13">
        <v>0.33</v>
      </c>
      <c r="AO469" s="13"/>
      <c r="AP469" s="13"/>
      <c r="AQ469" s="13"/>
      <c r="AR469" s="13"/>
      <c r="AS469" s="13"/>
      <c r="AT469" s="13"/>
      <c r="AU469" s="13"/>
      <c r="AV469" s="13"/>
      <c r="AW469" s="13"/>
      <c r="AX469" s="13"/>
      <c r="AY469" s="13"/>
      <c r="AZ469" s="13"/>
      <c r="BA469" s="13">
        <v>0.43</v>
      </c>
      <c r="BB469" s="13"/>
    </row>
    <row r="470" spans="1:143" x14ac:dyDescent="0.25">
      <c r="A470" s="13" t="s">
        <v>1031</v>
      </c>
      <c r="B470" s="13" t="s">
        <v>1317</v>
      </c>
      <c r="C470" s="13" t="s">
        <v>2001</v>
      </c>
      <c r="D470" s="13" t="s">
        <v>2007</v>
      </c>
      <c r="E470" s="13" t="s">
        <v>236</v>
      </c>
      <c r="F470" s="13" t="s">
        <v>486</v>
      </c>
      <c r="G470" s="13" t="s">
        <v>98</v>
      </c>
      <c r="H470" s="13" t="s">
        <v>1311</v>
      </c>
      <c r="I470" s="13" t="s">
        <v>1311</v>
      </c>
      <c r="J470" s="13" t="str">
        <f>VLOOKUP($M470,[1]Hoja1!$K$5:$N$815,2,FALSE)</f>
        <v>C</v>
      </c>
      <c r="K470" s="13">
        <f>VLOOKUP($M470,[1]Hoja1!$K$5:$N$815,3,FALSE)</f>
        <v>39.299999999999997</v>
      </c>
      <c r="L470" s="13">
        <f>VLOOKUP($M470,[1]Hoja1!$K$5:$N$815,4,FALSE)</f>
        <v>543043</v>
      </c>
      <c r="M470" s="13" t="s">
        <v>4248</v>
      </c>
      <c r="N470" s="13"/>
      <c r="O470" s="13"/>
      <c r="P470" s="13"/>
      <c r="Q470" s="13"/>
      <c r="R470" s="13"/>
      <c r="S470" s="13"/>
      <c r="T470" s="13"/>
      <c r="U470" s="13"/>
      <c r="V470" s="13"/>
      <c r="W470" s="13"/>
      <c r="X470" s="13"/>
      <c r="Y470" s="13"/>
      <c r="Z470" s="13"/>
      <c r="AA470" s="13"/>
      <c r="AB470" s="13">
        <f>VLOOKUP(M470,'[2]Base Total GPR'!$P$5:$BH$652,11,FALSE)</f>
        <v>1</v>
      </c>
      <c r="AC470" s="13"/>
      <c r="AD470" s="13"/>
      <c r="AE470" s="13"/>
      <c r="AF470" s="13"/>
      <c r="AG470" s="13"/>
      <c r="AH470" s="13"/>
      <c r="AI470" s="13"/>
      <c r="AJ470" s="13"/>
      <c r="AK470" s="13"/>
      <c r="AL470" s="13"/>
      <c r="AM470" s="13"/>
      <c r="AN470" s="13">
        <v>0.24</v>
      </c>
      <c r="AO470" s="13"/>
      <c r="AP470" s="13"/>
      <c r="AQ470" s="13"/>
      <c r="AR470" s="13"/>
      <c r="AS470" s="13"/>
      <c r="AT470" s="13"/>
      <c r="AU470" s="13"/>
      <c r="AV470" s="13"/>
      <c r="AW470" s="13"/>
      <c r="AX470" s="13"/>
      <c r="AY470" s="13"/>
      <c r="AZ470" s="13"/>
      <c r="BA470" s="13">
        <v>0.27</v>
      </c>
      <c r="BB470" s="13"/>
    </row>
    <row r="471" spans="1:143" x14ac:dyDescent="0.25">
      <c r="A471" s="13" t="s">
        <v>1031</v>
      </c>
      <c r="B471" s="13" t="s">
        <v>1317</v>
      </c>
      <c r="C471" s="13" t="s">
        <v>2001</v>
      </c>
      <c r="D471" s="13" t="s">
        <v>2013</v>
      </c>
      <c r="E471" s="13" t="s">
        <v>63</v>
      </c>
      <c r="F471" s="13" t="s">
        <v>435</v>
      </c>
      <c r="G471" s="13" t="s">
        <v>523</v>
      </c>
      <c r="H471" s="13" t="s">
        <v>4309</v>
      </c>
      <c r="I471" s="13" t="s">
        <v>1320</v>
      </c>
      <c r="J471" s="13" t="str">
        <f>VLOOKUP($M471,[1]Hoja1!$K$5:$N$815,2,FALSE)</f>
        <v>P</v>
      </c>
      <c r="K471" s="13">
        <f>VLOOKUP($M471,[1]Hoja1!$K$5:$N$815,3,FALSE)</f>
        <v>26.1</v>
      </c>
      <c r="L471" s="13">
        <f>VLOOKUP($M471,[1]Hoja1!$K$5:$N$815,4,FALSE)</f>
        <v>560773</v>
      </c>
      <c r="M471" s="13" t="s">
        <v>1485</v>
      </c>
      <c r="N471" s="13"/>
      <c r="O471" s="13"/>
      <c r="P471" s="13"/>
      <c r="Q471" s="13"/>
      <c r="R471" s="13"/>
      <c r="S471" s="13"/>
      <c r="T471" s="13"/>
      <c r="U471" s="13"/>
      <c r="V471" s="13"/>
      <c r="W471" s="13"/>
      <c r="X471" s="13"/>
      <c r="Y471" s="13"/>
      <c r="Z471" s="13"/>
      <c r="AA471" s="13"/>
      <c r="AB471" s="13">
        <f>VLOOKUP(M471,'[2]Base Total GPR'!$P$5:$BH$652,11,FALSE)</f>
        <v>2</v>
      </c>
      <c r="AC471" s="13"/>
      <c r="AD471" s="13"/>
      <c r="AE471" s="13"/>
      <c r="AF471" s="13"/>
      <c r="AG471" s="13"/>
      <c r="AH471" s="13">
        <v>0.86499999999999999</v>
      </c>
      <c r="AI471" s="13"/>
      <c r="AJ471" s="13"/>
      <c r="AK471" s="13"/>
      <c r="AL471" s="13"/>
      <c r="AM471" s="13"/>
      <c r="AN471" s="13">
        <v>0.86499999999999999</v>
      </c>
      <c r="AO471" s="13"/>
      <c r="AP471" s="13"/>
      <c r="AQ471" s="13"/>
      <c r="AR471" s="13"/>
      <c r="AS471" s="13"/>
      <c r="AT471" s="13"/>
      <c r="AU471" s="13">
        <v>0.874</v>
      </c>
      <c r="AV471" s="13"/>
      <c r="AW471" s="13"/>
      <c r="AX471" s="13"/>
      <c r="AY471" s="13"/>
      <c r="AZ471" s="13"/>
      <c r="BA471" s="13">
        <v>0.91</v>
      </c>
      <c r="BB471" s="13"/>
    </row>
    <row r="472" spans="1:143" x14ac:dyDescent="0.25">
      <c r="A472" s="13" t="s">
        <v>1031</v>
      </c>
      <c r="B472" s="13" t="s">
        <v>1317</v>
      </c>
      <c r="C472" s="13" t="s">
        <v>2001</v>
      </c>
      <c r="D472" s="13" t="s">
        <v>3996</v>
      </c>
      <c r="E472" s="13" t="s">
        <v>50</v>
      </c>
      <c r="F472" s="13" t="s">
        <v>199</v>
      </c>
      <c r="G472" s="13" t="s">
        <v>98</v>
      </c>
      <c r="H472" s="13" t="s">
        <v>1311</v>
      </c>
      <c r="I472" s="13" t="s">
        <v>1311</v>
      </c>
      <c r="J472" s="13" t="str">
        <f>VLOOKUP($M472,[1]Hoja1!$K$5:$N$815,2,FALSE)</f>
        <v>C</v>
      </c>
      <c r="K472" s="13">
        <f>VLOOKUP($M472,[1]Hoja1!$K$5:$N$815,3,FALSE)</f>
        <v>40.200000000000003</v>
      </c>
      <c r="L472" s="13">
        <f>VLOOKUP($M472,[1]Hoja1!$K$5:$N$815,4,FALSE)</f>
        <v>543199</v>
      </c>
      <c r="M472" s="13" t="s">
        <v>4268</v>
      </c>
      <c r="N472" s="13"/>
      <c r="O472" s="13"/>
      <c r="P472" s="13"/>
      <c r="Q472" s="13"/>
      <c r="R472" s="13"/>
      <c r="S472" s="13"/>
      <c r="T472" s="13"/>
      <c r="U472" s="13"/>
      <c r="V472" s="13"/>
      <c r="W472" s="13"/>
      <c r="X472" s="13"/>
      <c r="Y472" s="13"/>
      <c r="Z472" s="13"/>
      <c r="AA472" s="13"/>
      <c r="AB472" s="13">
        <f>VLOOKUP(M472,'[2]Base Total GPR'!$P$5:$BH$652,11,FALSE)</f>
        <v>1</v>
      </c>
      <c r="AC472" s="13"/>
      <c r="AD472" s="13"/>
      <c r="AE472" s="13"/>
      <c r="AF472" s="13"/>
      <c r="AG472" s="13"/>
      <c r="AH472" s="13"/>
      <c r="AI472" s="13"/>
      <c r="AJ472" s="13"/>
      <c r="AK472" s="13"/>
      <c r="AL472" s="13"/>
      <c r="AM472" s="13"/>
      <c r="AN472" s="13">
        <v>0.35</v>
      </c>
      <c r="AO472" s="13"/>
      <c r="AP472" s="13"/>
      <c r="AQ472" s="13"/>
      <c r="AR472" s="13"/>
      <c r="AS472" s="13"/>
      <c r="AT472" s="13"/>
      <c r="AU472" s="13"/>
      <c r="AV472" s="13"/>
      <c r="AW472" s="13"/>
      <c r="AX472" s="13"/>
      <c r="AY472" s="13"/>
      <c r="AZ472" s="13"/>
      <c r="BA472" s="13">
        <v>0.34100000000000003</v>
      </c>
      <c r="BB472" s="13"/>
    </row>
    <row r="473" spans="1:143" x14ac:dyDescent="0.25">
      <c r="A473" s="13" t="s">
        <v>1031</v>
      </c>
      <c r="B473" s="13" t="s">
        <v>1317</v>
      </c>
      <c r="C473" s="13" t="s">
        <v>2001</v>
      </c>
      <c r="D473" s="13" t="s">
        <v>4009</v>
      </c>
      <c r="E473" s="13" t="s">
        <v>50</v>
      </c>
      <c r="F473" s="13" t="s">
        <v>199</v>
      </c>
      <c r="G473" s="13" t="s">
        <v>98</v>
      </c>
      <c r="H473" s="13" t="s">
        <v>1311</v>
      </c>
      <c r="I473" s="13" t="s">
        <v>1311</v>
      </c>
      <c r="J473" s="13" t="str">
        <f>VLOOKUP($M473,[1]Hoja1!$K$5:$N$815,2,FALSE)</f>
        <v>C</v>
      </c>
      <c r="K473" s="13">
        <f>VLOOKUP($M473,[1]Hoja1!$K$5:$N$815,3,FALSE)</f>
        <v>41.2</v>
      </c>
      <c r="L473" s="13">
        <f>VLOOKUP($M473,[1]Hoja1!$K$5:$N$815,4,FALSE)</f>
        <v>543206</v>
      </c>
      <c r="M473" s="13" t="s">
        <v>4285</v>
      </c>
      <c r="N473" s="13"/>
      <c r="O473" s="13"/>
      <c r="P473" s="13"/>
      <c r="Q473" s="13"/>
      <c r="R473" s="13"/>
      <c r="S473" s="13"/>
      <c r="T473" s="13"/>
      <c r="U473" s="13"/>
      <c r="V473" s="13"/>
      <c r="W473" s="13"/>
      <c r="X473" s="13"/>
      <c r="Y473" s="13"/>
      <c r="Z473" s="13"/>
      <c r="AA473" s="13"/>
      <c r="AB473" s="13">
        <f>VLOOKUP(M473,'[2]Base Total GPR'!$P$5:$BH$652,11,FALSE)</f>
        <v>1</v>
      </c>
      <c r="AC473" s="13"/>
      <c r="AD473" s="13"/>
      <c r="AE473" s="13"/>
      <c r="AF473" s="13"/>
      <c r="AG473" s="13"/>
      <c r="AH473" s="13"/>
      <c r="AI473" s="13"/>
      <c r="AJ473" s="13"/>
      <c r="AK473" s="13"/>
      <c r="AL473" s="13"/>
      <c r="AM473" s="13"/>
      <c r="AN473" s="13">
        <v>7</v>
      </c>
      <c r="AO473" s="13"/>
      <c r="AP473" s="13"/>
      <c r="AQ473" s="13"/>
      <c r="AR473" s="13"/>
      <c r="AS473" s="13"/>
      <c r="AT473" s="13"/>
      <c r="AU473" s="13"/>
      <c r="AV473" s="13"/>
      <c r="AW473" s="13"/>
      <c r="AX473" s="13"/>
      <c r="AY473" s="13"/>
      <c r="AZ473" s="13"/>
      <c r="BA473" s="13">
        <v>17.7</v>
      </c>
      <c r="BB473" s="13"/>
    </row>
    <row r="474" spans="1:143" x14ac:dyDescent="0.25">
      <c r="A474" s="13" t="s">
        <v>1069</v>
      </c>
      <c r="B474" s="13" t="s">
        <v>1379</v>
      </c>
      <c r="C474" s="13" t="s">
        <v>2016</v>
      </c>
      <c r="D474" s="13" t="s">
        <v>2022</v>
      </c>
      <c r="E474" s="13" t="s">
        <v>310</v>
      </c>
      <c r="F474" s="13" t="s">
        <v>311</v>
      </c>
      <c r="G474" s="13" t="s">
        <v>1072</v>
      </c>
      <c r="H474" s="13" t="s">
        <v>4314</v>
      </c>
      <c r="I474" s="13" t="s">
        <v>2025</v>
      </c>
      <c r="J474" s="13" t="str">
        <f>VLOOKUP($M474,[1]Hoja1!$K$5:$N$815,2,FALSE)</f>
        <v>C</v>
      </c>
      <c r="K474" s="13">
        <f>VLOOKUP($M474,[1]Hoja1!$K$5:$N$815,3,FALSE)</f>
        <v>35.1</v>
      </c>
      <c r="L474" s="13">
        <f>VLOOKUP($M474,[1]Hoja1!$K$5:$N$815,4,FALSE)</f>
        <v>557172</v>
      </c>
      <c r="M474" s="13" t="s">
        <v>2026</v>
      </c>
      <c r="N474" s="13"/>
      <c r="O474" s="13"/>
      <c r="P474" s="13"/>
      <c r="Q474" s="13"/>
      <c r="R474" s="13"/>
      <c r="S474" s="13"/>
      <c r="T474" s="13"/>
      <c r="U474" s="13"/>
      <c r="V474" s="13"/>
      <c r="W474" s="13"/>
      <c r="X474" s="13"/>
      <c r="Y474" s="13"/>
      <c r="Z474" s="13"/>
      <c r="AA474" s="13"/>
      <c r="AB474" s="13">
        <f>VLOOKUP(M474,'[2]Base Total GPR'!$P$5:$BH$652,11,FALSE)</f>
        <v>2</v>
      </c>
      <c r="AC474" s="13"/>
      <c r="AD474" s="13"/>
      <c r="AE474" s="13"/>
      <c r="AF474" s="13"/>
      <c r="AG474" s="13"/>
      <c r="AH474" s="13">
        <f>VLOOKUP(M474,'[2]Base Total GPR'!$P$5:$BH$652,18,FALSE)</f>
        <v>112500</v>
      </c>
      <c r="AI474" s="13"/>
      <c r="AJ474" s="13"/>
      <c r="AK474" s="13"/>
      <c r="AL474" s="13"/>
      <c r="AM474" s="13"/>
      <c r="AN474" s="13">
        <f>VLOOKUP($M474,'[2]Base Total GPR'!$P$5:$BH$652,19,FALSE)</f>
        <v>137500</v>
      </c>
      <c r="AO474" s="13">
        <v>250000</v>
      </c>
      <c r="AP474" s="13"/>
      <c r="AQ474" s="13"/>
      <c r="AR474" s="13"/>
      <c r="AS474" s="13"/>
      <c r="AT474" s="13"/>
      <c r="AU474" s="13">
        <v>112500</v>
      </c>
      <c r="AV474" s="13"/>
      <c r="AW474" s="13"/>
      <c r="AX474" s="13"/>
      <c r="AY474" s="13"/>
      <c r="AZ474" s="13"/>
      <c r="BA474" s="13">
        <v>303915</v>
      </c>
      <c r="BB474" s="13">
        <v>416415</v>
      </c>
    </row>
    <row r="475" spans="1:143" x14ac:dyDescent="0.25">
      <c r="A475" s="13" t="s">
        <v>1069</v>
      </c>
      <c r="B475" s="13" t="s">
        <v>1379</v>
      </c>
      <c r="C475" s="13" t="s">
        <v>2016</v>
      </c>
      <c r="D475" s="13" t="s">
        <v>2031</v>
      </c>
      <c r="E475" s="13" t="s">
        <v>116</v>
      </c>
      <c r="F475" s="13" t="s">
        <v>2032</v>
      </c>
      <c r="G475" s="13" t="s">
        <v>1075</v>
      </c>
      <c r="H475" s="13" t="s">
        <v>4332</v>
      </c>
      <c r="I475" s="13" t="s">
        <v>2033</v>
      </c>
      <c r="J475" s="13" t="str">
        <f>VLOOKUP($M475,[1]Hoja1!$K$5:$N$815,2,FALSE)</f>
        <v>C</v>
      </c>
      <c r="K475" s="13">
        <f>VLOOKUP($M475,[1]Hoja1!$K$5:$N$815,3,FALSE)</f>
        <v>30.1</v>
      </c>
      <c r="L475" s="13">
        <f>VLOOKUP($M475,[1]Hoja1!$K$5:$N$815,4,FALSE)</f>
        <v>546671</v>
      </c>
      <c r="M475" s="13" t="s">
        <v>2045</v>
      </c>
      <c r="N475" s="13"/>
      <c r="O475" s="13"/>
      <c r="P475" s="13"/>
      <c r="Q475" s="13"/>
      <c r="R475" s="13"/>
      <c r="S475" s="13"/>
      <c r="T475" s="13"/>
      <c r="U475" s="13"/>
      <c r="V475" s="13"/>
      <c r="W475" s="13"/>
      <c r="X475" s="13"/>
      <c r="Y475" s="13"/>
      <c r="Z475" s="13"/>
      <c r="AA475" s="13"/>
      <c r="AB475" s="13">
        <f>VLOOKUP(M475,'[2]Base Total GPR'!$P$5:$BH$652,11,FALSE)</f>
        <v>2</v>
      </c>
      <c r="AC475" s="13"/>
      <c r="AD475" s="13"/>
      <c r="AE475" s="13"/>
      <c r="AF475" s="13"/>
      <c r="AG475" s="13"/>
      <c r="AH475" s="13">
        <f>VLOOKUP(M475,'[2]Base Total GPR'!$P$5:$BH$652,18,FALSE)</f>
        <v>0.1</v>
      </c>
      <c r="AI475" s="13"/>
      <c r="AJ475" s="13"/>
      <c r="AK475" s="13"/>
      <c r="AL475" s="13"/>
      <c r="AM475" s="13"/>
      <c r="AN475" s="13">
        <f>VLOOKUP($M475,'[2]Base Total GPR'!$P$5:$BH$652,19,FALSE)</f>
        <v>0.15</v>
      </c>
      <c r="AO475" s="13">
        <v>0.25</v>
      </c>
      <c r="AP475" s="13"/>
      <c r="AQ475" s="13"/>
      <c r="AR475" s="13"/>
      <c r="AS475" s="13"/>
      <c r="AT475" s="13"/>
      <c r="AU475" s="13">
        <v>44927</v>
      </c>
      <c r="AV475" s="13"/>
      <c r="AW475" s="13"/>
      <c r="AX475" s="13"/>
      <c r="AY475" s="13"/>
      <c r="AZ475" s="13"/>
      <c r="BA475" s="13">
        <v>45114</v>
      </c>
      <c r="BB475" s="13">
        <v>1</v>
      </c>
    </row>
    <row r="476" spans="1:143" x14ac:dyDescent="0.25">
      <c r="A476" s="13" t="s">
        <v>1069</v>
      </c>
      <c r="B476" s="13" t="s">
        <v>1379</v>
      </c>
      <c r="C476" s="13" t="s">
        <v>2016</v>
      </c>
      <c r="D476" s="13" t="s">
        <v>2019</v>
      </c>
      <c r="E476" s="13" t="s">
        <v>310</v>
      </c>
      <c r="F476" s="13" t="s">
        <v>311</v>
      </c>
      <c r="G476" s="13" t="s">
        <v>1072</v>
      </c>
      <c r="H476" s="13" t="s">
        <v>4314</v>
      </c>
      <c r="I476" s="13" t="s">
        <v>1532</v>
      </c>
      <c r="J476" s="13" t="str">
        <f>VLOOKUP($M476,[1]Hoja1!$K$5:$N$815,2,FALSE)</f>
        <v>C</v>
      </c>
      <c r="K476" s="13">
        <f>VLOOKUP($M476,[1]Hoja1!$K$5:$N$815,3,FALSE)</f>
        <v>29.1</v>
      </c>
      <c r="L476" s="13">
        <f>VLOOKUP($M476,[1]Hoja1!$K$5:$N$815,4,FALSE)</f>
        <v>546662</v>
      </c>
      <c r="M476" s="13" t="s">
        <v>2040</v>
      </c>
      <c r="N476" s="13"/>
      <c r="O476" s="13"/>
      <c r="P476" s="13"/>
      <c r="Q476" s="13"/>
      <c r="R476" s="13"/>
      <c r="S476" s="13"/>
      <c r="T476" s="13"/>
      <c r="U476" s="13"/>
      <c r="V476" s="13"/>
      <c r="W476" s="13"/>
      <c r="X476" s="13"/>
      <c r="Y476" s="13"/>
      <c r="Z476" s="13"/>
      <c r="AA476" s="13"/>
      <c r="AB476" s="13">
        <f>VLOOKUP(M476,'[2]Base Total GPR'!$P$5:$BH$652,11,FALSE)</f>
        <v>2</v>
      </c>
      <c r="AC476" s="13"/>
      <c r="AD476" s="13"/>
      <c r="AE476" s="13"/>
      <c r="AF476" s="13"/>
      <c r="AG476" s="13"/>
      <c r="AH476" s="13">
        <f>VLOOKUP(M476,'[2]Base Total GPR'!$P$5:$BH$652,18,FALSE)</f>
        <v>0.1</v>
      </c>
      <c r="AI476" s="13"/>
      <c r="AJ476" s="13"/>
      <c r="AK476" s="13"/>
      <c r="AL476" s="13"/>
      <c r="AM476" s="13"/>
      <c r="AN476" s="13">
        <f>VLOOKUP($M476,'[2]Base Total GPR'!$P$5:$BH$652,19,FALSE)</f>
        <v>0.15</v>
      </c>
      <c r="AO476" s="13">
        <v>0.25</v>
      </c>
      <c r="AP476" s="13"/>
      <c r="AQ476" s="13"/>
      <c r="AR476" s="13"/>
      <c r="AS476" s="13"/>
      <c r="AT476" s="13"/>
      <c r="AU476" s="13">
        <v>44927</v>
      </c>
      <c r="AV476" s="13"/>
      <c r="AW476" s="13"/>
      <c r="AX476" s="13"/>
      <c r="AY476" s="13"/>
      <c r="AZ476" s="13"/>
      <c r="BA476" s="13">
        <v>44959</v>
      </c>
      <c r="BB476" s="13">
        <v>1</v>
      </c>
    </row>
    <row r="477" spans="1:143" s="2" customFormat="1" x14ac:dyDescent="0.25">
      <c r="A477" s="13" t="s">
        <v>1069</v>
      </c>
      <c r="B477" s="13" t="s">
        <v>1379</v>
      </c>
      <c r="C477" s="13" t="s">
        <v>2016</v>
      </c>
      <c r="D477" s="13" t="s">
        <v>2017</v>
      </c>
      <c r="E477" s="13" t="s">
        <v>50</v>
      </c>
      <c r="F477" s="13" t="s">
        <v>51</v>
      </c>
      <c r="G477" s="13" t="s">
        <v>61</v>
      </c>
      <c r="H477" s="13" t="s">
        <v>4309</v>
      </c>
      <c r="I477" s="13" t="s">
        <v>1320</v>
      </c>
      <c r="J477" s="13" t="str">
        <f>VLOOKUP($M477,[1]Hoja1!$K$5:$N$815,2,FALSE)</f>
        <v>C</v>
      </c>
      <c r="K477" s="13">
        <f>VLOOKUP($M477,[1]Hoja1!$K$5:$N$815,3,FALSE)</f>
        <v>32.299999999999997</v>
      </c>
      <c r="L477" s="13">
        <f>VLOOKUP($M477,[1]Hoja1!$K$5:$N$815,4,FALSE)</f>
        <v>546747</v>
      </c>
      <c r="M477" s="13" t="s">
        <v>2018</v>
      </c>
      <c r="N477" s="13"/>
      <c r="O477" s="13"/>
      <c r="P477" s="13"/>
      <c r="Q477" s="13"/>
      <c r="R477" s="13"/>
      <c r="S477" s="13"/>
      <c r="T477" s="13"/>
      <c r="U477" s="13"/>
      <c r="V477" s="13"/>
      <c r="W477" s="13"/>
      <c r="X477" s="13"/>
      <c r="Y477" s="13"/>
      <c r="Z477" s="13"/>
      <c r="AA477" s="13"/>
      <c r="AB477" s="13">
        <f>VLOOKUP(M477,'[2]Base Total GPR'!$P$5:$BH$652,11,FALSE)</f>
        <v>2</v>
      </c>
      <c r="AC477" s="13"/>
      <c r="AD477" s="13"/>
      <c r="AE477" s="13"/>
      <c r="AF477" s="13"/>
      <c r="AG477" s="13"/>
      <c r="AH477" s="13">
        <f>VLOOKUP(M477,'[2]Base Total GPR'!$P$5:$BH$652,18,FALSE)</f>
        <v>108</v>
      </c>
      <c r="AI477" s="13"/>
      <c r="AJ477" s="13"/>
      <c r="AK477" s="13"/>
      <c r="AL477" s="13"/>
      <c r="AM477" s="13"/>
      <c r="AN477" s="13">
        <f>VLOOKUP($M477,'[2]Base Total GPR'!$P$5:$BH$652,19,FALSE)</f>
        <v>8</v>
      </c>
      <c r="AO477" s="13">
        <v>116</v>
      </c>
      <c r="AP477" s="13"/>
      <c r="AQ477" s="13"/>
      <c r="AR477" s="13"/>
      <c r="AS477" s="13"/>
      <c r="AT477" s="13"/>
      <c r="AU477" s="13">
        <v>108</v>
      </c>
      <c r="AV477" s="13"/>
      <c r="AW477" s="13"/>
      <c r="AX477" s="13"/>
      <c r="AY477" s="13"/>
      <c r="AZ477" s="13"/>
      <c r="BA477" s="13">
        <v>59</v>
      </c>
      <c r="BB477" s="13">
        <v>167</v>
      </c>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c r="CK477"/>
      <c r="CL477"/>
      <c r="CM477"/>
      <c r="CN477"/>
      <c r="CO477"/>
      <c r="CP477"/>
      <c r="CQ477"/>
      <c r="CR477"/>
      <c r="CS477"/>
      <c r="CT477"/>
      <c r="CU477"/>
      <c r="CV477"/>
      <c r="CW477"/>
      <c r="CX477"/>
      <c r="CY477"/>
      <c r="CZ477"/>
      <c r="DA477"/>
      <c r="DB477"/>
      <c r="DC477"/>
      <c r="DD477"/>
      <c r="DE477"/>
      <c r="DF477"/>
      <c r="DG477"/>
      <c r="DH477"/>
      <c r="DI477"/>
      <c r="DJ477"/>
      <c r="DK477"/>
      <c r="DL477"/>
      <c r="DM477"/>
      <c r="DN477"/>
      <c r="DO477"/>
      <c r="DP477"/>
      <c r="DQ477"/>
      <c r="DR477"/>
      <c r="DS477"/>
      <c r="DT477"/>
      <c r="DU477"/>
      <c r="DV477"/>
      <c r="DW477"/>
      <c r="DX477"/>
      <c r="DY477"/>
      <c r="DZ477"/>
      <c r="EA477"/>
      <c r="EB477"/>
      <c r="EC477"/>
      <c r="ED477"/>
      <c r="EE477"/>
      <c r="EF477"/>
      <c r="EG477"/>
      <c r="EH477"/>
      <c r="EI477"/>
      <c r="EJ477"/>
      <c r="EK477"/>
      <c r="EL477"/>
      <c r="EM477"/>
    </row>
    <row r="478" spans="1:143" x14ac:dyDescent="0.25">
      <c r="A478" s="13" t="s">
        <v>1069</v>
      </c>
      <c r="B478" s="13" t="s">
        <v>1379</v>
      </c>
      <c r="C478" s="13" t="s">
        <v>2016</v>
      </c>
      <c r="D478" s="13" t="s">
        <v>2017</v>
      </c>
      <c r="E478" s="13" t="s">
        <v>50</v>
      </c>
      <c r="F478" s="13" t="s">
        <v>51</v>
      </c>
      <c r="G478" s="13" t="s">
        <v>61</v>
      </c>
      <c r="H478" s="13" t="s">
        <v>4309</v>
      </c>
      <c r="I478" s="13" t="s">
        <v>1320</v>
      </c>
      <c r="J478" s="13" t="str">
        <f>VLOOKUP($M478,[1]Hoja1!$K$5:$N$815,2,FALSE)</f>
        <v>C</v>
      </c>
      <c r="K478" s="13">
        <f>VLOOKUP($M478,[1]Hoja1!$K$5:$N$815,3,FALSE)</f>
        <v>32.1</v>
      </c>
      <c r="L478" s="13">
        <f>VLOOKUP($M478,[1]Hoja1!$K$5:$N$815,4,FALSE)</f>
        <v>546738</v>
      </c>
      <c r="M478" s="13" t="s">
        <v>2027</v>
      </c>
      <c r="N478" s="13"/>
      <c r="O478" s="13"/>
      <c r="P478" s="13"/>
      <c r="Q478" s="13"/>
      <c r="R478" s="13"/>
      <c r="S478" s="13"/>
      <c r="T478" s="13"/>
      <c r="U478" s="13"/>
      <c r="V478" s="13"/>
      <c r="W478" s="13"/>
      <c r="X478" s="13"/>
      <c r="Y478" s="13"/>
      <c r="Z478" s="13"/>
      <c r="AA478" s="13"/>
      <c r="AB478" s="13">
        <f>VLOOKUP(M478,'[2]Base Total GPR'!$P$5:$BH$652,11,FALSE)</f>
        <v>2</v>
      </c>
      <c r="AC478" s="13"/>
      <c r="AD478" s="13"/>
      <c r="AE478" s="13"/>
      <c r="AF478" s="13"/>
      <c r="AG478" s="13"/>
      <c r="AH478" s="13">
        <f>VLOOKUP(M478,'[2]Base Total GPR'!$P$5:$BH$652,18,FALSE)</f>
        <v>117</v>
      </c>
      <c r="AI478" s="13"/>
      <c r="AJ478" s="13"/>
      <c r="AK478" s="13"/>
      <c r="AL478" s="13"/>
      <c r="AM478" s="13"/>
      <c r="AN478" s="13">
        <f>VLOOKUP($M478,'[2]Base Total GPR'!$P$5:$BH$652,19,FALSE)</f>
        <v>4</v>
      </c>
      <c r="AO478" s="13">
        <v>121</v>
      </c>
      <c r="AP478" s="13"/>
      <c r="AQ478" s="13"/>
      <c r="AR478" s="13"/>
      <c r="AS478" s="13"/>
      <c r="AT478" s="13"/>
      <c r="AU478" s="13">
        <v>127</v>
      </c>
      <c r="AV478" s="13"/>
      <c r="AW478" s="13"/>
      <c r="AX478" s="13"/>
      <c r="AY478" s="13"/>
      <c r="AZ478" s="13"/>
      <c r="BA478" s="13">
        <v>3</v>
      </c>
      <c r="BB478" s="13">
        <v>130</v>
      </c>
    </row>
    <row r="479" spans="1:143" x14ac:dyDescent="0.25">
      <c r="A479" s="13" t="s">
        <v>1069</v>
      </c>
      <c r="B479" s="13" t="s">
        <v>1379</v>
      </c>
      <c r="C479" s="13" t="s">
        <v>2016</v>
      </c>
      <c r="D479" s="13" t="s">
        <v>2031</v>
      </c>
      <c r="E479" s="13" t="s">
        <v>116</v>
      </c>
      <c r="F479" s="13" t="s">
        <v>2032</v>
      </c>
      <c r="G479" s="13" t="s">
        <v>1075</v>
      </c>
      <c r="H479" s="13" t="s">
        <v>4332</v>
      </c>
      <c r="I479" s="13" t="s">
        <v>2033</v>
      </c>
      <c r="J479" s="13" t="str">
        <f>VLOOKUP($M479,[1]Hoja1!$K$5:$N$815,2,FALSE)</f>
        <v>C</v>
      </c>
      <c r="K479" s="13">
        <f>VLOOKUP($M479,[1]Hoja1!$K$5:$N$815,3,FALSE)</f>
        <v>30.5</v>
      </c>
      <c r="L479" s="13">
        <f>VLOOKUP($M479,[1]Hoja1!$K$5:$N$815,4,FALSE)</f>
        <v>546694</v>
      </c>
      <c r="M479" s="13" t="s">
        <v>2034</v>
      </c>
      <c r="N479" s="13"/>
      <c r="O479" s="13"/>
      <c r="P479" s="13"/>
      <c r="Q479" s="13"/>
      <c r="R479" s="13"/>
      <c r="S479" s="13"/>
      <c r="T479" s="13"/>
      <c r="U479" s="13"/>
      <c r="V479" s="13"/>
      <c r="W479" s="13"/>
      <c r="X479" s="13"/>
      <c r="Y479" s="13"/>
      <c r="Z479" s="13"/>
      <c r="AA479" s="13"/>
      <c r="AB479" s="13">
        <f>VLOOKUP(M479,'[2]Base Total GPR'!$P$5:$BH$652,11,FALSE)</f>
        <v>2</v>
      </c>
      <c r="AC479" s="13"/>
      <c r="AD479" s="13"/>
      <c r="AE479" s="13"/>
      <c r="AF479" s="13"/>
      <c r="AG479" s="13"/>
      <c r="AH479" s="13">
        <f>VLOOKUP(M479,'[2]Base Total GPR'!$P$5:$BH$652,18,FALSE)</f>
        <v>0.1</v>
      </c>
      <c r="AI479" s="13"/>
      <c r="AJ479" s="13"/>
      <c r="AK479" s="13"/>
      <c r="AL479" s="13"/>
      <c r="AM479" s="13"/>
      <c r="AN479" s="13">
        <f>VLOOKUP($M479,'[2]Base Total GPR'!$P$5:$BH$652,19,FALSE)</f>
        <v>0.15</v>
      </c>
      <c r="AO479" s="13">
        <v>0.25</v>
      </c>
      <c r="AP479" s="13"/>
      <c r="AQ479" s="13"/>
      <c r="AR479" s="13"/>
      <c r="AS479" s="13"/>
      <c r="AT479" s="13"/>
      <c r="AU479" s="13">
        <v>1.1445876552601935</v>
      </c>
      <c r="AV479" s="13"/>
      <c r="AW479" s="13"/>
      <c r="AX479" s="13"/>
      <c r="AY479" s="13"/>
      <c r="AZ479" s="13"/>
      <c r="BA479" s="13">
        <v>1.0978676852332567</v>
      </c>
      <c r="BB479" s="13">
        <v>1.1135847979407727</v>
      </c>
    </row>
    <row r="480" spans="1:143" x14ac:dyDescent="0.25">
      <c r="A480" s="13" t="s">
        <v>1069</v>
      </c>
      <c r="B480" s="13" t="s">
        <v>1379</v>
      </c>
      <c r="C480" s="13" t="s">
        <v>2016</v>
      </c>
      <c r="D480" s="13" t="s">
        <v>2031</v>
      </c>
      <c r="E480" s="13" t="s">
        <v>116</v>
      </c>
      <c r="F480" s="13" t="s">
        <v>2032</v>
      </c>
      <c r="G480" s="13" t="s">
        <v>1075</v>
      </c>
      <c r="H480" s="13" t="s">
        <v>4332</v>
      </c>
      <c r="I480" s="13" t="s">
        <v>2033</v>
      </c>
      <c r="J480" s="13" t="str">
        <f>VLOOKUP($M480,[1]Hoja1!$K$5:$N$815,2,FALSE)</f>
        <v>C</v>
      </c>
      <c r="K480" s="13">
        <f>VLOOKUP($M480,[1]Hoja1!$K$5:$N$815,3,FALSE)</f>
        <v>30.4</v>
      </c>
      <c r="L480" s="13">
        <f>VLOOKUP($M480,[1]Hoja1!$K$5:$N$815,4,FALSE)</f>
        <v>546692</v>
      </c>
      <c r="M480" s="13" t="s">
        <v>2042</v>
      </c>
      <c r="N480" s="13"/>
      <c r="O480" s="13"/>
      <c r="P480" s="13"/>
      <c r="Q480" s="13"/>
      <c r="R480" s="13"/>
      <c r="S480" s="13"/>
      <c r="T480" s="13"/>
      <c r="U480" s="13"/>
      <c r="V480" s="13"/>
      <c r="W480" s="13"/>
      <c r="X480" s="13"/>
      <c r="Y480" s="13"/>
      <c r="Z480" s="13"/>
      <c r="AA480" s="13"/>
      <c r="AB480" s="13">
        <f>VLOOKUP(M480,'[2]Base Total GPR'!$P$5:$BH$652,11,FALSE)</f>
        <v>2</v>
      </c>
      <c r="AC480" s="13"/>
      <c r="AD480" s="13"/>
      <c r="AE480" s="13"/>
      <c r="AF480" s="13"/>
      <c r="AG480" s="13"/>
      <c r="AH480" s="13">
        <f>VLOOKUP(M480,'[2]Base Total GPR'!$P$5:$BH$652,18,FALSE)</f>
        <v>0.1</v>
      </c>
      <c r="AI480" s="13"/>
      <c r="AJ480" s="13"/>
      <c r="AK480" s="13"/>
      <c r="AL480" s="13"/>
      <c r="AM480" s="13"/>
      <c r="AN480" s="13">
        <f>VLOOKUP($M480,'[2]Base Total GPR'!$P$5:$BH$652,19,FALSE)</f>
        <v>0.15</v>
      </c>
      <c r="AO480" s="13">
        <v>0.25</v>
      </c>
      <c r="AP480" s="13"/>
      <c r="AQ480" s="13"/>
      <c r="AR480" s="13"/>
      <c r="AS480" s="13"/>
      <c r="AT480" s="13"/>
      <c r="AU480" s="13">
        <v>0.98222222222222222</v>
      </c>
      <c r="AV480" s="13"/>
      <c r="AW480" s="13"/>
      <c r="AX480" s="13"/>
      <c r="AY480" s="13"/>
      <c r="AZ480" s="13"/>
      <c r="BA480" s="13">
        <v>1.0559139784946237</v>
      </c>
      <c r="BB480" s="13">
        <v>1.0318840579710145</v>
      </c>
    </row>
    <row r="481" spans="1:143" x14ac:dyDescent="0.25">
      <c r="A481" s="13" t="s">
        <v>1069</v>
      </c>
      <c r="B481" s="13" t="s">
        <v>1379</v>
      </c>
      <c r="C481" s="13" t="s">
        <v>2016</v>
      </c>
      <c r="D481" s="13" t="s">
        <v>2029</v>
      </c>
      <c r="E481" s="13" t="s">
        <v>50</v>
      </c>
      <c r="F481" s="13" t="s">
        <v>51</v>
      </c>
      <c r="G481" s="13" t="s">
        <v>61</v>
      </c>
      <c r="H481" s="13" t="s">
        <v>4309</v>
      </c>
      <c r="I481" s="13" t="s">
        <v>1320</v>
      </c>
      <c r="J481" s="13" t="str">
        <f>VLOOKUP($M481,[1]Hoja1!$K$5:$N$815,2,FALSE)</f>
        <v>C</v>
      </c>
      <c r="K481" s="13">
        <f>VLOOKUP($M481,[1]Hoja1!$K$5:$N$815,3,FALSE)</f>
        <v>33.1</v>
      </c>
      <c r="L481" s="13">
        <f>VLOOKUP($M481,[1]Hoja1!$K$5:$N$815,4,FALSE)</f>
        <v>546764</v>
      </c>
      <c r="M481" s="13" t="s">
        <v>2030</v>
      </c>
      <c r="N481" s="13"/>
      <c r="O481" s="13"/>
      <c r="P481" s="13"/>
      <c r="Q481" s="13"/>
      <c r="R481" s="13"/>
      <c r="S481" s="13"/>
      <c r="T481" s="13"/>
      <c r="U481" s="13"/>
      <c r="V481" s="13"/>
      <c r="W481" s="13"/>
      <c r="X481" s="13"/>
      <c r="Y481" s="13"/>
      <c r="Z481" s="13"/>
      <c r="AA481" s="13"/>
      <c r="AB481" s="13">
        <f>VLOOKUP(M481,'[2]Base Total GPR'!$P$5:$BH$652,11,FALSE)</f>
        <v>2</v>
      </c>
      <c r="AC481" s="13"/>
      <c r="AD481" s="13"/>
      <c r="AE481" s="13"/>
      <c r="AF481" s="13"/>
      <c r="AG481" s="13"/>
      <c r="AH481" s="13">
        <f>VLOOKUP(M481,'[2]Base Total GPR'!$P$5:$BH$652,18,FALSE)</f>
        <v>0.1</v>
      </c>
      <c r="AI481" s="13"/>
      <c r="AJ481" s="13"/>
      <c r="AK481" s="13"/>
      <c r="AL481" s="13"/>
      <c r="AM481" s="13"/>
      <c r="AN481" s="13">
        <f>VLOOKUP($M481,'[2]Base Total GPR'!$P$5:$BH$652,19,FALSE)</f>
        <v>0.15</v>
      </c>
      <c r="AO481" s="13">
        <v>0.25</v>
      </c>
      <c r="AP481" s="13"/>
      <c r="AQ481" s="13"/>
      <c r="AR481" s="13"/>
      <c r="AS481" s="13"/>
      <c r="AT481" s="13"/>
      <c r="AU481" s="13">
        <v>1</v>
      </c>
      <c r="AV481" s="13"/>
      <c r="AW481" s="13"/>
      <c r="AX481" s="13"/>
      <c r="AY481" s="13"/>
      <c r="AZ481" s="13"/>
      <c r="BA481" s="13">
        <v>1</v>
      </c>
      <c r="BB481" s="13">
        <v>1</v>
      </c>
    </row>
    <row r="482" spans="1:143" x14ac:dyDescent="0.25">
      <c r="A482" s="13" t="s">
        <v>1069</v>
      </c>
      <c r="B482" s="13" t="s">
        <v>1379</v>
      </c>
      <c r="C482" s="13" t="s">
        <v>2016</v>
      </c>
      <c r="D482" s="13" t="s">
        <v>2035</v>
      </c>
      <c r="E482" s="13" t="s">
        <v>50</v>
      </c>
      <c r="F482" s="13" t="s">
        <v>51</v>
      </c>
      <c r="G482" s="13" t="s">
        <v>61</v>
      </c>
      <c r="H482" s="13" t="s">
        <v>4309</v>
      </c>
      <c r="I482" s="13" t="s">
        <v>1320</v>
      </c>
      <c r="J482" s="13" t="str">
        <f>VLOOKUP($M482,[1]Hoja1!$K$5:$N$815,2,FALSE)</f>
        <v>C</v>
      </c>
      <c r="K482" s="13">
        <f>VLOOKUP($M482,[1]Hoja1!$K$5:$N$815,3,FALSE)</f>
        <v>31.5</v>
      </c>
      <c r="L482" s="13">
        <f>VLOOKUP($M482,[1]Hoja1!$K$5:$N$815,4,FALSE)</f>
        <v>546717</v>
      </c>
      <c r="M482" s="13" t="s">
        <v>2036</v>
      </c>
      <c r="N482" s="13"/>
      <c r="O482" s="13"/>
      <c r="P482" s="13"/>
      <c r="Q482" s="13"/>
      <c r="R482" s="13"/>
      <c r="S482" s="13"/>
      <c r="T482" s="13"/>
      <c r="U482" s="13"/>
      <c r="V482" s="13"/>
      <c r="W482" s="13"/>
      <c r="X482" s="13"/>
      <c r="Y482" s="13"/>
      <c r="Z482" s="13"/>
      <c r="AA482" s="13"/>
      <c r="AB482" s="13">
        <f>VLOOKUP(M482,'[2]Base Total GPR'!$P$5:$BH$652,11,FALSE)</f>
        <v>2</v>
      </c>
      <c r="AC482" s="13"/>
      <c r="AD482" s="13"/>
      <c r="AE482" s="13"/>
      <c r="AF482" s="13"/>
      <c r="AG482" s="13"/>
      <c r="AH482" s="13">
        <f>VLOOKUP(M482,'[2]Base Total GPR'!$P$5:$BH$652,18,FALSE)</f>
        <v>0.1</v>
      </c>
      <c r="AI482" s="13"/>
      <c r="AJ482" s="13"/>
      <c r="AK482" s="13"/>
      <c r="AL482" s="13"/>
      <c r="AM482" s="13"/>
      <c r="AN482" s="13">
        <f>VLOOKUP($M482,'[2]Base Total GPR'!$P$5:$BH$652,19,FALSE)</f>
        <v>0.15</v>
      </c>
      <c r="AO482" s="13">
        <v>0.25</v>
      </c>
      <c r="AP482" s="13"/>
      <c r="AQ482" s="13"/>
      <c r="AR482" s="13"/>
      <c r="AS482" s="13"/>
      <c r="AT482" s="13"/>
      <c r="AU482" s="13">
        <v>1</v>
      </c>
      <c r="AV482" s="13"/>
      <c r="AW482" s="13"/>
      <c r="AX482" s="13"/>
      <c r="AY482" s="13"/>
      <c r="AZ482" s="13"/>
      <c r="BA482" s="13">
        <v>1</v>
      </c>
      <c r="BB482" s="13">
        <v>1</v>
      </c>
    </row>
    <row r="483" spans="1:143" x14ac:dyDescent="0.25">
      <c r="A483" s="13" t="s">
        <v>1069</v>
      </c>
      <c r="B483" s="13" t="s">
        <v>1379</v>
      </c>
      <c r="C483" s="13" t="s">
        <v>2016</v>
      </c>
      <c r="D483" s="13" t="s">
        <v>2035</v>
      </c>
      <c r="E483" s="13" t="s">
        <v>50</v>
      </c>
      <c r="F483" s="13" t="s">
        <v>51</v>
      </c>
      <c r="G483" s="13" t="s">
        <v>61</v>
      </c>
      <c r="H483" s="13" t="s">
        <v>4309</v>
      </c>
      <c r="I483" s="13" t="s">
        <v>1320</v>
      </c>
      <c r="J483" s="13" t="str">
        <f>VLOOKUP($M483,[1]Hoja1!$K$5:$N$815,2,FALSE)</f>
        <v>C</v>
      </c>
      <c r="K483" s="13">
        <f>VLOOKUP($M483,[1]Hoja1!$K$5:$N$815,3,FALSE)</f>
        <v>31.7</v>
      </c>
      <c r="L483" s="13">
        <f>VLOOKUP($M483,[1]Hoja1!$K$5:$N$815,4,FALSE)</f>
        <v>546724</v>
      </c>
      <c r="M483" s="13" t="s">
        <v>2037</v>
      </c>
      <c r="N483" s="13"/>
      <c r="O483" s="13"/>
      <c r="P483" s="13"/>
      <c r="Q483" s="13"/>
      <c r="R483" s="13"/>
      <c r="S483" s="13"/>
      <c r="T483" s="13"/>
      <c r="U483" s="13"/>
      <c r="V483" s="13"/>
      <c r="W483" s="13"/>
      <c r="X483" s="13"/>
      <c r="Y483" s="13"/>
      <c r="Z483" s="13"/>
      <c r="AA483" s="13"/>
      <c r="AB483" s="13">
        <f>VLOOKUP(M483,'[2]Base Total GPR'!$P$5:$BH$652,11,FALSE)</f>
        <v>2</v>
      </c>
      <c r="AC483" s="13"/>
      <c r="AD483" s="13"/>
      <c r="AE483" s="13"/>
      <c r="AF483" s="13"/>
      <c r="AG483" s="13"/>
      <c r="AH483" s="13">
        <f>VLOOKUP(M483,'[2]Base Total GPR'!$P$5:$BH$652,18,FALSE)</f>
        <v>0.1</v>
      </c>
      <c r="AI483" s="13"/>
      <c r="AJ483" s="13"/>
      <c r="AK483" s="13"/>
      <c r="AL483" s="13"/>
      <c r="AM483" s="13"/>
      <c r="AN483" s="13">
        <f>VLOOKUP($M483,'[2]Base Total GPR'!$P$5:$BH$652,19,FALSE)</f>
        <v>0.15</v>
      </c>
      <c r="AO483" s="13">
        <v>0.25</v>
      </c>
      <c r="AP483" s="13"/>
      <c r="AQ483" s="13"/>
      <c r="AR483" s="13"/>
      <c r="AS483" s="13"/>
      <c r="AT483" s="13"/>
      <c r="AU483" s="13">
        <v>1</v>
      </c>
      <c r="AV483" s="13"/>
      <c r="AW483" s="13"/>
      <c r="AX483" s="13"/>
      <c r="AY483" s="13"/>
      <c r="AZ483" s="13"/>
      <c r="BA483" s="13">
        <v>1</v>
      </c>
      <c r="BB483" s="13">
        <v>1</v>
      </c>
    </row>
    <row r="484" spans="1:143" x14ac:dyDescent="0.25">
      <c r="A484" s="13" t="s">
        <v>1069</v>
      </c>
      <c r="B484" s="13" t="s">
        <v>1379</v>
      </c>
      <c r="C484" s="13" t="s">
        <v>2016</v>
      </c>
      <c r="D484" s="13" t="s">
        <v>2035</v>
      </c>
      <c r="E484" s="13" t="s">
        <v>50</v>
      </c>
      <c r="F484" s="13" t="s">
        <v>51</v>
      </c>
      <c r="G484" s="13" t="s">
        <v>61</v>
      </c>
      <c r="H484" s="13" t="s">
        <v>4309</v>
      </c>
      <c r="I484" s="13" t="s">
        <v>1320</v>
      </c>
      <c r="J484" s="13" t="str">
        <f>VLOOKUP($M484,[1]Hoja1!$K$5:$N$815,2,FALSE)</f>
        <v>C</v>
      </c>
      <c r="K484" s="13">
        <f>VLOOKUP($M484,[1]Hoja1!$K$5:$N$815,3,FALSE)</f>
        <v>31.4</v>
      </c>
      <c r="L484" s="13">
        <f>VLOOKUP($M484,[1]Hoja1!$K$5:$N$815,4,FALSE)</f>
        <v>546710</v>
      </c>
      <c r="M484" s="13" t="s">
        <v>2041</v>
      </c>
      <c r="N484" s="13"/>
      <c r="O484" s="13"/>
      <c r="P484" s="13"/>
      <c r="Q484" s="13"/>
      <c r="R484" s="13"/>
      <c r="S484" s="13"/>
      <c r="T484" s="13"/>
      <c r="U484" s="13"/>
      <c r="V484" s="13"/>
      <c r="W484" s="13"/>
      <c r="X484" s="13"/>
      <c r="Y484" s="13"/>
      <c r="Z484" s="13"/>
      <c r="AA484" s="13"/>
      <c r="AB484" s="13">
        <f>VLOOKUP(M484,'[2]Base Total GPR'!$P$5:$BH$652,11,FALSE)</f>
        <v>2</v>
      </c>
      <c r="AC484" s="13"/>
      <c r="AD484" s="13"/>
      <c r="AE484" s="13"/>
      <c r="AF484" s="13"/>
      <c r="AG484" s="13"/>
      <c r="AH484" s="13">
        <f>VLOOKUP(M484,'[2]Base Total GPR'!$P$5:$BH$652,18,FALSE)</f>
        <v>0.1</v>
      </c>
      <c r="AI484" s="13"/>
      <c r="AJ484" s="13"/>
      <c r="AK484" s="13"/>
      <c r="AL484" s="13"/>
      <c r="AM484" s="13"/>
      <c r="AN484" s="13">
        <f>VLOOKUP($M484,'[2]Base Total GPR'!$P$5:$BH$652,19,FALSE)</f>
        <v>0.15</v>
      </c>
      <c r="AO484" s="13">
        <v>0.25</v>
      </c>
      <c r="AP484" s="13"/>
      <c r="AQ484" s="13"/>
      <c r="AR484" s="13"/>
      <c r="AS484" s="13"/>
      <c r="AT484" s="13"/>
      <c r="AU484" s="13">
        <v>1</v>
      </c>
      <c r="AV484" s="13"/>
      <c r="AW484" s="13"/>
      <c r="AX484" s="13"/>
      <c r="AY484" s="13"/>
      <c r="AZ484" s="13"/>
      <c r="BA484" s="13">
        <v>1</v>
      </c>
      <c r="BB484" s="13">
        <v>1</v>
      </c>
    </row>
    <row r="485" spans="1:143" x14ac:dyDescent="0.25">
      <c r="A485" s="13" t="s">
        <v>1069</v>
      </c>
      <c r="B485" s="13" t="s">
        <v>1379</v>
      </c>
      <c r="C485" s="13" t="s">
        <v>2016</v>
      </c>
      <c r="D485" s="13" t="s">
        <v>2031</v>
      </c>
      <c r="E485" s="13" t="s">
        <v>116</v>
      </c>
      <c r="F485" s="13" t="s">
        <v>2032</v>
      </c>
      <c r="G485" s="13" t="s">
        <v>1075</v>
      </c>
      <c r="H485" s="13" t="s">
        <v>4332</v>
      </c>
      <c r="I485" s="13" t="s">
        <v>2033</v>
      </c>
      <c r="J485" s="13" t="str">
        <f>VLOOKUP($M485,[1]Hoja1!$K$5:$N$815,2,FALSE)</f>
        <v>C</v>
      </c>
      <c r="K485" s="13">
        <f>VLOOKUP($M485,[1]Hoja1!$K$5:$N$815,3,FALSE)</f>
        <v>30.3</v>
      </c>
      <c r="L485" s="13">
        <f>VLOOKUP($M485,[1]Hoja1!$K$5:$N$815,4,FALSE)</f>
        <v>546690</v>
      </c>
      <c r="M485" s="13" t="s">
        <v>2043</v>
      </c>
      <c r="N485" s="13"/>
      <c r="O485" s="13"/>
      <c r="P485" s="13"/>
      <c r="Q485" s="13"/>
      <c r="R485" s="13"/>
      <c r="S485" s="13"/>
      <c r="T485" s="13"/>
      <c r="U485" s="13"/>
      <c r="V485" s="13"/>
      <c r="W485" s="13"/>
      <c r="X485" s="13"/>
      <c r="Y485" s="13"/>
      <c r="Z485" s="13"/>
      <c r="AA485" s="13"/>
      <c r="AB485" s="13">
        <f>VLOOKUP(M485,'[2]Base Total GPR'!$P$5:$BH$652,11,FALSE)</f>
        <v>2</v>
      </c>
      <c r="AC485" s="13"/>
      <c r="AD485" s="13"/>
      <c r="AE485" s="13"/>
      <c r="AF485" s="13"/>
      <c r="AG485" s="13"/>
      <c r="AH485" s="13">
        <f>VLOOKUP(M485,'[2]Base Total GPR'!$P$5:$BH$652,18,FALSE)</f>
        <v>0.1</v>
      </c>
      <c r="AI485" s="13"/>
      <c r="AJ485" s="13"/>
      <c r="AK485" s="13"/>
      <c r="AL485" s="13"/>
      <c r="AM485" s="13"/>
      <c r="AN485" s="13">
        <f>VLOOKUP($M485,'[2]Base Total GPR'!$P$5:$BH$652,19,FALSE)</f>
        <v>0.15</v>
      </c>
      <c r="AO485" s="13">
        <v>0.25</v>
      </c>
      <c r="AP485" s="13"/>
      <c r="AQ485" s="13"/>
      <c r="AR485" s="13"/>
      <c r="AS485" s="13"/>
      <c r="AT485" s="13"/>
      <c r="AU485" s="13">
        <v>1</v>
      </c>
      <c r="AV485" s="13"/>
      <c r="AW485" s="13"/>
      <c r="AX485" s="13"/>
      <c r="AY485" s="13"/>
      <c r="AZ485" s="13"/>
      <c r="BA485" s="13">
        <v>1</v>
      </c>
      <c r="BB485" s="13">
        <v>1</v>
      </c>
    </row>
    <row r="486" spans="1:143" x14ac:dyDescent="0.25">
      <c r="A486" s="13" t="s">
        <v>1069</v>
      </c>
      <c r="B486" s="13" t="s">
        <v>1379</v>
      </c>
      <c r="C486" s="13" t="s">
        <v>2016</v>
      </c>
      <c r="D486" s="13" t="s">
        <v>2035</v>
      </c>
      <c r="E486" s="13" t="s">
        <v>50</v>
      </c>
      <c r="F486" s="13" t="s">
        <v>51</v>
      </c>
      <c r="G486" s="13" t="s">
        <v>61</v>
      </c>
      <c r="H486" s="13" t="s">
        <v>4309</v>
      </c>
      <c r="I486" s="13" t="s">
        <v>1320</v>
      </c>
      <c r="J486" s="13" t="str">
        <f>VLOOKUP($M486,[1]Hoja1!$K$5:$N$815,2,FALSE)</f>
        <v>C</v>
      </c>
      <c r="K486" s="13">
        <f>VLOOKUP($M486,[1]Hoja1!$K$5:$N$815,3,FALSE)</f>
        <v>31.1</v>
      </c>
      <c r="L486" s="13">
        <f>VLOOKUP($M486,[1]Hoja1!$K$5:$N$815,4,FALSE)</f>
        <v>546700</v>
      </c>
      <c r="M486" s="13" t="s">
        <v>2044</v>
      </c>
      <c r="N486" s="13"/>
      <c r="O486" s="13"/>
      <c r="P486" s="13"/>
      <c r="Q486" s="13"/>
      <c r="R486" s="13"/>
      <c r="S486" s="13"/>
      <c r="T486" s="13"/>
      <c r="U486" s="13"/>
      <c r="V486" s="13"/>
      <c r="W486" s="13"/>
      <c r="X486" s="13"/>
      <c r="Y486" s="13"/>
      <c r="Z486" s="13"/>
      <c r="AA486" s="13"/>
      <c r="AB486" s="13">
        <f>VLOOKUP(M486,'[2]Base Total GPR'!$P$5:$BH$652,11,FALSE)</f>
        <v>2</v>
      </c>
      <c r="AC486" s="13"/>
      <c r="AD486" s="13"/>
      <c r="AE486" s="13"/>
      <c r="AF486" s="13"/>
      <c r="AG486" s="13"/>
      <c r="AH486" s="13">
        <f>VLOOKUP(M486,'[2]Base Total GPR'!$P$5:$BH$652,18,FALSE)</f>
        <v>0.1</v>
      </c>
      <c r="AI486" s="13"/>
      <c r="AJ486" s="13"/>
      <c r="AK486" s="13"/>
      <c r="AL486" s="13"/>
      <c r="AM486" s="13"/>
      <c r="AN486" s="13">
        <f>VLOOKUP($M486,'[2]Base Total GPR'!$P$5:$BH$652,19,FALSE)</f>
        <v>0.15</v>
      </c>
      <c r="AO486" s="13">
        <v>0.25</v>
      </c>
      <c r="AP486" s="13"/>
      <c r="AQ486" s="13"/>
      <c r="AR486" s="13"/>
      <c r="AS486" s="13"/>
      <c r="AT486" s="13"/>
      <c r="AU486" s="13">
        <v>1</v>
      </c>
      <c r="AV486" s="13"/>
      <c r="AW486" s="13"/>
      <c r="AX486" s="13"/>
      <c r="AY486" s="13"/>
      <c r="AZ486" s="13"/>
      <c r="BA486" s="13">
        <v>1</v>
      </c>
      <c r="BB486" s="13">
        <v>1</v>
      </c>
    </row>
    <row r="487" spans="1:143" x14ac:dyDescent="0.25">
      <c r="A487" s="13" t="s">
        <v>1069</v>
      </c>
      <c r="B487" s="13" t="s">
        <v>1379</v>
      </c>
      <c r="C487" s="13" t="s">
        <v>2016</v>
      </c>
      <c r="D487" s="13" t="s">
        <v>2035</v>
      </c>
      <c r="E487" s="13" t="s">
        <v>50</v>
      </c>
      <c r="F487" s="13" t="s">
        <v>51</v>
      </c>
      <c r="G487" s="13" t="s">
        <v>61</v>
      </c>
      <c r="H487" s="13" t="s">
        <v>4309</v>
      </c>
      <c r="I487" s="13" t="s">
        <v>1320</v>
      </c>
      <c r="J487" s="13" t="str">
        <f>VLOOKUP($M487,[1]Hoja1!$K$5:$N$815,2,FALSE)</f>
        <v>C</v>
      </c>
      <c r="K487" s="13">
        <f>VLOOKUP($M487,[1]Hoja1!$K$5:$N$815,3,FALSE)</f>
        <v>31.6</v>
      </c>
      <c r="L487" s="13">
        <f>VLOOKUP($M487,[1]Hoja1!$K$5:$N$815,4,FALSE)</f>
        <v>546722</v>
      </c>
      <c r="M487" s="13" t="s">
        <v>2046</v>
      </c>
      <c r="N487" s="13"/>
      <c r="O487" s="13"/>
      <c r="P487" s="13"/>
      <c r="Q487" s="13"/>
      <c r="R487" s="13"/>
      <c r="S487" s="13"/>
      <c r="T487" s="13"/>
      <c r="U487" s="13"/>
      <c r="V487" s="13"/>
      <c r="W487" s="13"/>
      <c r="X487" s="13"/>
      <c r="Y487" s="13"/>
      <c r="Z487" s="13"/>
      <c r="AA487" s="13"/>
      <c r="AB487" s="13">
        <f>VLOOKUP(M487,'[2]Base Total GPR'!$P$5:$BH$652,11,FALSE)</f>
        <v>2</v>
      </c>
      <c r="AC487" s="13"/>
      <c r="AD487" s="13"/>
      <c r="AE487" s="13"/>
      <c r="AF487" s="13"/>
      <c r="AG487" s="13"/>
      <c r="AH487" s="13">
        <f>VLOOKUP(M487,'[2]Base Total GPR'!$P$5:$BH$652,18,FALSE)</f>
        <v>0.1</v>
      </c>
      <c r="AI487" s="13"/>
      <c r="AJ487" s="13"/>
      <c r="AK487" s="13"/>
      <c r="AL487" s="13"/>
      <c r="AM487" s="13"/>
      <c r="AN487" s="13">
        <f>VLOOKUP($M487,'[2]Base Total GPR'!$P$5:$BH$652,19,FALSE)</f>
        <v>0.15</v>
      </c>
      <c r="AO487" s="13">
        <v>0.25</v>
      </c>
      <c r="AP487" s="13"/>
      <c r="AQ487" s="13"/>
      <c r="AR487" s="13"/>
      <c r="AS487" s="13"/>
      <c r="AT487" s="13"/>
      <c r="AU487" s="13">
        <v>1</v>
      </c>
      <c r="AV487" s="13"/>
      <c r="AW487" s="13"/>
      <c r="AX487" s="13"/>
      <c r="AY487" s="13"/>
      <c r="AZ487" s="13"/>
      <c r="BA487" s="13">
        <v>1</v>
      </c>
      <c r="BB487" s="13">
        <v>1</v>
      </c>
    </row>
    <row r="488" spans="1:143" x14ac:dyDescent="0.25">
      <c r="A488" s="13" t="s">
        <v>1069</v>
      </c>
      <c r="B488" s="13" t="s">
        <v>1379</v>
      </c>
      <c r="C488" s="13" t="s">
        <v>2016</v>
      </c>
      <c r="D488" s="13" t="s">
        <v>2029</v>
      </c>
      <c r="E488" s="13" t="s">
        <v>50</v>
      </c>
      <c r="F488" s="13" t="s">
        <v>51</v>
      </c>
      <c r="G488" s="13" t="s">
        <v>61</v>
      </c>
      <c r="H488" s="13" t="s">
        <v>4309</v>
      </c>
      <c r="I488" s="13" t="s">
        <v>1320</v>
      </c>
      <c r="J488" s="13" t="str">
        <f>VLOOKUP($M488,[1]Hoja1!$K$5:$N$815,2,FALSE)</f>
        <v>C</v>
      </c>
      <c r="K488" s="13">
        <f>VLOOKUP($M488,[1]Hoja1!$K$5:$N$815,3,FALSE)</f>
        <v>33.299999999999997</v>
      </c>
      <c r="L488" s="13">
        <f>VLOOKUP($M488,[1]Hoja1!$K$5:$N$815,4,FALSE)</f>
        <v>546768</v>
      </c>
      <c r="M488" s="13" t="s">
        <v>2048</v>
      </c>
      <c r="N488" s="13"/>
      <c r="O488" s="13"/>
      <c r="P488" s="13"/>
      <c r="Q488" s="13"/>
      <c r="R488" s="13"/>
      <c r="S488" s="13"/>
      <c r="T488" s="13"/>
      <c r="U488" s="13"/>
      <c r="V488" s="13"/>
      <c r="W488" s="13"/>
      <c r="X488" s="13"/>
      <c r="Y488" s="13"/>
      <c r="Z488" s="13"/>
      <c r="AA488" s="13"/>
      <c r="AB488" s="13">
        <f>VLOOKUP(M488,'[2]Base Total GPR'!$P$5:$BH$652,11,FALSE)</f>
        <v>2</v>
      </c>
      <c r="AC488" s="13"/>
      <c r="AD488" s="13"/>
      <c r="AE488" s="13"/>
      <c r="AF488" s="13"/>
      <c r="AG488" s="13"/>
      <c r="AH488" s="13">
        <f>VLOOKUP(M488,'[2]Base Total GPR'!$P$5:$BH$652,18,FALSE)</f>
        <v>0.1</v>
      </c>
      <c r="AI488" s="13"/>
      <c r="AJ488" s="13"/>
      <c r="AK488" s="13"/>
      <c r="AL488" s="13"/>
      <c r="AM488" s="13"/>
      <c r="AN488" s="13">
        <f>VLOOKUP($M488,'[2]Base Total GPR'!$P$5:$BH$652,19,FALSE)</f>
        <v>0.15</v>
      </c>
      <c r="AO488" s="13">
        <v>0.25</v>
      </c>
      <c r="AP488" s="13"/>
      <c r="AQ488" s="13"/>
      <c r="AR488" s="13"/>
      <c r="AS488" s="13"/>
      <c r="AT488" s="13"/>
      <c r="AU488" s="13">
        <v>1</v>
      </c>
      <c r="AV488" s="13"/>
      <c r="AW488" s="13"/>
      <c r="AX488" s="13"/>
      <c r="AY488" s="13"/>
      <c r="AZ488" s="13"/>
      <c r="BA488" s="13">
        <v>1</v>
      </c>
      <c r="BB488" s="13">
        <v>1</v>
      </c>
    </row>
    <row r="489" spans="1:143" x14ac:dyDescent="0.25">
      <c r="A489" s="13" t="s">
        <v>1069</v>
      </c>
      <c r="B489" s="13" t="s">
        <v>1379</v>
      </c>
      <c r="C489" s="13" t="s">
        <v>2016</v>
      </c>
      <c r="D489" s="13" t="s">
        <v>2029</v>
      </c>
      <c r="E489" s="13" t="s">
        <v>50</v>
      </c>
      <c r="F489" s="13" t="s">
        <v>51</v>
      </c>
      <c r="G489" s="13" t="s">
        <v>61</v>
      </c>
      <c r="H489" s="13" t="s">
        <v>4309</v>
      </c>
      <c r="I489" s="13" t="s">
        <v>1320</v>
      </c>
      <c r="J489" s="13" t="str">
        <f>VLOOKUP($M489,[1]Hoja1!$K$5:$N$815,2,FALSE)</f>
        <v>C</v>
      </c>
      <c r="K489" s="13">
        <f>VLOOKUP($M489,[1]Hoja1!$K$5:$N$815,3,FALSE)</f>
        <v>33.200000000000003</v>
      </c>
      <c r="L489" s="13">
        <f>VLOOKUP($M489,[1]Hoja1!$K$5:$N$815,4,FALSE)</f>
        <v>546767</v>
      </c>
      <c r="M489" s="13" t="s">
        <v>2049</v>
      </c>
      <c r="N489" s="13"/>
      <c r="O489" s="13"/>
      <c r="P489" s="13"/>
      <c r="Q489" s="13"/>
      <c r="R489" s="13"/>
      <c r="S489" s="13"/>
      <c r="T489" s="13"/>
      <c r="U489" s="13"/>
      <c r="V489" s="13"/>
      <c r="W489" s="13"/>
      <c r="X489" s="13"/>
      <c r="Y489" s="13"/>
      <c r="Z489" s="13"/>
      <c r="AA489" s="13"/>
      <c r="AB489" s="13">
        <f>VLOOKUP(M489,'[2]Base Total GPR'!$P$5:$BH$652,11,FALSE)</f>
        <v>2</v>
      </c>
      <c r="AC489" s="13"/>
      <c r="AD489" s="13"/>
      <c r="AE489" s="13"/>
      <c r="AF489" s="13"/>
      <c r="AG489" s="13"/>
      <c r="AH489" s="13">
        <f>VLOOKUP(M489,'[2]Base Total GPR'!$P$5:$BH$652,18,FALSE)</f>
        <v>0.1</v>
      </c>
      <c r="AI489" s="13"/>
      <c r="AJ489" s="13"/>
      <c r="AK489" s="13"/>
      <c r="AL489" s="13"/>
      <c r="AM489" s="13"/>
      <c r="AN489" s="13">
        <f>VLOOKUP($M489,'[2]Base Total GPR'!$P$5:$BH$652,19,FALSE)</f>
        <v>0.15</v>
      </c>
      <c r="AO489" s="13">
        <v>0.25</v>
      </c>
      <c r="AP489" s="13"/>
      <c r="AQ489" s="13"/>
      <c r="AR489" s="13"/>
      <c r="AS489" s="13"/>
      <c r="AT489" s="13"/>
      <c r="AU489" s="13">
        <v>1</v>
      </c>
      <c r="AV489" s="13"/>
      <c r="AW489" s="13"/>
      <c r="AX489" s="13"/>
      <c r="AY489" s="13"/>
      <c r="AZ489" s="13"/>
      <c r="BA489" s="13">
        <v>1</v>
      </c>
      <c r="BB489" s="13">
        <v>1</v>
      </c>
    </row>
    <row r="490" spans="1:143" x14ac:dyDescent="0.25">
      <c r="A490" s="13" t="s">
        <v>1069</v>
      </c>
      <c r="B490" s="13" t="s">
        <v>1379</v>
      </c>
      <c r="C490" s="13" t="s">
        <v>2016</v>
      </c>
      <c r="D490" s="13" t="s">
        <v>2035</v>
      </c>
      <c r="E490" s="13" t="s">
        <v>50</v>
      </c>
      <c r="F490" s="13" t="s">
        <v>51</v>
      </c>
      <c r="G490" s="13" t="s">
        <v>61</v>
      </c>
      <c r="H490" s="13" t="s">
        <v>4309</v>
      </c>
      <c r="I490" s="13" t="s">
        <v>1320</v>
      </c>
      <c r="J490" s="13" t="str">
        <f>VLOOKUP($M490,[1]Hoja1!$K$5:$N$815,2,FALSE)</f>
        <v>C</v>
      </c>
      <c r="K490" s="13">
        <f>VLOOKUP($M490,[1]Hoja1!$K$5:$N$815,3,FALSE)</f>
        <v>31.3</v>
      </c>
      <c r="L490" s="13">
        <f>VLOOKUP($M490,[1]Hoja1!$K$5:$N$815,4,FALSE)</f>
        <v>546707</v>
      </c>
      <c r="M490" s="13" t="s">
        <v>2047</v>
      </c>
      <c r="N490" s="13"/>
      <c r="O490" s="13"/>
      <c r="P490" s="13"/>
      <c r="Q490" s="13"/>
      <c r="R490" s="13"/>
      <c r="S490" s="13"/>
      <c r="T490" s="13"/>
      <c r="U490" s="13"/>
      <c r="V490" s="13"/>
      <c r="W490" s="13"/>
      <c r="X490" s="13"/>
      <c r="Y490" s="13"/>
      <c r="Z490" s="13"/>
      <c r="AA490" s="13"/>
      <c r="AB490" s="13">
        <f>VLOOKUP(M490,'[2]Base Total GPR'!$P$5:$BH$652,11,FALSE)</f>
        <v>2</v>
      </c>
      <c r="AC490" s="13"/>
      <c r="AD490" s="13"/>
      <c r="AE490" s="13"/>
      <c r="AF490" s="13"/>
      <c r="AG490" s="13"/>
      <c r="AH490" s="13">
        <f>VLOOKUP(M490,'[2]Base Total GPR'!$P$5:$BH$652,18,FALSE)</f>
        <v>0.1</v>
      </c>
      <c r="AI490" s="13"/>
      <c r="AJ490" s="13"/>
      <c r="AK490" s="13"/>
      <c r="AL490" s="13"/>
      <c r="AM490" s="13"/>
      <c r="AN490" s="13">
        <f>VLOOKUP($M490,'[2]Base Total GPR'!$P$5:$BH$652,19,FALSE)</f>
        <v>0.15</v>
      </c>
      <c r="AO490" s="13">
        <v>0.25</v>
      </c>
      <c r="AP490" s="13"/>
      <c r="AQ490" s="13"/>
      <c r="AR490" s="13"/>
      <c r="AS490" s="13"/>
      <c r="AT490" s="13"/>
      <c r="AU490" s="13">
        <v>0.99959546925566345</v>
      </c>
      <c r="AV490" s="13"/>
      <c r="AW490" s="13"/>
      <c r="AX490" s="13"/>
      <c r="AY490" s="13"/>
      <c r="AZ490" s="13"/>
      <c r="BA490" s="13">
        <v>0.98927973199329988</v>
      </c>
      <c r="BB490" s="13">
        <v>0.9919819151566529</v>
      </c>
    </row>
    <row r="491" spans="1:143" x14ac:dyDescent="0.25">
      <c r="A491" s="13" t="s">
        <v>1069</v>
      </c>
      <c r="B491" s="13" t="s">
        <v>1379</v>
      </c>
      <c r="C491" s="13" t="s">
        <v>2016</v>
      </c>
      <c r="D491" s="13" t="s">
        <v>2035</v>
      </c>
      <c r="E491" s="13" t="s">
        <v>50</v>
      </c>
      <c r="F491" s="13" t="s">
        <v>51</v>
      </c>
      <c r="G491" s="13" t="s">
        <v>61</v>
      </c>
      <c r="H491" s="13" t="s">
        <v>4309</v>
      </c>
      <c r="I491" s="13" t="s">
        <v>1320</v>
      </c>
      <c r="J491" s="13" t="str">
        <f>VLOOKUP($M491,[1]Hoja1!$K$5:$N$815,2,FALSE)</f>
        <v>C</v>
      </c>
      <c r="K491" s="13">
        <f>VLOOKUP($M491,[1]Hoja1!$K$5:$N$815,3,FALSE)</f>
        <v>31.2</v>
      </c>
      <c r="L491" s="13">
        <f>VLOOKUP($M491,[1]Hoja1!$K$5:$N$815,4,FALSE)</f>
        <v>546702</v>
      </c>
      <c r="M491" s="13" t="s">
        <v>2039</v>
      </c>
      <c r="N491" s="13"/>
      <c r="O491" s="13"/>
      <c r="P491" s="13"/>
      <c r="Q491" s="13"/>
      <c r="R491" s="13"/>
      <c r="S491" s="13"/>
      <c r="T491" s="13"/>
      <c r="U491" s="13"/>
      <c r="V491" s="13"/>
      <c r="W491" s="13"/>
      <c r="X491" s="13"/>
      <c r="Y491" s="13"/>
      <c r="Z491" s="13"/>
      <c r="AA491" s="13"/>
      <c r="AB491" s="13">
        <f>VLOOKUP(M491,'[2]Base Total GPR'!$P$5:$BH$652,11,FALSE)</f>
        <v>2</v>
      </c>
      <c r="AC491" s="13"/>
      <c r="AD491" s="13"/>
      <c r="AE491" s="13"/>
      <c r="AF491" s="13"/>
      <c r="AG491" s="13"/>
      <c r="AH491" s="13">
        <f>VLOOKUP(M491,'[2]Base Total GPR'!$P$5:$BH$652,18,FALSE)</f>
        <v>0.1</v>
      </c>
      <c r="AI491" s="13"/>
      <c r="AJ491" s="13"/>
      <c r="AK491" s="13"/>
      <c r="AL491" s="13"/>
      <c r="AM491" s="13"/>
      <c r="AN491" s="13">
        <f>VLOOKUP($M491,'[2]Base Total GPR'!$P$5:$BH$652,19,FALSE)</f>
        <v>0.15</v>
      </c>
      <c r="AO491" s="13">
        <v>0.25</v>
      </c>
      <c r="AP491" s="13"/>
      <c r="AQ491" s="13"/>
      <c r="AR491" s="13"/>
      <c r="AS491" s="13"/>
      <c r="AT491" s="13"/>
      <c r="AU491" s="13">
        <v>0.98593350383631717</v>
      </c>
      <c r="AV491" s="13"/>
      <c r="AW491" s="13"/>
      <c r="AX491" s="13"/>
      <c r="AY491" s="13"/>
      <c r="AZ491" s="13"/>
      <c r="BA491" s="13">
        <v>0.98792756539235416</v>
      </c>
      <c r="BB491" s="13">
        <v>0.9872415310162781</v>
      </c>
    </row>
    <row r="492" spans="1:143" s="2" customFormat="1" x14ac:dyDescent="0.25">
      <c r="A492" s="13" t="s">
        <v>1069</v>
      </c>
      <c r="B492" s="13" t="s">
        <v>1379</v>
      </c>
      <c r="C492" s="13" t="s">
        <v>2016</v>
      </c>
      <c r="D492" s="13" t="s">
        <v>2031</v>
      </c>
      <c r="E492" s="13" t="s">
        <v>116</v>
      </c>
      <c r="F492" s="13" t="s">
        <v>2032</v>
      </c>
      <c r="G492" s="13" t="s">
        <v>1075</v>
      </c>
      <c r="H492" s="13" t="s">
        <v>4332</v>
      </c>
      <c r="I492" s="13" t="s">
        <v>2033</v>
      </c>
      <c r="J492" s="13" t="str">
        <f>VLOOKUP($M492,[1]Hoja1!$K$5:$N$815,2,FALSE)</f>
        <v>C</v>
      </c>
      <c r="K492" s="13">
        <f>VLOOKUP($M492,[1]Hoja1!$K$5:$N$815,3,FALSE)</f>
        <v>30.2</v>
      </c>
      <c r="L492" s="13">
        <f>VLOOKUP($M492,[1]Hoja1!$K$5:$N$815,4,FALSE)</f>
        <v>546672</v>
      </c>
      <c r="M492" s="13" t="s">
        <v>2038</v>
      </c>
      <c r="N492" s="13"/>
      <c r="O492" s="13"/>
      <c r="P492" s="13"/>
      <c r="Q492" s="13"/>
      <c r="R492" s="13"/>
      <c r="S492" s="13"/>
      <c r="T492" s="13"/>
      <c r="U492" s="13"/>
      <c r="V492" s="13"/>
      <c r="W492" s="13"/>
      <c r="X492" s="13"/>
      <c r="Y492" s="13"/>
      <c r="Z492" s="13"/>
      <c r="AA492" s="13"/>
      <c r="AB492" s="13">
        <f>VLOOKUP(M492,'[2]Base Total GPR'!$P$5:$BH$652,11,FALSE)</f>
        <v>2</v>
      </c>
      <c r="AC492" s="13"/>
      <c r="AD492" s="13"/>
      <c r="AE492" s="13"/>
      <c r="AF492" s="13"/>
      <c r="AG492" s="13"/>
      <c r="AH492" s="13">
        <f>VLOOKUP(M492,'[2]Base Total GPR'!$P$5:$BH$652,18,FALSE)</f>
        <v>0.1</v>
      </c>
      <c r="AI492" s="13"/>
      <c r="AJ492" s="13"/>
      <c r="AK492" s="13"/>
      <c r="AL492" s="13"/>
      <c r="AM492" s="13"/>
      <c r="AN492" s="13">
        <f>VLOOKUP($M492,'[2]Base Total GPR'!$P$5:$BH$652,19,FALSE)</f>
        <v>0.15</v>
      </c>
      <c r="AO492" s="13">
        <v>0.25</v>
      </c>
      <c r="AP492" s="13"/>
      <c r="AQ492" s="13"/>
      <c r="AR492" s="13"/>
      <c r="AS492" s="13"/>
      <c r="AT492" s="13"/>
      <c r="AU492" s="13">
        <v>0.89948311888265697</v>
      </c>
      <c r="AV492" s="13"/>
      <c r="AW492" s="13"/>
      <c r="AX492" s="13"/>
      <c r="AY492" s="13"/>
      <c r="AZ492" s="13"/>
      <c r="BA492" s="13">
        <v>0.870842267989827</v>
      </c>
      <c r="BB492" s="13">
        <v>0.87977767103547655</v>
      </c>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c r="CX492"/>
      <c r="CY492"/>
      <c r="CZ492"/>
      <c r="DA492"/>
      <c r="DB492"/>
      <c r="DC492"/>
      <c r="DD492"/>
      <c r="DE492"/>
      <c r="DF492"/>
      <c r="DG492"/>
      <c r="DH492"/>
      <c r="DI492"/>
      <c r="DJ492"/>
      <c r="DK492"/>
      <c r="DL492"/>
      <c r="DM492"/>
      <c r="DN492"/>
      <c r="DO492"/>
      <c r="DP492"/>
      <c r="DQ492"/>
      <c r="DR492"/>
      <c r="DS492"/>
      <c r="DT492"/>
      <c r="DU492"/>
      <c r="DV492"/>
      <c r="DW492"/>
      <c r="DX492"/>
      <c r="DY492"/>
      <c r="DZ492"/>
      <c r="EA492"/>
      <c r="EB492"/>
      <c r="EC492"/>
      <c r="ED492"/>
      <c r="EE492"/>
      <c r="EF492"/>
      <c r="EG492"/>
      <c r="EH492"/>
      <c r="EI492"/>
      <c r="EJ492"/>
      <c r="EK492"/>
      <c r="EL492"/>
      <c r="EM492"/>
    </row>
    <row r="493" spans="1:143" x14ac:dyDescent="0.25">
      <c r="A493" s="13" t="s">
        <v>1069</v>
      </c>
      <c r="B493" s="13" t="s">
        <v>1379</v>
      </c>
      <c r="C493" s="13" t="s">
        <v>2016</v>
      </c>
      <c r="D493" s="13" t="s">
        <v>2017</v>
      </c>
      <c r="E493" s="13" t="s">
        <v>50</v>
      </c>
      <c r="F493" s="13" t="s">
        <v>51</v>
      </c>
      <c r="G493" s="13" t="s">
        <v>61</v>
      </c>
      <c r="H493" s="13" t="s">
        <v>4309</v>
      </c>
      <c r="I493" s="13" t="s">
        <v>1320</v>
      </c>
      <c r="J493" s="13" t="str">
        <f>VLOOKUP($M493,[1]Hoja1!$K$5:$N$815,2,FALSE)</f>
        <v>C</v>
      </c>
      <c r="K493" s="13">
        <f>VLOOKUP($M493,[1]Hoja1!$K$5:$N$815,3,FALSE)</f>
        <v>32.200000000000003</v>
      </c>
      <c r="L493" s="13">
        <f>VLOOKUP($M493,[1]Hoja1!$K$5:$N$815,4,FALSE)</f>
        <v>546742</v>
      </c>
      <c r="M493" s="13" t="s">
        <v>2028</v>
      </c>
      <c r="N493" s="13"/>
      <c r="O493" s="13"/>
      <c r="P493" s="13"/>
      <c r="Q493" s="13"/>
      <c r="R493" s="13"/>
      <c r="S493" s="13"/>
      <c r="T493" s="13"/>
      <c r="U493" s="13"/>
      <c r="V493" s="13"/>
      <c r="W493" s="13"/>
      <c r="X493" s="13"/>
      <c r="Y493" s="13"/>
      <c r="Z493" s="13"/>
      <c r="AA493" s="13"/>
      <c r="AB493" s="13">
        <f>VLOOKUP(M493,'[2]Base Total GPR'!$P$5:$BH$652,11,FALSE)</f>
        <v>2</v>
      </c>
      <c r="AC493" s="13"/>
      <c r="AD493" s="13"/>
      <c r="AE493" s="13"/>
      <c r="AF493" s="13"/>
      <c r="AG493" s="13"/>
      <c r="AH493" s="13">
        <f>VLOOKUP(M493,'[2]Base Total GPR'!$P$5:$BH$652,18,FALSE)</f>
        <v>9</v>
      </c>
      <c r="AI493" s="13"/>
      <c r="AJ493" s="13"/>
      <c r="AK493" s="13"/>
      <c r="AL493" s="13"/>
      <c r="AM493" s="13"/>
      <c r="AN493" s="13">
        <f>VLOOKUP($M493,'[2]Base Total GPR'!$P$5:$BH$652,19,FALSE)</f>
        <v>11</v>
      </c>
      <c r="AO493" s="13">
        <v>20</v>
      </c>
      <c r="AP493" s="13"/>
      <c r="AQ493" s="13"/>
      <c r="AR493" s="13"/>
      <c r="AS493" s="13"/>
      <c r="AT493" s="13"/>
      <c r="AU493" s="13">
        <v>9</v>
      </c>
      <c r="AV493" s="13"/>
      <c r="AW493" s="13"/>
      <c r="AX493" s="13"/>
      <c r="AY493" s="13"/>
      <c r="AZ493" s="13"/>
      <c r="BA493" s="13">
        <v>11</v>
      </c>
      <c r="BB493" s="13">
        <v>20</v>
      </c>
    </row>
    <row r="494" spans="1:143" x14ac:dyDescent="0.25">
      <c r="A494" s="13" t="s">
        <v>1069</v>
      </c>
      <c r="B494" s="13" t="s">
        <v>1379</v>
      </c>
      <c r="C494" s="13" t="s">
        <v>2016</v>
      </c>
      <c r="D494" s="13" t="s">
        <v>2019</v>
      </c>
      <c r="E494" s="13" t="s">
        <v>310</v>
      </c>
      <c r="F494" s="13" t="s">
        <v>311</v>
      </c>
      <c r="G494" s="13" t="s">
        <v>1072</v>
      </c>
      <c r="H494" s="13" t="s">
        <v>4314</v>
      </c>
      <c r="I494" s="13" t="s">
        <v>1532</v>
      </c>
      <c r="J494" s="13" t="str">
        <f>VLOOKUP($M494,[1]Hoja1!$K$5:$N$815,2,FALSE)</f>
        <v>C</v>
      </c>
      <c r="K494" s="13">
        <f>VLOOKUP($M494,[1]Hoja1!$K$5:$N$815,3,FALSE)</f>
        <v>29.4</v>
      </c>
      <c r="L494" s="13">
        <f>VLOOKUP($M494,[1]Hoja1!$K$5:$N$815,4,FALSE)</f>
        <v>546668</v>
      </c>
      <c r="M494" s="13" t="s">
        <v>2024</v>
      </c>
      <c r="N494" s="13"/>
      <c r="O494" s="13"/>
      <c r="P494" s="13"/>
      <c r="Q494" s="13"/>
      <c r="R494" s="13"/>
      <c r="S494" s="13"/>
      <c r="T494" s="13"/>
      <c r="U494" s="13"/>
      <c r="V494" s="13"/>
      <c r="W494" s="13"/>
      <c r="X494" s="13"/>
      <c r="Y494" s="13"/>
      <c r="Z494" s="13"/>
      <c r="AA494" s="13"/>
      <c r="AB494" s="13">
        <f>VLOOKUP(M494,'[2]Base Total GPR'!$P$5:$BH$652,11,FALSE)</f>
        <v>2</v>
      </c>
      <c r="AC494" s="13"/>
      <c r="AD494" s="13"/>
      <c r="AE494" s="13"/>
      <c r="AF494" s="13"/>
      <c r="AG494" s="13"/>
      <c r="AH494" s="13">
        <f>VLOOKUP(M494,'[2]Base Total GPR'!$P$5:$BH$652,18,FALSE)</f>
        <v>5610</v>
      </c>
      <c r="AI494" s="13"/>
      <c r="AJ494" s="13"/>
      <c r="AK494" s="13"/>
      <c r="AL494" s="13"/>
      <c r="AM494" s="13"/>
      <c r="AN494" s="13">
        <f>VLOOKUP($M494,'[2]Base Total GPR'!$P$5:$BH$652,19,FALSE)</f>
        <v>990</v>
      </c>
      <c r="AO494" s="13">
        <v>6600</v>
      </c>
      <c r="AP494" s="13"/>
      <c r="AQ494" s="13"/>
      <c r="AR494" s="13"/>
      <c r="AS494" s="13"/>
      <c r="AT494" s="13"/>
      <c r="AU494" s="13">
        <v>5610</v>
      </c>
      <c r="AV494" s="13"/>
      <c r="AW494" s="13"/>
      <c r="AX494" s="13"/>
      <c r="AY494" s="13"/>
      <c r="AZ494" s="13"/>
      <c r="BA494" s="13">
        <v>990</v>
      </c>
      <c r="BB494" s="13">
        <v>6600</v>
      </c>
    </row>
    <row r="495" spans="1:143" x14ac:dyDescent="0.25">
      <c r="A495" s="13" t="s">
        <v>1069</v>
      </c>
      <c r="B495" s="13" t="s">
        <v>1379</v>
      </c>
      <c r="C495" s="13" t="s">
        <v>2016</v>
      </c>
      <c r="D495" s="13" t="s">
        <v>2019</v>
      </c>
      <c r="E495" s="13" t="s">
        <v>310</v>
      </c>
      <c r="F495" s="13" t="s">
        <v>311</v>
      </c>
      <c r="G495" s="13" t="s">
        <v>1072</v>
      </c>
      <c r="H495" s="13" t="s">
        <v>4314</v>
      </c>
      <c r="I495" s="13" t="s">
        <v>1532</v>
      </c>
      <c r="J495" s="13" t="str">
        <f>VLOOKUP($M495,[1]Hoja1!$K$5:$N$815,2,FALSE)</f>
        <v>C</v>
      </c>
      <c r="K495" s="13">
        <f>VLOOKUP($M495,[1]Hoja1!$K$5:$N$815,3,FALSE)</f>
        <v>29.2</v>
      </c>
      <c r="L495" s="13">
        <f>VLOOKUP($M495,[1]Hoja1!$K$5:$N$815,4,FALSE)</f>
        <v>546663</v>
      </c>
      <c r="M495" s="13" t="s">
        <v>2021</v>
      </c>
      <c r="N495" s="13"/>
      <c r="O495" s="13"/>
      <c r="P495" s="13"/>
      <c r="Q495" s="13"/>
      <c r="R495" s="13"/>
      <c r="S495" s="13"/>
      <c r="T495" s="13"/>
      <c r="U495" s="13"/>
      <c r="V495" s="13"/>
      <c r="W495" s="13"/>
      <c r="X495" s="13"/>
      <c r="Y495" s="13"/>
      <c r="Z495" s="13"/>
      <c r="AA495" s="13"/>
      <c r="AB495" s="13">
        <f>VLOOKUP(M495,'[2]Base Total GPR'!$P$5:$BH$652,11,FALSE)</f>
        <v>2</v>
      </c>
      <c r="AC495" s="13"/>
      <c r="AD495" s="13"/>
      <c r="AE495" s="13"/>
      <c r="AF495" s="13"/>
      <c r="AG495" s="13"/>
      <c r="AH495" s="13">
        <f>VLOOKUP(M495,'[2]Base Total GPR'!$P$5:$BH$652,18,FALSE)</f>
        <v>56100</v>
      </c>
      <c r="AI495" s="13"/>
      <c r="AJ495" s="13"/>
      <c r="AK495" s="13"/>
      <c r="AL495" s="13"/>
      <c r="AM495" s="13"/>
      <c r="AN495" s="13">
        <f>VLOOKUP($M495,'[2]Base Total GPR'!$P$5:$BH$652,19,FALSE)</f>
        <v>9900</v>
      </c>
      <c r="AO495" s="13">
        <v>66000</v>
      </c>
      <c r="AP495" s="13"/>
      <c r="AQ495" s="13"/>
      <c r="AR495" s="13"/>
      <c r="AS495" s="13"/>
      <c r="AT495" s="13"/>
      <c r="AU495" s="13">
        <v>56100</v>
      </c>
      <c r="AV495" s="13"/>
      <c r="AW495" s="13"/>
      <c r="AX495" s="13"/>
      <c r="AY495" s="13"/>
      <c r="AZ495" s="13"/>
      <c r="BA495" s="13">
        <v>9900</v>
      </c>
      <c r="BB495" s="13">
        <v>66000</v>
      </c>
    </row>
    <row r="496" spans="1:143" x14ac:dyDescent="0.25">
      <c r="A496" s="13" t="s">
        <v>1069</v>
      </c>
      <c r="B496" s="13" t="s">
        <v>1379</v>
      </c>
      <c r="C496" s="13" t="s">
        <v>2016</v>
      </c>
      <c r="D496" s="13" t="s">
        <v>2019</v>
      </c>
      <c r="E496" s="13" t="s">
        <v>310</v>
      </c>
      <c r="F496" s="13" t="s">
        <v>311</v>
      </c>
      <c r="G496" s="13" t="s">
        <v>1072</v>
      </c>
      <c r="H496" s="13" t="s">
        <v>4314</v>
      </c>
      <c r="I496" s="13" t="s">
        <v>1532</v>
      </c>
      <c r="J496" s="13" t="str">
        <f>VLOOKUP($M496,[1]Hoja1!$K$5:$N$815,2,FALSE)</f>
        <v>C</v>
      </c>
      <c r="K496" s="13">
        <f>VLOOKUP($M496,[1]Hoja1!$K$5:$N$815,3,FALSE)</f>
        <v>29.3</v>
      </c>
      <c r="L496" s="13">
        <f>VLOOKUP($M496,[1]Hoja1!$K$5:$N$815,4,FALSE)</f>
        <v>546665</v>
      </c>
      <c r="M496" s="13" t="s">
        <v>2020</v>
      </c>
      <c r="N496" s="13"/>
      <c r="O496" s="13"/>
      <c r="P496" s="13"/>
      <c r="Q496" s="13"/>
      <c r="R496" s="13"/>
      <c r="S496" s="13"/>
      <c r="T496" s="13"/>
      <c r="U496" s="13"/>
      <c r="V496" s="13"/>
      <c r="W496" s="13"/>
      <c r="X496" s="13"/>
      <c r="Y496" s="13"/>
      <c r="Z496" s="13"/>
      <c r="AA496" s="13"/>
      <c r="AB496" s="13">
        <f>VLOOKUP(M496,'[2]Base Total GPR'!$P$5:$BH$652,11,FALSE)</f>
        <v>2</v>
      </c>
      <c r="AC496" s="13"/>
      <c r="AD496" s="13"/>
      <c r="AE496" s="13"/>
      <c r="AF496" s="13"/>
      <c r="AG496" s="13"/>
      <c r="AH496" s="13">
        <f>VLOOKUP(M496,'[2]Base Total GPR'!$P$5:$BH$652,18,FALSE)</f>
        <v>84150</v>
      </c>
      <c r="AI496" s="13"/>
      <c r="AJ496" s="13"/>
      <c r="AK496" s="13"/>
      <c r="AL496" s="13"/>
      <c r="AM496" s="13"/>
      <c r="AN496" s="13">
        <f>VLOOKUP($M496,'[2]Base Total GPR'!$P$5:$BH$652,19,FALSE)</f>
        <v>14850</v>
      </c>
      <c r="AO496" s="13">
        <v>99000</v>
      </c>
      <c r="AP496" s="13"/>
      <c r="AQ496" s="13"/>
      <c r="AR496" s="13"/>
      <c r="AS496" s="13"/>
      <c r="AT496" s="13"/>
      <c r="AU496" s="13">
        <v>84150</v>
      </c>
      <c r="AV496" s="13"/>
      <c r="AW496" s="13"/>
      <c r="AX496" s="13"/>
      <c r="AY496" s="13"/>
      <c r="AZ496" s="13"/>
      <c r="BA496" s="13">
        <v>14850</v>
      </c>
      <c r="BB496" s="13">
        <v>99000</v>
      </c>
    </row>
    <row r="497" spans="1:143" x14ac:dyDescent="0.25">
      <c r="A497" s="13" t="s">
        <v>1069</v>
      </c>
      <c r="B497" s="13" t="s">
        <v>1379</v>
      </c>
      <c r="C497" s="13" t="s">
        <v>2016</v>
      </c>
      <c r="D497" s="13" t="s">
        <v>2022</v>
      </c>
      <c r="E497" s="13" t="s">
        <v>310</v>
      </c>
      <c r="F497" s="13" t="s">
        <v>311</v>
      </c>
      <c r="G497" s="13" t="s">
        <v>1072</v>
      </c>
      <c r="H497" s="13" t="s">
        <v>4314</v>
      </c>
      <c r="I497" s="13" t="s">
        <v>1532</v>
      </c>
      <c r="J497" s="13" t="str">
        <f>VLOOKUP($M497,[1]Hoja1!$K$5:$N$815,2,FALSE)</f>
        <v>C</v>
      </c>
      <c r="K497" s="13">
        <f>VLOOKUP($M497,[1]Hoja1!$K$5:$N$815,3,FALSE)</f>
        <v>35.200000000000003</v>
      </c>
      <c r="L497" s="13">
        <f>VLOOKUP($M497,[1]Hoja1!$K$5:$N$815,4,FALSE)</f>
        <v>557174</v>
      </c>
      <c r="M497" s="13" t="s">
        <v>2023</v>
      </c>
      <c r="N497" s="13"/>
      <c r="O497" s="13"/>
      <c r="P497" s="13"/>
      <c r="Q497" s="13"/>
      <c r="R497" s="13"/>
      <c r="S497" s="13"/>
      <c r="T497" s="13"/>
      <c r="U497" s="13"/>
      <c r="V497" s="13"/>
      <c r="W497" s="13"/>
      <c r="X497" s="13"/>
      <c r="Y497" s="13"/>
      <c r="Z497" s="13"/>
      <c r="AA497" s="13"/>
      <c r="AB497" s="13">
        <f>VLOOKUP(M497,'[2]Base Total GPR'!$P$5:$BH$652,11,FALSE)</f>
        <v>2</v>
      </c>
      <c r="AC497" s="13"/>
      <c r="AD497" s="13"/>
      <c r="AE497" s="13"/>
      <c r="AF497" s="13"/>
      <c r="AG497" s="13"/>
      <c r="AH497" s="13">
        <f>VLOOKUP(M497,'[2]Base Total GPR'!$P$5:$BH$652,18,FALSE)</f>
        <v>140250</v>
      </c>
      <c r="AI497" s="13"/>
      <c r="AJ497" s="13"/>
      <c r="AK497" s="13"/>
      <c r="AL497" s="13"/>
      <c r="AM497" s="13"/>
      <c r="AN497" s="13">
        <f>VLOOKUP($M497,'[2]Base Total GPR'!$P$5:$BH$652,19,FALSE)</f>
        <v>24750</v>
      </c>
      <c r="AO497" s="13">
        <v>165000</v>
      </c>
      <c r="AP497" s="13"/>
      <c r="AQ497" s="13"/>
      <c r="AR497" s="13"/>
      <c r="AS497" s="13"/>
      <c r="AT497" s="13"/>
      <c r="AU497" s="13">
        <v>140250</v>
      </c>
      <c r="AV497" s="13"/>
      <c r="AW497" s="13"/>
      <c r="AX497" s="13"/>
      <c r="AY497" s="13"/>
      <c r="AZ497" s="13"/>
      <c r="BA497" s="13">
        <v>24750</v>
      </c>
      <c r="BB497" s="13">
        <v>165000</v>
      </c>
    </row>
    <row r="498" spans="1:143" x14ac:dyDescent="0.25">
      <c r="A498" s="13" t="s">
        <v>398</v>
      </c>
      <c r="B498" s="13" t="s">
        <v>1308</v>
      </c>
      <c r="C498" s="13" t="s">
        <v>2050</v>
      </c>
      <c r="D498" s="13" t="s">
        <v>2053</v>
      </c>
      <c r="E498" s="13" t="s">
        <v>104</v>
      </c>
      <c r="F498" s="13" t="s">
        <v>105</v>
      </c>
      <c r="G498" s="13" t="s">
        <v>401</v>
      </c>
      <c r="H498" s="13" t="s">
        <v>4313</v>
      </c>
      <c r="I498" s="13" t="s">
        <v>1464</v>
      </c>
      <c r="J498" s="13" t="str">
        <f>VLOOKUP($M498,[1]Hoja1!$K$5:$N$815,2,FALSE)</f>
        <v>C</v>
      </c>
      <c r="K498" s="13">
        <f>VLOOKUP($M498,[1]Hoja1!$K$5:$N$815,3,FALSE)</f>
        <v>27.4</v>
      </c>
      <c r="L498" s="13">
        <f>VLOOKUP($M498,[1]Hoja1!$K$5:$N$815,4,FALSE)</f>
        <v>560652</v>
      </c>
      <c r="M498" s="13" t="s">
        <v>2054</v>
      </c>
      <c r="N498" s="13"/>
      <c r="O498" s="13"/>
      <c r="P498" s="13"/>
      <c r="Q498" s="13"/>
      <c r="R498" s="13"/>
      <c r="S498" s="13"/>
      <c r="T498" s="13"/>
      <c r="U498" s="13"/>
      <c r="V498" s="13"/>
      <c r="W498" s="13"/>
      <c r="X498" s="13"/>
      <c r="Y498" s="13"/>
      <c r="Z498" s="13"/>
      <c r="AA498" s="13"/>
      <c r="AB498" s="13">
        <f>VLOOKUP(M498,'[2]Base Total GPR'!$P$5:$BH$652,11,FALSE)</f>
        <v>4</v>
      </c>
      <c r="AC498" s="13"/>
      <c r="AD498" s="13"/>
      <c r="AE498" s="13">
        <f>VLOOKUP(M498,'[2]Base Total GPR'!$P$5:$BH$652,18,FALSE)</f>
        <v>211</v>
      </c>
      <c r="AF498" s="13"/>
      <c r="AG498" s="13"/>
      <c r="AH498" s="13">
        <f>VLOOKUP($M498,'[2]Base Total GPR'!$P$5:$BH$652,19,FALSE)</f>
        <v>5</v>
      </c>
      <c r="AI498" s="13"/>
      <c r="AJ498" s="13"/>
      <c r="AK498" s="13">
        <f>VLOOKUP($M498,'[2]Base Total GPR'!$P$5:$BH$652,20,FALSE)</f>
        <v>5</v>
      </c>
      <c r="AL498" s="13"/>
      <c r="AM498" s="13"/>
      <c r="AN498" s="13">
        <f>VLOOKUP($M498,'[2]Base Total GPR'!$P$5:$BH$652,21,FALSE)</f>
        <v>5</v>
      </c>
      <c r="AO498" s="13">
        <v>226</v>
      </c>
      <c r="AP498" s="13"/>
      <c r="AQ498" s="13"/>
      <c r="AR498" s="13">
        <v>312</v>
      </c>
      <c r="AS498" s="13"/>
      <c r="AT498" s="13"/>
      <c r="AU498" s="13">
        <v>-54</v>
      </c>
      <c r="AV498" s="13"/>
      <c r="AW498" s="13"/>
      <c r="AX498" s="13">
        <v>61</v>
      </c>
      <c r="AY498" s="13"/>
      <c r="AZ498" s="13"/>
      <c r="BA498" s="13">
        <v>-19</v>
      </c>
      <c r="BB498" s="13">
        <v>300</v>
      </c>
    </row>
    <row r="499" spans="1:143" x14ac:dyDescent="0.25">
      <c r="A499" s="13" t="s">
        <v>398</v>
      </c>
      <c r="B499" s="13" t="s">
        <v>1308</v>
      </c>
      <c r="C499" s="13" t="s">
        <v>2050</v>
      </c>
      <c r="D499" s="13" t="s">
        <v>2057</v>
      </c>
      <c r="E499" s="13" t="s">
        <v>104</v>
      </c>
      <c r="F499" s="13" t="s">
        <v>105</v>
      </c>
      <c r="G499" s="13" t="s">
        <v>401</v>
      </c>
      <c r="H499" s="13" t="s">
        <v>4313</v>
      </c>
      <c r="I499" s="13" t="s">
        <v>1464</v>
      </c>
      <c r="J499" s="13" t="str">
        <f>VLOOKUP($M499,[1]Hoja1!$K$5:$N$815,2,FALSE)</f>
        <v>C</v>
      </c>
      <c r="K499" s="13">
        <f>VLOOKUP($M499,[1]Hoja1!$K$5:$N$815,3,FALSE)</f>
        <v>28.5</v>
      </c>
      <c r="L499" s="13">
        <f>VLOOKUP($M499,[1]Hoja1!$K$5:$N$815,4,FALSE)</f>
        <v>560654</v>
      </c>
      <c r="M499" s="13" t="s">
        <v>2058</v>
      </c>
      <c r="N499" s="13"/>
      <c r="O499" s="13"/>
      <c r="P499" s="13"/>
      <c r="Q499" s="13"/>
      <c r="R499" s="13"/>
      <c r="S499" s="13"/>
      <c r="T499" s="13"/>
      <c r="U499" s="13"/>
      <c r="V499" s="13"/>
      <c r="W499" s="13"/>
      <c r="X499" s="13"/>
      <c r="Y499" s="13"/>
      <c r="Z499" s="13"/>
      <c r="AA499" s="13"/>
      <c r="AB499" s="13">
        <f>VLOOKUP(M499,'[2]Base Total GPR'!$P$5:$BH$652,11,FALSE)</f>
        <v>4</v>
      </c>
      <c r="AC499" s="13"/>
      <c r="AD499" s="13"/>
      <c r="AE499" s="13">
        <f>VLOOKUP(M499,'[2]Base Total GPR'!$P$5:$BH$652,18,FALSE)</f>
        <v>0.25</v>
      </c>
      <c r="AF499" s="13"/>
      <c r="AG499" s="13"/>
      <c r="AH499" s="13">
        <f>VLOOKUP($M499,'[2]Base Total GPR'!$P$5:$BH$652,19,FALSE)</f>
        <v>0.25</v>
      </c>
      <c r="AI499" s="13"/>
      <c r="AJ499" s="13"/>
      <c r="AK499" s="13">
        <f>VLOOKUP($M499,'[2]Base Total GPR'!$P$5:$BH$652,20,FALSE)</f>
        <v>0.25</v>
      </c>
      <c r="AL499" s="13"/>
      <c r="AM499" s="13"/>
      <c r="AN499" s="13">
        <f>VLOOKUP($M499,'[2]Base Total GPR'!$P$5:$BH$652,21,FALSE)</f>
        <v>0.25</v>
      </c>
      <c r="AO499" s="13">
        <v>1</v>
      </c>
      <c r="AP499" s="13"/>
      <c r="AQ499" s="13"/>
      <c r="AR499" s="13">
        <v>0.25</v>
      </c>
      <c r="AS499" s="13"/>
      <c r="AT499" s="13"/>
      <c r="AU499" s="13">
        <v>0.25</v>
      </c>
      <c r="AV499" s="13"/>
      <c r="AW499" s="13"/>
      <c r="AX499" s="13">
        <v>0.25</v>
      </c>
      <c r="AY499" s="13"/>
      <c r="AZ499" s="13"/>
      <c r="BA499" s="13">
        <v>0.25</v>
      </c>
      <c r="BB499" s="13">
        <v>1</v>
      </c>
    </row>
    <row r="500" spans="1:143" x14ac:dyDescent="0.25">
      <c r="A500" s="13" t="s">
        <v>398</v>
      </c>
      <c r="B500" s="13" t="s">
        <v>1308</v>
      </c>
      <c r="C500" s="13" t="s">
        <v>2050</v>
      </c>
      <c r="D500" s="13" t="s">
        <v>2051</v>
      </c>
      <c r="E500" s="13" t="s">
        <v>104</v>
      </c>
      <c r="F500" s="13" t="s">
        <v>105</v>
      </c>
      <c r="G500" s="13" t="s">
        <v>401</v>
      </c>
      <c r="H500" s="13" t="s">
        <v>4313</v>
      </c>
      <c r="I500" s="13" t="s">
        <v>1464</v>
      </c>
      <c r="J500" s="13" t="str">
        <f>VLOOKUP($M500,[1]Hoja1!$K$5:$N$815,2,FALSE)</f>
        <v>C</v>
      </c>
      <c r="K500" s="13">
        <f>VLOOKUP($M500,[1]Hoja1!$K$5:$N$815,3,FALSE)</f>
        <v>25.4</v>
      </c>
      <c r="L500" s="13">
        <f>VLOOKUP($M500,[1]Hoja1!$K$5:$N$815,4,FALSE)</f>
        <v>560660</v>
      </c>
      <c r="M500" s="13" t="s">
        <v>2052</v>
      </c>
      <c r="N500" s="13"/>
      <c r="O500" s="13"/>
      <c r="P500" s="13"/>
      <c r="Q500" s="13"/>
      <c r="R500" s="13"/>
      <c r="S500" s="13"/>
      <c r="T500" s="13"/>
      <c r="U500" s="13"/>
      <c r="V500" s="13"/>
      <c r="W500" s="13"/>
      <c r="X500" s="13"/>
      <c r="Y500" s="13"/>
      <c r="Z500" s="13"/>
      <c r="AA500" s="13"/>
      <c r="AB500" s="13">
        <f>VLOOKUP(M500,'[2]Base Total GPR'!$P$5:$BH$652,11,FALSE)</f>
        <v>4</v>
      </c>
      <c r="AC500" s="13"/>
      <c r="AD500" s="13"/>
      <c r="AE500" s="13">
        <f>VLOOKUP(M500,'[2]Base Total GPR'!$P$5:$BH$652,18,FALSE)</f>
        <v>0.186</v>
      </c>
      <c r="AF500" s="13"/>
      <c r="AG500" s="13"/>
      <c r="AH500" s="13">
        <f>VLOOKUP($M500,'[2]Base Total GPR'!$P$5:$BH$652,19,FALSE)</f>
        <v>3.2599999999999997E-2</v>
      </c>
      <c r="AI500" s="13"/>
      <c r="AJ500" s="13"/>
      <c r="AK500" s="13">
        <f>VLOOKUP($M500,'[2]Base Total GPR'!$P$5:$BH$652,20,FALSE)</f>
        <v>1.8200000000000001E-2</v>
      </c>
      <c r="AL500" s="13"/>
      <c r="AM500" s="13"/>
      <c r="AN500" s="13">
        <f>VLOOKUP($M500,'[2]Base Total GPR'!$P$5:$BH$652,21,FALSE)</f>
        <v>3.0099999999999998E-2</v>
      </c>
      <c r="AO500" s="13">
        <v>0.26690000000000003</v>
      </c>
      <c r="AP500" s="13"/>
      <c r="AQ500" s="13"/>
      <c r="AR500" s="13">
        <v>0.18623965858078134</v>
      </c>
      <c r="AS500" s="13"/>
      <c r="AT500" s="13"/>
      <c r="AU500" s="13">
        <v>0.1994165362036176</v>
      </c>
      <c r="AV500" s="13"/>
      <c r="AW500" s="13"/>
      <c r="AX500" s="13">
        <v>0.22064824343773293</v>
      </c>
      <c r="AY500" s="13"/>
      <c r="AZ500" s="13"/>
      <c r="BA500" s="13">
        <v>0.22064824343773293</v>
      </c>
      <c r="BB500" s="13">
        <v>0.20675641369811848</v>
      </c>
    </row>
    <row r="501" spans="1:143" x14ac:dyDescent="0.25">
      <c r="A501" s="13" t="s">
        <v>398</v>
      </c>
      <c r="B501" s="13" t="s">
        <v>1308</v>
      </c>
      <c r="C501" s="13" t="s">
        <v>2050</v>
      </c>
      <c r="D501" s="13" t="s">
        <v>2055</v>
      </c>
      <c r="E501" s="13" t="s">
        <v>426</v>
      </c>
      <c r="F501" s="13" t="s">
        <v>426</v>
      </c>
      <c r="G501" s="13" t="s">
        <v>428</v>
      </c>
      <c r="H501" s="13" t="s">
        <v>4318</v>
      </c>
      <c r="I501" s="13" t="s">
        <v>1362</v>
      </c>
      <c r="J501" s="13" t="str">
        <f>VLOOKUP($M501,[1]Hoja1!$K$5:$N$815,2,FALSE)</f>
        <v>C</v>
      </c>
      <c r="K501" s="13">
        <f>VLOOKUP($M501,[1]Hoja1!$K$5:$N$815,3,FALSE)</f>
        <v>29.3</v>
      </c>
      <c r="L501" s="13">
        <f>VLOOKUP($M501,[1]Hoja1!$K$5:$N$815,4,FALSE)</f>
        <v>560651</v>
      </c>
      <c r="M501" s="13" t="s">
        <v>2056</v>
      </c>
      <c r="N501" s="13"/>
      <c r="O501" s="13"/>
      <c r="P501" s="13"/>
      <c r="Q501" s="13"/>
      <c r="R501" s="13"/>
      <c r="S501" s="13"/>
      <c r="T501" s="13"/>
      <c r="U501" s="13"/>
      <c r="V501" s="13"/>
      <c r="W501" s="13"/>
      <c r="X501" s="13"/>
      <c r="Y501" s="13"/>
      <c r="Z501" s="13"/>
      <c r="AA501" s="13"/>
      <c r="AB501" s="13">
        <f>VLOOKUP(M501,'[2]Base Total GPR'!$P$5:$BH$652,11,FALSE)</f>
        <v>4</v>
      </c>
      <c r="AC501" s="13"/>
      <c r="AD501" s="13"/>
      <c r="AE501" s="13">
        <f>VLOOKUP(M501,'[2]Base Total GPR'!$P$5:$BH$652,18,FALSE)</f>
        <v>0.25</v>
      </c>
      <c r="AF501" s="13"/>
      <c r="AG501" s="13"/>
      <c r="AH501" s="13">
        <f>VLOOKUP($M501,'[2]Base Total GPR'!$P$5:$BH$652,19,FALSE)</f>
        <v>0.25</v>
      </c>
      <c r="AI501" s="13"/>
      <c r="AJ501" s="13"/>
      <c r="AK501" s="13">
        <f>VLOOKUP($M501,'[2]Base Total GPR'!$P$5:$BH$652,20,FALSE)</f>
        <v>0.25</v>
      </c>
      <c r="AL501" s="13"/>
      <c r="AM501" s="13"/>
      <c r="AN501" s="13">
        <f>VLOOKUP($M501,'[2]Base Total GPR'!$P$5:$BH$652,21,FALSE)</f>
        <v>0.25</v>
      </c>
      <c r="AO501" s="13">
        <v>1</v>
      </c>
      <c r="AP501" s="13"/>
      <c r="AQ501" s="13"/>
      <c r="AR501" s="13">
        <v>0.25</v>
      </c>
      <c r="AS501" s="13"/>
      <c r="AT501" s="13"/>
      <c r="AU501" s="13">
        <v>0.5</v>
      </c>
      <c r="AV501" s="13"/>
      <c r="AW501" s="13"/>
      <c r="AX501" s="13">
        <v>0.75</v>
      </c>
      <c r="AY501" s="13"/>
      <c r="AZ501" s="13"/>
      <c r="BA501" s="13">
        <v>44927</v>
      </c>
      <c r="BB501" s="13">
        <v>0.625</v>
      </c>
    </row>
    <row r="502" spans="1:143" x14ac:dyDescent="0.25">
      <c r="A502" s="13" t="s">
        <v>398</v>
      </c>
      <c r="B502" s="13" t="s">
        <v>1308</v>
      </c>
      <c r="C502" s="13" t="s">
        <v>2050</v>
      </c>
      <c r="D502" s="13" t="s">
        <v>2053</v>
      </c>
      <c r="E502" s="13" t="s">
        <v>104</v>
      </c>
      <c r="F502" s="13" t="s">
        <v>105</v>
      </c>
      <c r="G502" s="13" t="s">
        <v>401</v>
      </c>
      <c r="H502" s="13" t="s">
        <v>4313</v>
      </c>
      <c r="I502" s="13" t="s">
        <v>1464</v>
      </c>
      <c r="J502" s="13" t="str">
        <f>VLOOKUP($M502,[1]Hoja1!$K$5:$N$815,2,FALSE)</f>
        <v>C</v>
      </c>
      <c r="K502" s="13">
        <f>VLOOKUP($M502,[1]Hoja1!$K$5:$N$815,3,FALSE)</f>
        <v>27.5</v>
      </c>
      <c r="L502" s="13">
        <f>VLOOKUP($M502,[1]Hoja1!$K$5:$N$815,4,FALSE)</f>
        <v>560653</v>
      </c>
      <c r="M502" s="13" t="s">
        <v>4151</v>
      </c>
      <c r="N502" s="13"/>
      <c r="O502" s="13"/>
      <c r="P502" s="13"/>
      <c r="Q502" s="13"/>
      <c r="R502" s="13"/>
      <c r="S502" s="13"/>
      <c r="T502" s="13"/>
      <c r="U502" s="13"/>
      <c r="V502" s="13"/>
      <c r="W502" s="13"/>
      <c r="X502" s="13"/>
      <c r="Y502" s="13"/>
      <c r="Z502" s="13"/>
      <c r="AA502" s="13"/>
      <c r="AB502" s="13">
        <f>VLOOKUP(M502,'[2]Base Total GPR'!$P$5:$BH$652,11,FALSE)</f>
        <v>4</v>
      </c>
      <c r="AC502" s="13"/>
      <c r="AD502" s="13"/>
      <c r="AE502" s="13">
        <v>21</v>
      </c>
      <c r="AF502" s="13"/>
      <c r="AG502" s="13"/>
      <c r="AH502" s="13">
        <v>21</v>
      </c>
      <c r="AI502" s="13"/>
      <c r="AJ502" s="13"/>
      <c r="AK502" s="13">
        <v>21</v>
      </c>
      <c r="AL502" s="13"/>
      <c r="AM502" s="13"/>
      <c r="AN502" s="13">
        <v>22</v>
      </c>
      <c r="AO502" s="13"/>
      <c r="AP502" s="13"/>
      <c r="AQ502" s="13"/>
      <c r="AR502" s="13">
        <v>21</v>
      </c>
      <c r="AS502" s="13"/>
      <c r="AT502" s="13"/>
      <c r="AU502" s="13">
        <v>21</v>
      </c>
      <c r="AV502" s="13"/>
      <c r="AW502" s="13"/>
      <c r="AX502" s="13">
        <v>22</v>
      </c>
      <c r="AY502" s="13"/>
      <c r="AZ502" s="13"/>
      <c r="BA502" s="13">
        <v>22</v>
      </c>
      <c r="BB502" s="13"/>
    </row>
    <row r="503" spans="1:143" x14ac:dyDescent="0.25">
      <c r="A503" s="13" t="s">
        <v>398</v>
      </c>
      <c r="B503" s="13" t="s">
        <v>1308</v>
      </c>
      <c r="C503" s="13" t="s">
        <v>2050</v>
      </c>
      <c r="D503" s="13" t="s">
        <v>2057</v>
      </c>
      <c r="E503" s="13" t="s">
        <v>104</v>
      </c>
      <c r="F503" s="13" t="s">
        <v>105</v>
      </c>
      <c r="G503" s="13" t="s">
        <v>401</v>
      </c>
      <c r="H503" s="13" t="s">
        <v>4313</v>
      </c>
      <c r="I503" s="13" t="s">
        <v>1464</v>
      </c>
      <c r="J503" s="13" t="str">
        <f>VLOOKUP($M503,[1]Hoja1!$K$5:$N$815,2,FALSE)</f>
        <v>C</v>
      </c>
      <c r="K503" s="13">
        <f>VLOOKUP($M503,[1]Hoja1!$K$5:$N$815,3,FALSE)</f>
        <v>28.6</v>
      </c>
      <c r="L503" s="13">
        <f>VLOOKUP($M503,[1]Hoja1!$K$5:$N$815,4,FALSE)</f>
        <v>560671</v>
      </c>
      <c r="M503" s="13" t="s">
        <v>4235</v>
      </c>
      <c r="N503" s="13"/>
      <c r="O503" s="13"/>
      <c r="P503" s="13"/>
      <c r="Q503" s="13"/>
      <c r="R503" s="13"/>
      <c r="S503" s="13"/>
      <c r="T503" s="13"/>
      <c r="U503" s="13"/>
      <c r="V503" s="13"/>
      <c r="W503" s="13"/>
      <c r="X503" s="13"/>
      <c r="Y503" s="13"/>
      <c r="Z503" s="13"/>
      <c r="AA503" s="13"/>
      <c r="AB503" s="13">
        <f>VLOOKUP(M503,'[2]Base Total GPR'!$P$5:$BH$652,11,FALSE)</f>
        <v>4</v>
      </c>
      <c r="AC503" s="13"/>
      <c r="AD503" s="13"/>
      <c r="AE503" s="13">
        <v>0.8</v>
      </c>
      <c r="AF503" s="13"/>
      <c r="AG503" s="13"/>
      <c r="AH503" s="13">
        <v>0.8</v>
      </c>
      <c r="AI503" s="13"/>
      <c r="AJ503" s="13"/>
      <c r="AK503" s="13">
        <v>0.8</v>
      </c>
      <c r="AL503" s="13"/>
      <c r="AM503" s="13"/>
      <c r="AN503" s="13">
        <v>0.8</v>
      </c>
      <c r="AO503" s="13"/>
      <c r="AP503" s="13"/>
      <c r="AQ503" s="13"/>
      <c r="AR503" s="13">
        <f>3/4</f>
        <v>0.75</v>
      </c>
      <c r="AS503" s="13"/>
      <c r="AT503" s="13"/>
      <c r="AU503" s="13">
        <f>2/4</f>
        <v>0.5</v>
      </c>
      <c r="AV503" s="13"/>
      <c r="AW503" s="13"/>
      <c r="AX503" s="13">
        <v>1</v>
      </c>
      <c r="AY503" s="13"/>
      <c r="AZ503" s="13"/>
      <c r="BA503" s="13">
        <v>1</v>
      </c>
      <c r="BB503" s="13"/>
    </row>
    <row r="504" spans="1:143" x14ac:dyDescent="0.25">
      <c r="A504" s="13" t="s">
        <v>398</v>
      </c>
      <c r="B504" s="13" t="s">
        <v>1308</v>
      </c>
      <c r="C504" s="13" t="s">
        <v>2050</v>
      </c>
      <c r="D504" s="13" t="s">
        <v>4052</v>
      </c>
      <c r="E504" s="13" t="s">
        <v>104</v>
      </c>
      <c r="F504" s="13" t="s">
        <v>105</v>
      </c>
      <c r="G504" s="13" t="s">
        <v>401</v>
      </c>
      <c r="H504" s="13" t="s">
        <v>4313</v>
      </c>
      <c r="I504" s="13" t="s">
        <v>1464</v>
      </c>
      <c r="J504" s="13" t="str">
        <f>VLOOKUP($M504,[1]Hoja1!$K$5:$N$815,2,FALSE)</f>
        <v>C</v>
      </c>
      <c r="K504" s="13">
        <f>VLOOKUP($M504,[1]Hoja1!$K$5:$N$815,3,FALSE)</f>
        <v>30.2</v>
      </c>
      <c r="L504" s="13">
        <f>VLOOKUP($M504,[1]Hoja1!$K$5:$N$815,4,FALSE)</f>
        <v>560674</v>
      </c>
      <c r="M504" s="13" t="s">
        <v>4269</v>
      </c>
      <c r="N504" s="13"/>
      <c r="O504" s="13"/>
      <c r="P504" s="13"/>
      <c r="Q504" s="13"/>
      <c r="R504" s="13"/>
      <c r="S504" s="13"/>
      <c r="T504" s="13"/>
      <c r="U504" s="13"/>
      <c r="V504" s="13"/>
      <c r="W504" s="13"/>
      <c r="X504" s="13"/>
      <c r="Y504" s="13"/>
      <c r="Z504" s="13"/>
      <c r="AA504" s="13"/>
      <c r="AB504" s="13">
        <f>VLOOKUP(M504,'[2]Base Total GPR'!$P$5:$BH$652,11,FALSE)</f>
        <v>4</v>
      </c>
      <c r="AC504" s="13"/>
      <c r="AD504" s="13"/>
      <c r="AE504" s="13">
        <v>1</v>
      </c>
      <c r="AF504" s="13"/>
      <c r="AG504" s="13"/>
      <c r="AH504" s="13">
        <v>1</v>
      </c>
      <c r="AI504" s="13"/>
      <c r="AJ504" s="13"/>
      <c r="AK504" s="13">
        <v>1</v>
      </c>
      <c r="AL504" s="13"/>
      <c r="AM504" s="13"/>
      <c r="AN504" s="13">
        <v>1</v>
      </c>
      <c r="AO504" s="13"/>
      <c r="AP504" s="13"/>
      <c r="AQ504" s="13"/>
      <c r="AR504" s="13">
        <v>1</v>
      </c>
      <c r="AS504" s="13"/>
      <c r="AT504" s="13"/>
      <c r="AU504" s="13">
        <v>1</v>
      </c>
      <c r="AV504" s="13"/>
      <c r="AW504" s="13"/>
      <c r="AX504" s="13">
        <v>1</v>
      </c>
      <c r="AY504" s="13"/>
      <c r="AZ504" s="13"/>
      <c r="BA504" s="13">
        <v>1</v>
      </c>
      <c r="BB504" s="13"/>
    </row>
    <row r="505" spans="1:143" x14ac:dyDescent="0.25">
      <c r="A505" s="13" t="s">
        <v>398</v>
      </c>
      <c r="B505" s="13" t="s">
        <v>1308</v>
      </c>
      <c r="C505" s="13" t="s">
        <v>2050</v>
      </c>
      <c r="D505" s="13" t="s">
        <v>2051</v>
      </c>
      <c r="E505" s="13" t="s">
        <v>104</v>
      </c>
      <c r="F505" s="13" t="s">
        <v>105</v>
      </c>
      <c r="G505" s="13" t="s">
        <v>401</v>
      </c>
      <c r="H505" s="13" t="s">
        <v>4313</v>
      </c>
      <c r="I505" s="13" t="s">
        <v>1464</v>
      </c>
      <c r="J505" s="13" t="str">
        <f>VLOOKUP($M505,[1]Hoja1!$K$5:$N$815,2,FALSE)</f>
        <v>C</v>
      </c>
      <c r="K505" s="13">
        <f>VLOOKUP($M505,[1]Hoja1!$K$5:$N$815,3,FALSE)</f>
        <v>25.5</v>
      </c>
      <c r="L505" s="13">
        <f>VLOOKUP($M505,[1]Hoja1!$K$5:$N$815,4,FALSE)</f>
        <v>560694</v>
      </c>
      <c r="M505" s="13" t="s">
        <v>4270</v>
      </c>
      <c r="N505" s="13"/>
      <c r="O505" s="13"/>
      <c r="P505" s="13"/>
      <c r="Q505" s="13"/>
      <c r="R505" s="13"/>
      <c r="S505" s="13"/>
      <c r="T505" s="13"/>
      <c r="U505" s="13"/>
      <c r="V505" s="13"/>
      <c r="W505" s="13"/>
      <c r="X505" s="13"/>
      <c r="Y505" s="13"/>
      <c r="Z505" s="13"/>
      <c r="AA505" s="13"/>
      <c r="AB505" s="13">
        <f>VLOOKUP(M505,'[2]Base Total GPR'!$P$5:$BH$652,11,FALSE)</f>
        <v>4</v>
      </c>
      <c r="AC505" s="13"/>
      <c r="AD505" s="13"/>
      <c r="AE505" s="13">
        <v>1</v>
      </c>
      <c r="AF505" s="13"/>
      <c r="AG505" s="13"/>
      <c r="AH505" s="13">
        <v>1</v>
      </c>
      <c r="AI505" s="13"/>
      <c r="AJ505" s="13"/>
      <c r="AK505" s="13">
        <v>1</v>
      </c>
      <c r="AL505" s="13"/>
      <c r="AM505" s="13"/>
      <c r="AN505" s="13">
        <v>1</v>
      </c>
      <c r="AO505" s="13"/>
      <c r="AP505" s="13"/>
      <c r="AQ505" s="13"/>
      <c r="AR505" s="13">
        <v>1</v>
      </c>
      <c r="AS505" s="13"/>
      <c r="AT505" s="13"/>
      <c r="AU505" s="13">
        <v>1</v>
      </c>
      <c r="AV505" s="13"/>
      <c r="AW505" s="13"/>
      <c r="AX505" s="13">
        <v>1</v>
      </c>
      <c r="AY505" s="13"/>
      <c r="AZ505" s="13"/>
      <c r="BA505" s="13">
        <v>1</v>
      </c>
      <c r="BB505" s="13"/>
    </row>
    <row r="506" spans="1:143" x14ac:dyDescent="0.25">
      <c r="A506" s="13" t="s">
        <v>398</v>
      </c>
      <c r="B506" s="13" t="s">
        <v>1308</v>
      </c>
      <c r="C506" s="13" t="s">
        <v>2050</v>
      </c>
      <c r="D506" s="13" t="s">
        <v>4053</v>
      </c>
      <c r="E506" s="13" t="s">
        <v>104</v>
      </c>
      <c r="F506" s="13" t="s">
        <v>105</v>
      </c>
      <c r="G506" s="13" t="s">
        <v>401</v>
      </c>
      <c r="H506" s="13" t="s">
        <v>4313</v>
      </c>
      <c r="I506" s="13" t="s">
        <v>1464</v>
      </c>
      <c r="J506" s="13" t="str">
        <f>VLOOKUP($M506,[1]Hoja1!$K$5:$N$815,2,FALSE)</f>
        <v>C</v>
      </c>
      <c r="K506" s="13">
        <f>VLOOKUP($M506,[1]Hoja1!$K$5:$N$815,3,FALSE)</f>
        <v>26.2</v>
      </c>
      <c r="L506" s="13">
        <f>VLOOKUP($M506,[1]Hoja1!$K$5:$N$815,4,FALSE)</f>
        <v>560670</v>
      </c>
      <c r="M506" s="13" t="s">
        <v>4271</v>
      </c>
      <c r="N506" s="13"/>
      <c r="O506" s="13"/>
      <c r="P506" s="13"/>
      <c r="Q506" s="13"/>
      <c r="R506" s="13"/>
      <c r="S506" s="13"/>
      <c r="T506" s="13"/>
      <c r="U506" s="13"/>
      <c r="V506" s="13"/>
      <c r="W506" s="13"/>
      <c r="X506" s="13"/>
      <c r="Y506" s="13"/>
      <c r="Z506" s="13"/>
      <c r="AA506" s="13"/>
      <c r="AB506" s="13">
        <f>VLOOKUP(M506,'[2]Base Total GPR'!$P$5:$BH$652,11,FALSE)</f>
        <v>4</v>
      </c>
      <c r="AC506" s="13"/>
      <c r="AD506" s="13"/>
      <c r="AE506" s="13">
        <v>1</v>
      </c>
      <c r="AF506" s="13"/>
      <c r="AG506" s="13"/>
      <c r="AH506" s="13">
        <v>1</v>
      </c>
      <c r="AI506" s="13"/>
      <c r="AJ506" s="13"/>
      <c r="AK506" s="13">
        <v>1</v>
      </c>
      <c r="AL506" s="13"/>
      <c r="AM506" s="13"/>
      <c r="AN506" s="13">
        <v>1</v>
      </c>
      <c r="AO506" s="13"/>
      <c r="AP506" s="13"/>
      <c r="AQ506" s="13"/>
      <c r="AR506" s="13">
        <f>10/7</f>
        <v>1.4285714285714286</v>
      </c>
      <c r="AS506" s="13"/>
      <c r="AT506" s="13"/>
      <c r="AU506" s="13">
        <f>5/6</f>
        <v>0.83333333333333337</v>
      </c>
      <c r="AV506" s="13"/>
      <c r="AW506" s="13"/>
      <c r="AX506" s="13">
        <f>3/4</f>
        <v>0.75</v>
      </c>
      <c r="AY506" s="13"/>
      <c r="AZ506" s="13"/>
      <c r="BA506" s="13">
        <f>4/10</f>
        <v>0.4</v>
      </c>
      <c r="BB506" s="13"/>
    </row>
    <row r="507" spans="1:143" x14ac:dyDescent="0.25">
      <c r="A507" s="13" t="s">
        <v>398</v>
      </c>
      <c r="B507" s="13" t="s">
        <v>1308</v>
      </c>
      <c r="C507" s="13" t="s">
        <v>2050</v>
      </c>
      <c r="D507" s="13" t="s">
        <v>2057</v>
      </c>
      <c r="E507" s="13" t="s">
        <v>104</v>
      </c>
      <c r="F507" s="13" t="s">
        <v>105</v>
      </c>
      <c r="G507" s="13" t="s">
        <v>401</v>
      </c>
      <c r="H507" s="13" t="s">
        <v>4313</v>
      </c>
      <c r="I507" s="13" t="s">
        <v>1464</v>
      </c>
      <c r="J507" s="13" t="str">
        <f>VLOOKUP($M507,[1]Hoja1!$K$5:$N$815,2,FALSE)</f>
        <v>C</v>
      </c>
      <c r="K507" s="13">
        <f>VLOOKUP($M507,[1]Hoja1!$K$5:$N$815,3,FALSE)</f>
        <v>28.7</v>
      </c>
      <c r="L507" s="13">
        <f>VLOOKUP($M507,[1]Hoja1!$K$5:$N$815,4,FALSE)</f>
        <v>560686</v>
      </c>
      <c r="M507" s="13" t="s">
        <v>4273</v>
      </c>
      <c r="N507" s="13"/>
      <c r="O507" s="13"/>
      <c r="P507" s="13"/>
      <c r="Q507" s="13"/>
      <c r="R507" s="13"/>
      <c r="S507" s="13"/>
      <c r="T507" s="13"/>
      <c r="U507" s="13"/>
      <c r="V507" s="13"/>
      <c r="W507" s="13"/>
      <c r="X507" s="13"/>
      <c r="Y507" s="13"/>
      <c r="Z507" s="13"/>
      <c r="AA507" s="13"/>
      <c r="AB507" s="13">
        <f>VLOOKUP(M507,'[2]Base Total GPR'!$P$5:$BH$652,11,FALSE)</f>
        <v>12</v>
      </c>
      <c r="AC507" s="13">
        <v>1</v>
      </c>
      <c r="AD507" s="13">
        <v>1</v>
      </c>
      <c r="AE507" s="13">
        <v>1</v>
      </c>
      <c r="AF507" s="13">
        <v>1</v>
      </c>
      <c r="AG507" s="13">
        <v>1</v>
      </c>
      <c r="AH507" s="13">
        <v>1</v>
      </c>
      <c r="AI507" s="13">
        <v>1</v>
      </c>
      <c r="AJ507" s="13">
        <v>1</v>
      </c>
      <c r="AK507" s="13">
        <v>1</v>
      </c>
      <c r="AL507" s="13">
        <v>1</v>
      </c>
      <c r="AM507" s="13">
        <v>1</v>
      </c>
      <c r="AN507" s="13">
        <v>1</v>
      </c>
      <c r="AO507" s="13"/>
      <c r="AP507" s="13">
        <v>1</v>
      </c>
      <c r="AQ507" s="13">
        <v>1</v>
      </c>
      <c r="AR507" s="13">
        <v>1</v>
      </c>
      <c r="AS507" s="13">
        <v>1</v>
      </c>
      <c r="AT507" s="13">
        <v>1</v>
      </c>
      <c r="AU507" s="13">
        <v>1</v>
      </c>
      <c r="AV507" s="13">
        <v>1</v>
      </c>
      <c r="AW507" s="13">
        <v>1</v>
      </c>
      <c r="AX507" s="13">
        <v>1</v>
      </c>
      <c r="AY507" s="13">
        <v>1</v>
      </c>
      <c r="AZ507" s="13">
        <v>1</v>
      </c>
      <c r="BA507" s="13">
        <v>1</v>
      </c>
      <c r="BB507" s="13"/>
    </row>
    <row r="508" spans="1:143" x14ac:dyDescent="0.25">
      <c r="A508" s="13" t="s">
        <v>1045</v>
      </c>
      <c r="B508" s="13" t="s">
        <v>1326</v>
      </c>
      <c r="C508" s="13" t="s">
        <v>1046</v>
      </c>
      <c r="D508" s="13" t="s">
        <v>2062</v>
      </c>
      <c r="E508" s="13" t="s">
        <v>104</v>
      </c>
      <c r="F508" s="13" t="s">
        <v>2060</v>
      </c>
      <c r="G508" s="13" t="s">
        <v>2063</v>
      </c>
      <c r="H508" s="13" t="s">
        <v>4314</v>
      </c>
      <c r="I508" s="13" t="s">
        <v>1381</v>
      </c>
      <c r="J508" s="13" t="str">
        <f>VLOOKUP($M508,[1]Hoja1!$K$5:$N$815,2,FALSE)</f>
        <v>C</v>
      </c>
      <c r="K508" s="13">
        <f>VLOOKUP($M508,[1]Hoja1!$K$5:$N$815,3,FALSE)</f>
        <v>24.3</v>
      </c>
      <c r="L508" s="13">
        <f>VLOOKUP($M508,[1]Hoja1!$K$5:$N$815,4,FALSE)</f>
        <v>548647</v>
      </c>
      <c r="M508" s="13" t="s">
        <v>2064</v>
      </c>
      <c r="N508" s="13"/>
      <c r="O508" s="13"/>
      <c r="P508" s="13"/>
      <c r="Q508" s="13"/>
      <c r="R508" s="13"/>
      <c r="S508" s="13"/>
      <c r="T508" s="13"/>
      <c r="U508" s="13"/>
      <c r="V508" s="13"/>
      <c r="W508" s="13"/>
      <c r="X508" s="13"/>
      <c r="Y508" s="13"/>
      <c r="Z508" s="13"/>
      <c r="AA508" s="13"/>
      <c r="AB508" s="13">
        <f>VLOOKUP(M508,'[2]Base Total GPR'!$P$5:$BH$652,11,FALSE)</f>
        <v>2</v>
      </c>
      <c r="AC508" s="13"/>
      <c r="AD508" s="13"/>
      <c r="AE508" s="13"/>
      <c r="AF508" s="13"/>
      <c r="AG508" s="13"/>
      <c r="AH508" s="13">
        <f>VLOOKUP(M508,'[2]Base Total GPR'!$P$5:$BH$652,18,FALSE)</f>
        <v>240.95</v>
      </c>
      <c r="AI508" s="13"/>
      <c r="AJ508" s="13"/>
      <c r="AK508" s="13"/>
      <c r="AL508" s="13"/>
      <c r="AM508" s="13"/>
      <c r="AN508" s="13">
        <f>VLOOKUP($M508,'[2]Base Total GPR'!$P$5:$BH$652,19,FALSE)</f>
        <v>10</v>
      </c>
      <c r="AO508" s="13">
        <v>250.95</v>
      </c>
      <c r="AP508" s="13"/>
      <c r="AQ508" s="13"/>
      <c r="AR508" s="13"/>
      <c r="AS508" s="13"/>
      <c r="AT508" s="13"/>
      <c r="AU508" s="13">
        <v>308.56</v>
      </c>
      <c r="AV508" s="13"/>
      <c r="AW508" s="13"/>
      <c r="AX508" s="13"/>
      <c r="AY508" s="13"/>
      <c r="AZ508" s="13"/>
      <c r="BA508" s="13">
        <v>19.62</v>
      </c>
      <c r="BB508" s="13">
        <v>328.18</v>
      </c>
    </row>
    <row r="509" spans="1:143" x14ac:dyDescent="0.25">
      <c r="A509" s="13" t="s">
        <v>1045</v>
      </c>
      <c r="B509" s="13" t="s">
        <v>1326</v>
      </c>
      <c r="C509" s="13" t="s">
        <v>1046</v>
      </c>
      <c r="D509" s="13" t="s">
        <v>2062</v>
      </c>
      <c r="E509" s="13" t="s">
        <v>104</v>
      </c>
      <c r="F509" s="13" t="s">
        <v>2060</v>
      </c>
      <c r="G509" s="13" t="s">
        <v>2063</v>
      </c>
      <c r="H509" s="13" t="s">
        <v>4314</v>
      </c>
      <c r="I509" s="13" t="s">
        <v>1381</v>
      </c>
      <c r="J509" s="13" t="str">
        <f>VLOOKUP($M509,[1]Hoja1!$K$5:$N$815,2,FALSE)</f>
        <v>C</v>
      </c>
      <c r="K509" s="13">
        <f>VLOOKUP($M509,[1]Hoja1!$K$5:$N$815,3,FALSE)</f>
        <v>24.4</v>
      </c>
      <c r="L509" s="13">
        <f>VLOOKUP($M509,[1]Hoja1!$K$5:$N$815,4,FALSE)</f>
        <v>548652</v>
      </c>
      <c r="M509" s="13" t="s">
        <v>2070</v>
      </c>
      <c r="N509" s="13"/>
      <c r="O509" s="13"/>
      <c r="P509" s="13"/>
      <c r="Q509" s="13"/>
      <c r="R509" s="13"/>
      <c r="S509" s="13"/>
      <c r="T509" s="13"/>
      <c r="U509" s="13"/>
      <c r="V509" s="13"/>
      <c r="W509" s="13"/>
      <c r="X509" s="13"/>
      <c r="Y509" s="13"/>
      <c r="Z509" s="13"/>
      <c r="AA509" s="13"/>
      <c r="AB509" s="13">
        <f>VLOOKUP(M509,'[2]Base Total GPR'!$P$5:$BH$652,11,FALSE)</f>
        <v>2</v>
      </c>
      <c r="AC509" s="13"/>
      <c r="AD509" s="13"/>
      <c r="AE509" s="13"/>
      <c r="AF509" s="13"/>
      <c r="AG509" s="13"/>
      <c r="AH509" s="13">
        <f>VLOOKUP(M509,'[2]Base Total GPR'!$P$5:$BH$652,18,FALSE)</f>
        <v>6</v>
      </c>
      <c r="AI509" s="13"/>
      <c r="AJ509" s="13"/>
      <c r="AK509" s="13"/>
      <c r="AL509" s="13"/>
      <c r="AM509" s="13"/>
      <c r="AN509" s="13">
        <f>VLOOKUP($M509,'[2]Base Total GPR'!$P$5:$BH$652,19,FALSE)</f>
        <v>4</v>
      </c>
      <c r="AO509" s="13">
        <v>10</v>
      </c>
      <c r="AP509" s="13"/>
      <c r="AQ509" s="13"/>
      <c r="AR509" s="13"/>
      <c r="AS509" s="13"/>
      <c r="AT509" s="13"/>
      <c r="AU509" s="13">
        <v>6</v>
      </c>
      <c r="AV509" s="13"/>
      <c r="AW509" s="13"/>
      <c r="AX509" s="13"/>
      <c r="AY509" s="13"/>
      <c r="AZ509" s="13"/>
      <c r="BA509" s="13">
        <v>10</v>
      </c>
      <c r="BB509" s="13">
        <v>16</v>
      </c>
    </row>
    <row r="510" spans="1:143" s="2" customFormat="1" x14ac:dyDescent="0.25">
      <c r="A510" s="13" t="s">
        <v>1045</v>
      </c>
      <c r="B510" s="13" t="s">
        <v>1326</v>
      </c>
      <c r="C510" s="13" t="s">
        <v>1046</v>
      </c>
      <c r="D510" s="13" t="s">
        <v>2062</v>
      </c>
      <c r="E510" s="13" t="s">
        <v>104</v>
      </c>
      <c r="F510" s="13" t="s">
        <v>2060</v>
      </c>
      <c r="G510" s="13" t="s">
        <v>2063</v>
      </c>
      <c r="H510" s="13" t="s">
        <v>4314</v>
      </c>
      <c r="I510" s="13" t="s">
        <v>1381</v>
      </c>
      <c r="J510" s="13" t="str">
        <f>VLOOKUP($M510,[1]Hoja1!$K$5:$N$815,2,FALSE)</f>
        <v>C</v>
      </c>
      <c r="K510" s="13">
        <f>VLOOKUP($M510,[1]Hoja1!$K$5:$N$815,3,FALSE)</f>
        <v>24.2</v>
      </c>
      <c r="L510" s="13">
        <f>VLOOKUP($M510,[1]Hoja1!$K$5:$N$815,4,FALSE)</f>
        <v>548644</v>
      </c>
      <c r="M510" s="13" t="s">
        <v>2069</v>
      </c>
      <c r="N510" s="13"/>
      <c r="O510" s="13"/>
      <c r="P510" s="13"/>
      <c r="Q510" s="13"/>
      <c r="R510" s="13"/>
      <c r="S510" s="13"/>
      <c r="T510" s="13"/>
      <c r="U510" s="13"/>
      <c r="V510" s="13"/>
      <c r="W510" s="13"/>
      <c r="X510" s="13"/>
      <c r="Y510" s="13"/>
      <c r="Z510" s="13"/>
      <c r="AA510" s="13"/>
      <c r="AB510" s="13">
        <f>VLOOKUP(M510,'[2]Base Total GPR'!$P$5:$BH$652,11,FALSE)</f>
        <v>2</v>
      </c>
      <c r="AC510" s="13"/>
      <c r="AD510" s="13"/>
      <c r="AE510" s="13"/>
      <c r="AF510" s="13"/>
      <c r="AG510" s="13"/>
      <c r="AH510" s="13">
        <f>VLOOKUP(M510,'[2]Base Total GPR'!$P$5:$BH$652,18,FALSE)</f>
        <v>136</v>
      </c>
      <c r="AI510" s="13"/>
      <c r="AJ510" s="13"/>
      <c r="AK510" s="13"/>
      <c r="AL510" s="13"/>
      <c r="AM510" s="13"/>
      <c r="AN510" s="13">
        <f>VLOOKUP($M510,'[2]Base Total GPR'!$P$5:$BH$652,19,FALSE)</f>
        <v>3</v>
      </c>
      <c r="AO510" s="13">
        <v>139</v>
      </c>
      <c r="AP510" s="13"/>
      <c r="AQ510" s="13"/>
      <c r="AR510" s="13"/>
      <c r="AS510" s="13"/>
      <c r="AT510" s="13"/>
      <c r="AU510" s="13">
        <v>136</v>
      </c>
      <c r="AV510" s="13"/>
      <c r="AW510" s="13"/>
      <c r="AX510" s="13"/>
      <c r="AY510" s="13"/>
      <c r="AZ510" s="13"/>
      <c r="BA510" s="13">
        <v>4</v>
      </c>
      <c r="BB510" s="13">
        <v>140</v>
      </c>
      <c r="BC510"/>
      <c r="BD510"/>
      <c r="BE510"/>
      <c r="BF510"/>
      <c r="BG510"/>
      <c r="BH510"/>
      <c r="BI510"/>
      <c r="BJ510"/>
      <c r="BK510"/>
      <c r="BL510"/>
      <c r="BM510"/>
      <c r="BN510"/>
      <c r="BO510"/>
      <c r="BP510"/>
      <c r="BQ510"/>
      <c r="BR510"/>
      <c r="BS510"/>
      <c r="BT510"/>
      <c r="BU510"/>
      <c r="BV510"/>
      <c r="BW510"/>
      <c r="BX510"/>
      <c r="BY510"/>
      <c r="BZ510"/>
      <c r="CA510"/>
      <c r="CB510"/>
      <c r="CC510"/>
      <c r="CD510"/>
      <c r="CE510"/>
      <c r="CF510"/>
      <c r="CG510"/>
      <c r="CH510"/>
      <c r="CI510"/>
      <c r="CJ510"/>
      <c r="CK510"/>
      <c r="CL510"/>
      <c r="CM510"/>
      <c r="CN510"/>
      <c r="CO510"/>
      <c r="CP510"/>
      <c r="CQ510"/>
      <c r="CR510"/>
      <c r="CS510"/>
      <c r="CT510"/>
      <c r="CU510"/>
      <c r="CV510"/>
      <c r="CW510"/>
      <c r="CX510"/>
      <c r="CY510"/>
      <c r="CZ510"/>
      <c r="DA510"/>
      <c r="DB510"/>
      <c r="DC510"/>
      <c r="DD510"/>
      <c r="DE510"/>
      <c r="DF510"/>
      <c r="DG510"/>
      <c r="DH510"/>
      <c r="DI510"/>
      <c r="DJ510"/>
      <c r="DK510"/>
      <c r="DL510"/>
      <c r="DM510"/>
      <c r="DN510"/>
      <c r="DO510"/>
      <c r="DP510"/>
      <c r="DQ510"/>
      <c r="DR510"/>
      <c r="DS510"/>
      <c r="DT510"/>
      <c r="DU510"/>
      <c r="DV510"/>
      <c r="DW510"/>
      <c r="DX510"/>
      <c r="DY510"/>
      <c r="DZ510"/>
      <c r="EA510"/>
      <c r="EB510"/>
      <c r="EC510"/>
      <c r="ED510"/>
      <c r="EE510"/>
      <c r="EF510"/>
      <c r="EG510"/>
      <c r="EH510"/>
      <c r="EI510"/>
      <c r="EJ510"/>
      <c r="EK510"/>
      <c r="EL510"/>
      <c r="EM510"/>
    </row>
    <row r="511" spans="1:143" x14ac:dyDescent="0.25">
      <c r="A511" s="13" t="s">
        <v>1045</v>
      </c>
      <c r="B511" s="13" t="s">
        <v>1326</v>
      </c>
      <c r="C511" s="13" t="s">
        <v>1046</v>
      </c>
      <c r="D511" s="13" t="s">
        <v>2065</v>
      </c>
      <c r="E511" s="13" t="s">
        <v>104</v>
      </c>
      <c r="F511" s="13" t="s">
        <v>2060</v>
      </c>
      <c r="G511" s="13" t="s">
        <v>2066</v>
      </c>
      <c r="H511" s="13" t="s">
        <v>4314</v>
      </c>
      <c r="I511" s="13" t="s">
        <v>1381</v>
      </c>
      <c r="J511" s="13" t="str">
        <f>VLOOKUP($M511,[1]Hoja1!$K$5:$N$815,2,FALSE)</f>
        <v>C</v>
      </c>
      <c r="K511" s="13">
        <f>VLOOKUP($M511,[1]Hoja1!$K$5:$N$815,3,FALSE)</f>
        <v>23.4</v>
      </c>
      <c r="L511" s="13">
        <f>VLOOKUP($M511,[1]Hoja1!$K$5:$N$815,4,FALSE)</f>
        <v>549815</v>
      </c>
      <c r="M511" s="13" t="s">
        <v>2067</v>
      </c>
      <c r="N511" s="13"/>
      <c r="O511" s="13"/>
      <c r="P511" s="13"/>
      <c r="Q511" s="13"/>
      <c r="R511" s="13"/>
      <c r="S511" s="13"/>
      <c r="T511" s="13"/>
      <c r="U511" s="13"/>
      <c r="V511" s="13"/>
      <c r="W511" s="13"/>
      <c r="X511" s="13"/>
      <c r="Y511" s="13"/>
      <c r="Z511" s="13"/>
      <c r="AA511" s="13"/>
      <c r="AB511" s="13">
        <f>VLOOKUP(M511,'[2]Base Total GPR'!$P$5:$BH$652,11,FALSE)</f>
        <v>3</v>
      </c>
      <c r="AC511" s="13"/>
      <c r="AD511" s="13"/>
      <c r="AE511" s="13"/>
      <c r="AF511" s="13">
        <f>VLOOKUP(M511,'[2]Base Total GPR'!$P$5:$BH$652,18,FALSE)</f>
        <v>12</v>
      </c>
      <c r="AG511" s="13"/>
      <c r="AH511" s="13"/>
      <c r="AI511" s="13"/>
      <c r="AJ511" s="13">
        <f>VLOOKUP($M511,'[2]Base Total GPR'!$P$5:$BH$652,19,FALSE)</f>
        <v>3</v>
      </c>
      <c r="AK511" s="13"/>
      <c r="AL511" s="13"/>
      <c r="AM511" s="13"/>
      <c r="AN511" s="13">
        <f>VLOOKUP($M511,'[2]Base Total GPR'!$P$5:$BH$652,20,FALSE)</f>
        <v>5</v>
      </c>
      <c r="AO511" s="13">
        <v>20</v>
      </c>
      <c r="AP511" s="13"/>
      <c r="AQ511" s="13"/>
      <c r="AR511" s="13"/>
      <c r="AS511" s="13">
        <v>20</v>
      </c>
      <c r="AT511" s="13"/>
      <c r="AU511" s="13"/>
      <c r="AV511" s="13"/>
      <c r="AW511" s="13">
        <v>8</v>
      </c>
      <c r="AX511" s="13"/>
      <c r="AY511" s="13"/>
      <c r="AZ511" s="13"/>
      <c r="BA511" s="13">
        <v>9</v>
      </c>
      <c r="BB511" s="13">
        <v>37</v>
      </c>
    </row>
    <row r="512" spans="1:143" x14ac:dyDescent="0.25">
      <c r="A512" s="13" t="s">
        <v>1045</v>
      </c>
      <c r="B512" s="13" t="s">
        <v>1326</v>
      </c>
      <c r="C512" s="13" t="s">
        <v>1046</v>
      </c>
      <c r="D512" s="13" t="s">
        <v>2065</v>
      </c>
      <c r="E512" s="13" t="s">
        <v>104</v>
      </c>
      <c r="F512" s="13" t="s">
        <v>2060</v>
      </c>
      <c r="G512" s="13" t="s">
        <v>2066</v>
      </c>
      <c r="H512" s="13" t="s">
        <v>4314</v>
      </c>
      <c r="I512" s="13" t="s">
        <v>1381</v>
      </c>
      <c r="J512" s="13" t="str">
        <f>VLOOKUP($M512,[1]Hoja1!$K$5:$N$815,2,FALSE)</f>
        <v>C</v>
      </c>
      <c r="K512" s="13">
        <f>VLOOKUP($M512,[1]Hoja1!$K$5:$N$815,3,FALSE)</f>
        <v>23.3</v>
      </c>
      <c r="L512" s="13">
        <f>VLOOKUP($M512,[1]Hoja1!$K$5:$N$815,4,FALSE)</f>
        <v>549814</v>
      </c>
      <c r="M512" s="13" t="s">
        <v>2068</v>
      </c>
      <c r="N512" s="13"/>
      <c r="O512" s="13"/>
      <c r="P512" s="13"/>
      <c r="Q512" s="13"/>
      <c r="R512" s="13"/>
      <c r="S512" s="13"/>
      <c r="T512" s="13"/>
      <c r="U512" s="13"/>
      <c r="V512" s="13"/>
      <c r="W512" s="13"/>
      <c r="X512" s="13"/>
      <c r="Y512" s="13"/>
      <c r="Z512" s="13"/>
      <c r="AA512" s="13"/>
      <c r="AB512" s="13">
        <f>VLOOKUP(M512,'[2]Base Total GPR'!$P$5:$BH$652,11,FALSE)</f>
        <v>3</v>
      </c>
      <c r="AC512" s="13"/>
      <c r="AD512" s="13"/>
      <c r="AE512" s="13"/>
      <c r="AF512" s="13">
        <f>VLOOKUP(M512,'[2]Base Total GPR'!$P$5:$BH$652,18,FALSE)</f>
        <v>12</v>
      </c>
      <c r="AG512" s="13"/>
      <c r="AH512" s="13"/>
      <c r="AI512" s="13"/>
      <c r="AJ512" s="13">
        <f>VLOOKUP($M512,'[2]Base Total GPR'!$P$5:$BH$652,19,FALSE)</f>
        <v>3</v>
      </c>
      <c r="AK512" s="13"/>
      <c r="AL512" s="13"/>
      <c r="AM512" s="13"/>
      <c r="AN512" s="13">
        <f>VLOOKUP($M512,'[2]Base Total GPR'!$P$5:$BH$652,20,FALSE)</f>
        <v>5</v>
      </c>
      <c r="AO512" s="13">
        <v>20</v>
      </c>
      <c r="AP512" s="13"/>
      <c r="AQ512" s="13"/>
      <c r="AR512" s="13"/>
      <c r="AS512" s="13">
        <v>10</v>
      </c>
      <c r="AT512" s="13"/>
      <c r="AU512" s="13"/>
      <c r="AV512" s="13"/>
      <c r="AW512" s="13">
        <v>1</v>
      </c>
      <c r="AX512" s="13"/>
      <c r="AY512" s="13"/>
      <c r="AZ512" s="13"/>
      <c r="BA512" s="13">
        <v>26</v>
      </c>
      <c r="BB512" s="13">
        <v>37</v>
      </c>
    </row>
    <row r="513" spans="1:143" s="2" customFormat="1" x14ac:dyDescent="0.25">
      <c r="A513" s="13" t="s">
        <v>1045</v>
      </c>
      <c r="B513" s="13" t="s">
        <v>1326</v>
      </c>
      <c r="C513" s="13" t="s">
        <v>1046</v>
      </c>
      <c r="D513" s="13" t="s">
        <v>2059</v>
      </c>
      <c r="E513" s="13" t="s">
        <v>104</v>
      </c>
      <c r="F513" s="13" t="s">
        <v>2060</v>
      </c>
      <c r="G513" s="13" t="s">
        <v>1049</v>
      </c>
      <c r="H513" s="13" t="s">
        <v>4314</v>
      </c>
      <c r="I513" s="13" t="s">
        <v>1381</v>
      </c>
      <c r="J513" s="13" t="str">
        <f>VLOOKUP($M513,[1]Hoja1!$K$5:$N$815,2,FALSE)</f>
        <v>C</v>
      </c>
      <c r="K513" s="13">
        <f>VLOOKUP($M513,[1]Hoja1!$K$5:$N$815,3,FALSE)</f>
        <v>22.1</v>
      </c>
      <c r="L513" s="13">
        <f>VLOOKUP($M513,[1]Hoja1!$K$5:$N$815,4,FALSE)</f>
        <v>548422</v>
      </c>
      <c r="M513" s="13" t="s">
        <v>2061</v>
      </c>
      <c r="N513" s="13"/>
      <c r="O513" s="13"/>
      <c r="P513" s="13"/>
      <c r="Q513" s="13"/>
      <c r="R513" s="13"/>
      <c r="S513" s="13"/>
      <c r="T513" s="13"/>
      <c r="U513" s="13"/>
      <c r="V513" s="13"/>
      <c r="W513" s="13"/>
      <c r="X513" s="13"/>
      <c r="Y513" s="13"/>
      <c r="Z513" s="13"/>
      <c r="AA513" s="13"/>
      <c r="AB513" s="13">
        <f>VLOOKUP(M513,'[2]Base Total GPR'!$P$5:$BH$652,11,FALSE)</f>
        <v>12</v>
      </c>
      <c r="AC513" s="13">
        <f>VLOOKUP(M513,'[2]Base Total GPR'!$P$5:$BH$652,18,FALSE)</f>
        <v>61013</v>
      </c>
      <c r="AD513" s="13">
        <f>VLOOKUP($M513,'[2]Base Total GPR'!$P$5:$BH$652,19,FALSE)</f>
        <v>50691</v>
      </c>
      <c r="AE513" s="13">
        <f>VLOOKUP($M513,'[2]Base Total GPR'!$P$5:$BH$652,20,FALSE)</f>
        <v>51631</v>
      </c>
      <c r="AF513" s="13">
        <f>VLOOKUP($M513,'[2]Base Total GPR'!$P$5:$BH$652,21,FALSE)</f>
        <v>48661</v>
      </c>
      <c r="AG513" s="13">
        <f>VLOOKUP($M513,'[2]Base Total GPR'!$P$5:$BH$652,22,FALSE)</f>
        <v>49257</v>
      </c>
      <c r="AH513" s="13">
        <f>VLOOKUP($M513,'[2]Base Total GPR'!$P$5:$BH$652,23,FALSE)</f>
        <v>59926</v>
      </c>
      <c r="AI513" s="13">
        <f>VLOOKUP($M513,'[2]Base Total GPR'!$P$5:$BH$652,24,FALSE)</f>
        <v>70996</v>
      </c>
      <c r="AJ513" s="13">
        <f>VLOOKUP($M513,'[2]Base Total GPR'!$P$5:$BH$652,25,FALSE)</f>
        <v>60692</v>
      </c>
      <c r="AK513" s="13">
        <f>VLOOKUP($M513,'[2]Base Total GPR'!$P$5:$BH$652,26,FALSE)</f>
        <v>47378</v>
      </c>
      <c r="AL513" s="13">
        <f>VLOOKUP($M513,'[2]Base Total GPR'!$P$5:$BH$652,27,FALSE)</f>
        <v>52389</v>
      </c>
      <c r="AM513" s="13">
        <f>VLOOKUP($M513,'[2]Base Total GPR'!$P$5:$BH$652,28,FALSE)</f>
        <v>51899</v>
      </c>
      <c r="AN513" s="13">
        <f>VLOOKUP($M513,'[2]Base Total GPR'!$P$5:$BH$652,29,FALSE)</f>
        <v>62577</v>
      </c>
      <c r="AO513" s="13">
        <v>667110</v>
      </c>
      <c r="AP513" s="13">
        <v>64803</v>
      </c>
      <c r="AQ513" s="13">
        <v>72726</v>
      </c>
      <c r="AR513" s="13">
        <v>84796</v>
      </c>
      <c r="AS513" s="13">
        <v>93910</v>
      </c>
      <c r="AT513" s="13">
        <v>93389</v>
      </c>
      <c r="AU513" s="13">
        <v>97927</v>
      </c>
      <c r="AV513" s="13">
        <v>123483</v>
      </c>
      <c r="AW513" s="13">
        <v>111015</v>
      </c>
      <c r="AX513" s="13">
        <v>105187</v>
      </c>
      <c r="AY513" s="13">
        <v>128431</v>
      </c>
      <c r="AZ513" s="13">
        <v>114024</v>
      </c>
      <c r="BA513" s="13">
        <v>124139</v>
      </c>
      <c r="BB513" s="13">
        <v>1213830</v>
      </c>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c r="CY513"/>
      <c r="CZ513"/>
      <c r="DA513"/>
      <c r="DB513"/>
      <c r="DC513"/>
      <c r="DD513"/>
      <c r="DE513"/>
      <c r="DF513"/>
      <c r="DG513"/>
      <c r="DH513"/>
      <c r="DI513"/>
      <c r="DJ513"/>
      <c r="DK513"/>
      <c r="DL513"/>
      <c r="DM513"/>
      <c r="DN513"/>
      <c r="DO513"/>
      <c r="DP513"/>
      <c r="DQ513"/>
      <c r="DR513"/>
      <c r="DS513"/>
      <c r="DT513"/>
      <c r="DU513"/>
      <c r="DV513"/>
      <c r="DW513"/>
      <c r="DX513"/>
      <c r="DY513"/>
      <c r="DZ513"/>
      <c r="EA513"/>
      <c r="EB513"/>
      <c r="EC513"/>
      <c r="ED513"/>
      <c r="EE513"/>
      <c r="EF513"/>
      <c r="EG513"/>
      <c r="EH513"/>
      <c r="EI513"/>
      <c r="EJ513"/>
      <c r="EK513"/>
      <c r="EL513"/>
      <c r="EM513"/>
    </row>
    <row r="514" spans="1:143" s="2" customFormat="1" x14ac:dyDescent="0.25">
      <c r="A514" s="13" t="s">
        <v>1054</v>
      </c>
      <c r="B514" s="13" t="s">
        <v>1379</v>
      </c>
      <c r="C514" s="13" t="s">
        <v>2071</v>
      </c>
      <c r="D514" s="13" t="s">
        <v>2075</v>
      </c>
      <c r="E514" s="13" t="s">
        <v>69</v>
      </c>
      <c r="F514" s="13" t="s">
        <v>1057</v>
      </c>
      <c r="G514" s="13" t="s">
        <v>1058</v>
      </c>
      <c r="H514" s="13" t="s">
        <v>4340</v>
      </c>
      <c r="I514" s="13" t="s">
        <v>2073</v>
      </c>
      <c r="J514" s="13" t="str">
        <f>VLOOKUP($M514,[1]Hoja1!$K$5:$N$815,2,FALSE)</f>
        <v>C</v>
      </c>
      <c r="K514" s="13">
        <f>VLOOKUP($M514,[1]Hoja1!$K$5:$N$815,3,FALSE)</f>
        <v>20.5</v>
      </c>
      <c r="L514" s="13">
        <f>VLOOKUP($M514,[1]Hoja1!$K$5:$N$815,4,FALSE)</f>
        <v>553353</v>
      </c>
      <c r="M514" s="13" t="s">
        <v>2076</v>
      </c>
      <c r="N514" s="13"/>
      <c r="O514" s="13"/>
      <c r="P514" s="13"/>
      <c r="Q514" s="13"/>
      <c r="R514" s="13"/>
      <c r="S514" s="13"/>
      <c r="T514" s="13"/>
      <c r="U514" s="13"/>
      <c r="V514" s="13"/>
      <c r="W514" s="13"/>
      <c r="X514" s="13"/>
      <c r="Y514" s="13"/>
      <c r="Z514" s="13"/>
      <c r="AA514" s="13"/>
      <c r="AB514" s="13">
        <f>VLOOKUP(M514,'[2]Base Total GPR'!$P$5:$BH$652,11,FALSE)</f>
        <v>1</v>
      </c>
      <c r="AC514" s="13"/>
      <c r="AD514" s="13"/>
      <c r="AE514" s="13"/>
      <c r="AF514" s="13"/>
      <c r="AG514" s="13"/>
      <c r="AH514" s="13"/>
      <c r="AI514" s="13"/>
      <c r="AJ514" s="13"/>
      <c r="AK514" s="13"/>
      <c r="AL514" s="13"/>
      <c r="AM514" s="13"/>
      <c r="AN514" s="13">
        <v>0.17</v>
      </c>
      <c r="AO514" s="13">
        <v>0.17</v>
      </c>
      <c r="AP514" s="13"/>
      <c r="AQ514" s="13"/>
      <c r="AR514" s="13"/>
      <c r="AS514" s="13"/>
      <c r="AT514" s="13"/>
      <c r="AU514" s="13"/>
      <c r="AV514" s="13"/>
      <c r="AW514" s="13"/>
      <c r="AX514" s="13"/>
      <c r="AY514" s="13"/>
      <c r="AZ514" s="13"/>
      <c r="BA514" s="13">
        <v>0</v>
      </c>
      <c r="BB514" s="13"/>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c r="CY514"/>
      <c r="CZ514"/>
      <c r="DA514"/>
      <c r="DB514"/>
      <c r="DC514"/>
      <c r="DD514"/>
      <c r="DE514"/>
      <c r="DF514"/>
      <c r="DG514"/>
      <c r="DH514"/>
      <c r="DI514"/>
      <c r="DJ514"/>
      <c r="DK514"/>
      <c r="DL514"/>
      <c r="DM514"/>
      <c r="DN514"/>
      <c r="DO514"/>
      <c r="DP514"/>
      <c r="DQ514"/>
      <c r="DR514"/>
      <c r="DS514"/>
      <c r="DT514"/>
      <c r="DU514"/>
      <c r="DV514"/>
      <c r="DW514"/>
      <c r="DX514"/>
      <c r="DY514"/>
      <c r="DZ514"/>
      <c r="EA514"/>
      <c r="EB514"/>
      <c r="EC514"/>
      <c r="ED514"/>
      <c r="EE514"/>
      <c r="EF514"/>
      <c r="EG514"/>
      <c r="EH514"/>
      <c r="EI514"/>
      <c r="EJ514"/>
      <c r="EK514"/>
      <c r="EL514"/>
      <c r="EM514"/>
    </row>
    <row r="515" spans="1:143" x14ac:dyDescent="0.25">
      <c r="A515" s="13" t="s">
        <v>1054</v>
      </c>
      <c r="B515" s="13" t="s">
        <v>1379</v>
      </c>
      <c r="C515" s="13" t="s">
        <v>2071</v>
      </c>
      <c r="D515" s="13" t="s">
        <v>2072</v>
      </c>
      <c r="E515" s="13" t="s">
        <v>69</v>
      </c>
      <c r="F515" s="13" t="s">
        <v>1057</v>
      </c>
      <c r="G515" s="13" t="s">
        <v>1058</v>
      </c>
      <c r="H515" s="13" t="s">
        <v>4340</v>
      </c>
      <c r="I515" s="13" t="s">
        <v>2073</v>
      </c>
      <c r="J515" s="13" t="str">
        <f>VLOOKUP($M515,[1]Hoja1!$K$5:$N$815,2,FALSE)</f>
        <v>C</v>
      </c>
      <c r="K515" s="13">
        <f>VLOOKUP($M515,[1]Hoja1!$K$5:$N$815,3,FALSE)</f>
        <v>21.2</v>
      </c>
      <c r="L515" s="13">
        <f>VLOOKUP($M515,[1]Hoja1!$K$5:$N$815,4,FALSE)</f>
        <v>552786</v>
      </c>
      <c r="M515" s="13" t="s">
        <v>2074</v>
      </c>
      <c r="N515" s="13"/>
      <c r="O515" s="13"/>
      <c r="P515" s="13"/>
      <c r="Q515" s="13"/>
      <c r="R515" s="13"/>
      <c r="S515" s="13"/>
      <c r="T515" s="13"/>
      <c r="U515" s="13"/>
      <c r="V515" s="13"/>
      <c r="W515" s="13"/>
      <c r="X515" s="13"/>
      <c r="Y515" s="13"/>
      <c r="Z515" s="13"/>
      <c r="AA515" s="13"/>
      <c r="AB515" s="13">
        <f>VLOOKUP(M515,'[2]Base Total GPR'!$P$5:$BH$652,11,FALSE)</f>
        <v>1</v>
      </c>
      <c r="AC515" s="13"/>
      <c r="AD515" s="13"/>
      <c r="AE515" s="13"/>
      <c r="AF515" s="13"/>
      <c r="AG515" s="13"/>
      <c r="AH515" s="13"/>
      <c r="AI515" s="13"/>
      <c r="AJ515" s="13"/>
      <c r="AK515" s="13"/>
      <c r="AL515" s="13"/>
      <c r="AM515" s="13"/>
      <c r="AN515" s="13">
        <v>10.8</v>
      </c>
      <c r="AO515" s="13">
        <v>10.8</v>
      </c>
      <c r="AP515" s="13"/>
      <c r="AQ515" s="13"/>
      <c r="AR515" s="13"/>
      <c r="AS515" s="13"/>
      <c r="AT515" s="13"/>
      <c r="AU515" s="13"/>
      <c r="AV515" s="13"/>
      <c r="AW515" s="13"/>
      <c r="AX515" s="13"/>
      <c r="AY515" s="13"/>
      <c r="AZ515" s="13"/>
      <c r="BA515" s="13">
        <v>0</v>
      </c>
      <c r="BB515" s="13"/>
    </row>
    <row r="516" spans="1:143" s="2" customFormat="1" x14ac:dyDescent="0.25">
      <c r="A516" s="13" t="s">
        <v>1054</v>
      </c>
      <c r="B516" s="13" t="s">
        <v>1379</v>
      </c>
      <c r="C516" s="13" t="s">
        <v>2071</v>
      </c>
      <c r="D516" s="13" t="s">
        <v>3991</v>
      </c>
      <c r="E516" s="13" t="s">
        <v>356</v>
      </c>
      <c r="F516" s="13" t="s">
        <v>1063</v>
      </c>
      <c r="G516" s="13" t="s">
        <v>1064</v>
      </c>
      <c r="H516" s="13" t="s">
        <v>4318</v>
      </c>
      <c r="I516" s="13" t="s">
        <v>4055</v>
      </c>
      <c r="J516" s="13" t="str">
        <f>VLOOKUP($M516,[1]Hoja1!$K$5:$N$815,2,FALSE)</f>
        <v>C</v>
      </c>
      <c r="K516" s="13">
        <f>VLOOKUP($M516,[1]Hoja1!$K$5:$N$815,3,FALSE)</f>
        <v>23.2</v>
      </c>
      <c r="L516" s="13">
        <f>VLOOKUP($M516,[1]Hoja1!$K$5:$N$815,4,FALSE)</f>
        <v>552810</v>
      </c>
      <c r="M516" s="13" t="s">
        <v>4098</v>
      </c>
      <c r="N516" s="13"/>
      <c r="O516" s="13"/>
      <c r="P516" s="13"/>
      <c r="Q516" s="13"/>
      <c r="R516" s="13"/>
      <c r="S516" s="13"/>
      <c r="T516" s="13"/>
      <c r="U516" s="13"/>
      <c r="V516" s="13"/>
      <c r="W516" s="13"/>
      <c r="X516" s="13"/>
      <c r="Y516" s="13"/>
      <c r="Z516" s="13"/>
      <c r="AA516" s="13"/>
      <c r="AB516" s="13">
        <f>VLOOKUP(M516,'[2]Base Total GPR'!$P$5:$BH$652,11,FALSE)</f>
        <v>1</v>
      </c>
      <c r="AC516" s="13"/>
      <c r="AD516" s="13"/>
      <c r="AE516" s="13"/>
      <c r="AF516" s="13"/>
      <c r="AG516" s="13"/>
      <c r="AH516" s="13"/>
      <c r="AI516" s="13"/>
      <c r="AJ516" s="13"/>
      <c r="AK516" s="13"/>
      <c r="AL516" s="13"/>
      <c r="AM516" s="13"/>
      <c r="AN516" s="13">
        <v>86.21</v>
      </c>
      <c r="AO516" s="13"/>
      <c r="AP516" s="13"/>
      <c r="AQ516" s="13"/>
      <c r="AR516" s="13"/>
      <c r="AS516" s="13"/>
      <c r="AT516" s="13"/>
      <c r="AU516" s="13"/>
      <c r="AV516" s="13"/>
      <c r="AW516" s="13"/>
      <c r="AX516" s="13"/>
      <c r="AY516" s="13"/>
      <c r="AZ516" s="13"/>
      <c r="BA516" s="13" t="s">
        <v>4305</v>
      </c>
      <c r="BB516" s="13"/>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c r="CY516"/>
      <c r="CZ516"/>
      <c r="DA516"/>
      <c r="DB516"/>
      <c r="DC516"/>
      <c r="DD516"/>
      <c r="DE516"/>
      <c r="DF516"/>
      <c r="DG516"/>
      <c r="DH516"/>
      <c r="DI516"/>
      <c r="DJ516"/>
      <c r="DK516"/>
      <c r="DL516"/>
      <c r="DM516"/>
      <c r="DN516"/>
      <c r="DO516"/>
      <c r="DP516"/>
      <c r="DQ516"/>
      <c r="DR516"/>
      <c r="DS516"/>
      <c r="DT516"/>
      <c r="DU516"/>
      <c r="DV516"/>
      <c r="DW516"/>
      <c r="DX516"/>
      <c r="DY516"/>
      <c r="DZ516"/>
      <c r="EA516"/>
      <c r="EB516"/>
      <c r="EC516"/>
      <c r="ED516"/>
      <c r="EE516"/>
      <c r="EF516"/>
      <c r="EG516"/>
      <c r="EH516"/>
      <c r="EI516"/>
      <c r="EJ516"/>
      <c r="EK516"/>
      <c r="EL516"/>
      <c r="EM516"/>
    </row>
    <row r="517" spans="1:143" s="2" customFormat="1" x14ac:dyDescent="0.25">
      <c r="A517" s="13" t="s">
        <v>1054</v>
      </c>
      <c r="B517" s="13" t="s">
        <v>1379</v>
      </c>
      <c r="C517" s="13" t="s">
        <v>2071</v>
      </c>
      <c r="D517" s="13" t="s">
        <v>3991</v>
      </c>
      <c r="E517" s="13" t="s">
        <v>356</v>
      </c>
      <c r="F517" s="13" t="s">
        <v>1063</v>
      </c>
      <c r="G517" s="13" t="s">
        <v>1064</v>
      </c>
      <c r="H517" s="13" t="s">
        <v>4318</v>
      </c>
      <c r="I517" s="13" t="s">
        <v>4055</v>
      </c>
      <c r="J517" s="13" t="str">
        <f>VLOOKUP($M517,[1]Hoja1!$K$5:$N$815,2,FALSE)</f>
        <v>C</v>
      </c>
      <c r="K517" s="13">
        <f>VLOOKUP($M517,[1]Hoja1!$K$5:$N$815,3,FALSE)</f>
        <v>23.3</v>
      </c>
      <c r="L517" s="13">
        <f>VLOOKUP($M517,[1]Hoja1!$K$5:$N$815,4,FALSE)</f>
        <v>552829</v>
      </c>
      <c r="M517" s="13" t="s">
        <v>4099</v>
      </c>
      <c r="N517" s="13"/>
      <c r="O517" s="13"/>
      <c r="P517" s="13"/>
      <c r="Q517" s="13"/>
      <c r="R517" s="13"/>
      <c r="S517" s="13"/>
      <c r="T517" s="13"/>
      <c r="U517" s="13"/>
      <c r="V517" s="13"/>
      <c r="W517" s="13"/>
      <c r="X517" s="13"/>
      <c r="Y517" s="13"/>
      <c r="Z517" s="13"/>
      <c r="AA517" s="13"/>
      <c r="AB517" s="13">
        <f>VLOOKUP(M517,'[2]Base Total GPR'!$P$5:$BH$652,11,FALSE)</f>
        <v>1</v>
      </c>
      <c r="AC517" s="13"/>
      <c r="AD517" s="13"/>
      <c r="AE517" s="13"/>
      <c r="AF517" s="13"/>
      <c r="AG517" s="13"/>
      <c r="AH517" s="13"/>
      <c r="AI517" s="13"/>
      <c r="AJ517" s="13"/>
      <c r="AK517" s="13"/>
      <c r="AL517" s="13"/>
      <c r="AM517" s="13"/>
      <c r="AN517" s="13">
        <v>16</v>
      </c>
      <c r="AO517" s="13"/>
      <c r="AP517" s="13"/>
      <c r="AQ517" s="13"/>
      <c r="AR517" s="13"/>
      <c r="AS517" s="13"/>
      <c r="AT517" s="13"/>
      <c r="AU517" s="13"/>
      <c r="AV517" s="13"/>
      <c r="AW517" s="13"/>
      <c r="AX517" s="13"/>
      <c r="AY517" s="13"/>
      <c r="AZ517" s="13"/>
      <c r="BA517" s="13" t="s">
        <v>4305</v>
      </c>
      <c r="BB517" s="13"/>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c r="CY517"/>
      <c r="CZ517"/>
      <c r="DA517"/>
      <c r="DB517"/>
      <c r="DC517"/>
      <c r="DD517"/>
      <c r="DE517"/>
      <c r="DF517"/>
      <c r="DG517"/>
      <c r="DH517"/>
      <c r="DI517"/>
      <c r="DJ517"/>
      <c r="DK517"/>
      <c r="DL517"/>
      <c r="DM517"/>
      <c r="DN517"/>
      <c r="DO517"/>
      <c r="DP517"/>
      <c r="DQ517"/>
      <c r="DR517"/>
      <c r="DS517"/>
      <c r="DT517"/>
      <c r="DU517"/>
      <c r="DV517"/>
      <c r="DW517"/>
      <c r="DX517"/>
      <c r="DY517"/>
      <c r="DZ517"/>
      <c r="EA517"/>
      <c r="EB517"/>
      <c r="EC517"/>
      <c r="ED517"/>
      <c r="EE517"/>
      <c r="EF517"/>
      <c r="EG517"/>
      <c r="EH517"/>
      <c r="EI517"/>
      <c r="EJ517"/>
      <c r="EK517"/>
      <c r="EL517"/>
      <c r="EM517"/>
    </row>
    <row r="518" spans="1:143" x14ac:dyDescent="0.25">
      <c r="A518" s="13" t="s">
        <v>1054</v>
      </c>
      <c r="B518" s="13" t="s">
        <v>1379</v>
      </c>
      <c r="C518" s="13" t="s">
        <v>2071</v>
      </c>
      <c r="D518" s="13" t="s">
        <v>3992</v>
      </c>
      <c r="E518" s="13" t="s">
        <v>356</v>
      </c>
      <c r="F518" s="13" t="s">
        <v>1063</v>
      </c>
      <c r="G518" s="13" t="s">
        <v>1067</v>
      </c>
      <c r="H518" s="13" t="s">
        <v>4318</v>
      </c>
      <c r="I518" s="13" t="s">
        <v>4055</v>
      </c>
      <c r="J518" s="13" t="str">
        <f>VLOOKUP($M518,[1]Hoja1!$K$5:$N$815,2,FALSE)</f>
        <v>C</v>
      </c>
      <c r="K518" s="13">
        <f>VLOOKUP($M518,[1]Hoja1!$K$5:$N$815,3,FALSE)</f>
        <v>24.2</v>
      </c>
      <c r="L518" s="13">
        <f>VLOOKUP($M518,[1]Hoja1!$K$5:$N$815,4,FALSE)</f>
        <v>552815</v>
      </c>
      <c r="M518" s="13" t="s">
        <v>4100</v>
      </c>
      <c r="N518" s="13"/>
      <c r="O518" s="13"/>
      <c r="P518" s="13"/>
      <c r="Q518" s="13"/>
      <c r="R518" s="13"/>
      <c r="S518" s="13"/>
      <c r="T518" s="13"/>
      <c r="U518" s="13"/>
      <c r="V518" s="13"/>
      <c r="W518" s="13"/>
      <c r="X518" s="13"/>
      <c r="Y518" s="13"/>
      <c r="Z518" s="13"/>
      <c r="AA518" s="13"/>
      <c r="AB518" s="13">
        <f>VLOOKUP(M518,'[2]Base Total GPR'!$P$5:$BH$652,11,FALSE)</f>
        <v>1</v>
      </c>
      <c r="AC518" s="13"/>
      <c r="AD518" s="13"/>
      <c r="AE518" s="13"/>
      <c r="AF518" s="13"/>
      <c r="AG518" s="13"/>
      <c r="AH518" s="13"/>
      <c r="AI518" s="13"/>
      <c r="AJ518" s="13"/>
      <c r="AK518" s="13"/>
      <c r="AL518" s="13"/>
      <c r="AM518" s="13"/>
      <c r="AN518" s="13">
        <v>118</v>
      </c>
      <c r="AO518" s="13"/>
      <c r="AP518" s="13"/>
      <c r="AQ518" s="13"/>
      <c r="AR518" s="13"/>
      <c r="AS518" s="13"/>
      <c r="AT518" s="13"/>
      <c r="AU518" s="13"/>
      <c r="AV518" s="13"/>
      <c r="AW518" s="13"/>
      <c r="AX518" s="13"/>
      <c r="AY518" s="13"/>
      <c r="AZ518" s="13"/>
      <c r="BA518" s="13" t="s">
        <v>4305</v>
      </c>
      <c r="BB518" s="13"/>
    </row>
    <row r="519" spans="1:143" x14ac:dyDescent="0.25">
      <c r="A519" s="13" t="s">
        <v>1054</v>
      </c>
      <c r="B519" s="13" t="s">
        <v>1379</v>
      </c>
      <c r="C519" s="13" t="s">
        <v>2071</v>
      </c>
      <c r="D519" s="13" t="s">
        <v>3992</v>
      </c>
      <c r="E519" s="13" t="s">
        <v>356</v>
      </c>
      <c r="F519" s="13" t="s">
        <v>1063</v>
      </c>
      <c r="G519" s="13" t="s">
        <v>1067</v>
      </c>
      <c r="H519" s="13" t="s">
        <v>4318</v>
      </c>
      <c r="I519" s="13" t="s">
        <v>4055</v>
      </c>
      <c r="J519" s="13" t="str">
        <f>VLOOKUP($M519,[1]Hoja1!$K$5:$N$815,2,FALSE)</f>
        <v>C</v>
      </c>
      <c r="K519" s="13">
        <f>VLOOKUP($M519,[1]Hoja1!$K$5:$N$815,3,FALSE)</f>
        <v>24.3</v>
      </c>
      <c r="L519" s="13">
        <f>VLOOKUP($M519,[1]Hoja1!$K$5:$N$815,4,FALSE)</f>
        <v>552839</v>
      </c>
      <c r="M519" s="13" t="s">
        <v>4101</v>
      </c>
      <c r="N519" s="13"/>
      <c r="O519" s="13"/>
      <c r="P519" s="13"/>
      <c r="Q519" s="13"/>
      <c r="R519" s="13"/>
      <c r="S519" s="13"/>
      <c r="T519" s="13"/>
      <c r="U519" s="13"/>
      <c r="V519" s="13"/>
      <c r="W519" s="13"/>
      <c r="X519" s="13"/>
      <c r="Y519" s="13"/>
      <c r="Z519" s="13"/>
      <c r="AA519" s="13"/>
      <c r="AB519" s="13">
        <f>VLOOKUP(M519,'[2]Base Total GPR'!$P$5:$BH$652,11,FALSE)</f>
        <v>1</v>
      </c>
      <c r="AC519" s="13"/>
      <c r="AD519" s="13"/>
      <c r="AE519" s="13"/>
      <c r="AF519" s="13"/>
      <c r="AG519" s="13"/>
      <c r="AH519" s="13"/>
      <c r="AI519" s="13"/>
      <c r="AJ519" s="13"/>
      <c r="AK519" s="13"/>
      <c r="AL519" s="13"/>
      <c r="AM519" s="13"/>
      <c r="AN519" s="13">
        <v>147</v>
      </c>
      <c r="AO519" s="13"/>
      <c r="AP519" s="13"/>
      <c r="AQ519" s="13"/>
      <c r="AR519" s="13"/>
      <c r="AS519" s="13"/>
      <c r="AT519" s="13"/>
      <c r="AU519" s="13"/>
      <c r="AV519" s="13"/>
      <c r="AW519" s="13"/>
      <c r="AX519" s="13"/>
      <c r="AY519" s="13"/>
      <c r="AZ519" s="13"/>
      <c r="BA519" s="13" t="s">
        <v>4305</v>
      </c>
      <c r="BB519" s="13"/>
    </row>
    <row r="520" spans="1:143" x14ac:dyDescent="0.25">
      <c r="A520" s="13" t="s">
        <v>1054</v>
      </c>
      <c r="B520" s="13" t="s">
        <v>1379</v>
      </c>
      <c r="C520" s="13" t="s">
        <v>2071</v>
      </c>
      <c r="D520" s="13" t="s">
        <v>2075</v>
      </c>
      <c r="E520" s="13" t="s">
        <v>69</v>
      </c>
      <c r="F520" s="13" t="s">
        <v>1057</v>
      </c>
      <c r="G520" s="13" t="s">
        <v>1058</v>
      </c>
      <c r="H520" s="13" t="s">
        <v>4340</v>
      </c>
      <c r="I520" s="13" t="s">
        <v>2073</v>
      </c>
      <c r="J520" s="13" t="str">
        <f>VLOOKUP($M520,[1]Hoja1!$K$5:$N$815,2,FALSE)</f>
        <v>C</v>
      </c>
      <c r="K520" s="13">
        <f>VLOOKUP($M520,[1]Hoja1!$K$5:$N$815,3,FALSE)</f>
        <v>20.399999999999999</v>
      </c>
      <c r="L520" s="13">
        <f>VLOOKUP($M520,[1]Hoja1!$K$5:$N$815,4,FALSE)</f>
        <v>552888</v>
      </c>
      <c r="M520" s="13" t="s">
        <v>4144</v>
      </c>
      <c r="N520" s="13"/>
      <c r="O520" s="13"/>
      <c r="P520" s="13"/>
      <c r="Q520" s="13"/>
      <c r="R520" s="13"/>
      <c r="S520" s="13"/>
      <c r="T520" s="13"/>
      <c r="U520" s="13"/>
      <c r="V520" s="13"/>
      <c r="W520" s="13"/>
      <c r="X520" s="13"/>
      <c r="Y520" s="13"/>
      <c r="Z520" s="13"/>
      <c r="AA520" s="13"/>
      <c r="AB520" s="13">
        <f>VLOOKUP(M520,'[2]Base Total GPR'!$P$5:$BH$652,11,FALSE)</f>
        <v>1</v>
      </c>
      <c r="AC520" s="13"/>
      <c r="AD520" s="13"/>
      <c r="AE520" s="13"/>
      <c r="AF520" s="13"/>
      <c r="AG520" s="13"/>
      <c r="AH520" s="13"/>
      <c r="AI520" s="13"/>
      <c r="AJ520" s="13"/>
      <c r="AK520" s="13"/>
      <c r="AL520" s="13"/>
      <c r="AM520" s="13"/>
      <c r="AN520" s="13">
        <v>849</v>
      </c>
      <c r="AO520" s="13"/>
      <c r="AP520" s="13"/>
      <c r="AQ520" s="13"/>
      <c r="AR520" s="13"/>
      <c r="AS520" s="13"/>
      <c r="AT520" s="13"/>
      <c r="AU520" s="13"/>
      <c r="AV520" s="13"/>
      <c r="AW520" s="13"/>
      <c r="AX520" s="13"/>
      <c r="AY520" s="13"/>
      <c r="AZ520" s="13"/>
      <c r="BA520" s="13">
        <v>914</v>
      </c>
      <c r="BB520" s="13"/>
    </row>
    <row r="521" spans="1:143" x14ac:dyDescent="0.25">
      <c r="A521" s="13" t="s">
        <v>1054</v>
      </c>
      <c r="B521" s="13" t="s">
        <v>1379</v>
      </c>
      <c r="C521" s="13" t="s">
        <v>2071</v>
      </c>
      <c r="D521" s="13" t="s">
        <v>4041</v>
      </c>
      <c r="E521" s="13" t="s">
        <v>69</v>
      </c>
      <c r="F521" s="13" t="s">
        <v>4042</v>
      </c>
      <c r="G521" s="13" t="s">
        <v>1058</v>
      </c>
      <c r="H521" s="13" t="s">
        <v>4340</v>
      </c>
      <c r="I521" s="13" t="s">
        <v>2073</v>
      </c>
      <c r="J521" s="13" t="str">
        <f>VLOOKUP($M521,[1]Hoja1!$K$5:$N$815,2,FALSE)</f>
        <v>C</v>
      </c>
      <c r="K521" s="13">
        <f>VLOOKUP($M521,[1]Hoja1!$K$5:$N$815,3,FALSE)</f>
        <v>22.2</v>
      </c>
      <c r="L521" s="13">
        <f>VLOOKUP($M521,[1]Hoja1!$K$5:$N$815,4,FALSE)</f>
        <v>552856</v>
      </c>
      <c r="M521" s="13" t="s">
        <v>4224</v>
      </c>
      <c r="N521" s="13"/>
      <c r="O521" s="13"/>
      <c r="P521" s="13"/>
      <c r="Q521" s="13"/>
      <c r="R521" s="13"/>
      <c r="S521" s="13"/>
      <c r="T521" s="13"/>
      <c r="U521" s="13"/>
      <c r="V521" s="13"/>
      <c r="W521" s="13"/>
      <c r="X521" s="13"/>
      <c r="Y521" s="13"/>
      <c r="Z521" s="13"/>
      <c r="AA521" s="13"/>
      <c r="AB521" s="13">
        <f>VLOOKUP(M521,'[2]Base Total GPR'!$P$5:$BH$652,11,FALSE)</f>
        <v>1</v>
      </c>
      <c r="AC521" s="13"/>
      <c r="AD521" s="13"/>
      <c r="AE521" s="13"/>
      <c r="AF521" s="13"/>
      <c r="AG521" s="13"/>
      <c r="AH521" s="13"/>
      <c r="AI521" s="13"/>
      <c r="AJ521" s="13"/>
      <c r="AK521" s="13"/>
      <c r="AL521" s="13"/>
      <c r="AM521" s="13"/>
      <c r="AN521" s="13">
        <v>1.1499999999999999</v>
      </c>
      <c r="AO521" s="13"/>
      <c r="AP521" s="13"/>
      <c r="AQ521" s="13"/>
      <c r="AR521" s="13"/>
      <c r="AS521" s="13"/>
      <c r="AT521" s="13"/>
      <c r="AU521" s="13"/>
      <c r="AV521" s="13"/>
      <c r="AW521" s="13"/>
      <c r="AX521" s="13"/>
      <c r="AY521" s="13"/>
      <c r="AZ521" s="13"/>
      <c r="BA521" s="13">
        <v>1.2</v>
      </c>
      <c r="BB521" s="13"/>
    </row>
    <row r="522" spans="1:143" x14ac:dyDescent="0.25">
      <c r="A522" s="13" t="s">
        <v>1054</v>
      </c>
      <c r="B522" s="13" t="s">
        <v>1379</v>
      </c>
      <c r="C522" s="13" t="s">
        <v>2071</v>
      </c>
      <c r="D522" s="13" t="s">
        <v>4046</v>
      </c>
      <c r="E522" s="13" t="s">
        <v>63</v>
      </c>
      <c r="F522" s="13" t="s">
        <v>831</v>
      </c>
      <c r="G522" s="13" t="s">
        <v>525</v>
      </c>
      <c r="H522" s="13" t="s">
        <v>4309</v>
      </c>
      <c r="I522" s="13" t="s">
        <v>4058</v>
      </c>
      <c r="J522" s="13" t="str">
        <f>VLOOKUP($M522,[1]Hoja1!$K$5:$N$815,2,FALSE)</f>
        <v>C</v>
      </c>
      <c r="K522" s="13">
        <f>VLOOKUP($M522,[1]Hoja1!$K$5:$N$815,3,FALSE)</f>
        <v>25.3</v>
      </c>
      <c r="L522" s="13">
        <f>VLOOKUP($M522,[1]Hoja1!$K$5:$N$815,4,FALSE)</f>
        <v>552880</v>
      </c>
      <c r="M522" s="13" t="s">
        <v>4242</v>
      </c>
      <c r="N522" s="13"/>
      <c r="O522" s="13"/>
      <c r="P522" s="13"/>
      <c r="Q522" s="13"/>
      <c r="R522" s="13"/>
      <c r="S522" s="13"/>
      <c r="T522" s="13"/>
      <c r="U522" s="13"/>
      <c r="V522" s="13"/>
      <c r="W522" s="13"/>
      <c r="X522" s="13"/>
      <c r="Y522" s="13"/>
      <c r="Z522" s="13"/>
      <c r="AA522" s="13"/>
      <c r="AB522" s="13">
        <f>VLOOKUP(M522,'[2]Base Total GPR'!$P$5:$BH$652,11,FALSE)</f>
        <v>1</v>
      </c>
      <c r="AC522" s="13"/>
      <c r="AD522" s="13"/>
      <c r="AE522" s="13"/>
      <c r="AF522" s="13"/>
      <c r="AG522" s="13"/>
      <c r="AH522" s="13"/>
      <c r="AI522" s="13"/>
      <c r="AJ522" s="13"/>
      <c r="AK522" s="13"/>
      <c r="AL522" s="13"/>
      <c r="AM522" s="13"/>
      <c r="AN522" s="13">
        <v>55</v>
      </c>
      <c r="AO522" s="13"/>
      <c r="AP522" s="13"/>
      <c r="AQ522" s="13"/>
      <c r="AR522" s="13"/>
      <c r="AS522" s="13"/>
      <c r="AT522" s="13"/>
      <c r="AU522" s="13"/>
      <c r="AV522" s="13"/>
      <c r="AW522" s="13"/>
      <c r="AX522" s="13"/>
      <c r="AY522" s="13"/>
      <c r="AZ522" s="13"/>
      <c r="BA522" s="13" t="s">
        <v>4305</v>
      </c>
      <c r="BB522" s="13"/>
    </row>
    <row r="523" spans="1:143" x14ac:dyDescent="0.25">
      <c r="A523" s="13" t="s">
        <v>1081</v>
      </c>
      <c r="B523" s="13" t="s">
        <v>1308</v>
      </c>
      <c r="C523" s="13" t="s">
        <v>3979</v>
      </c>
      <c r="D523" s="13" t="s">
        <v>3998</v>
      </c>
      <c r="E523" s="13" t="s">
        <v>653</v>
      </c>
      <c r="F523" s="13" t="s">
        <v>654</v>
      </c>
      <c r="G523" s="13" t="s">
        <v>1085</v>
      </c>
      <c r="H523" s="13" t="s">
        <v>4339</v>
      </c>
      <c r="I523" s="13" t="s">
        <v>4056</v>
      </c>
      <c r="J523" s="13" t="str">
        <f>VLOOKUP($M523,[1]Hoja1!$K$5:$N$815,2,FALSE)</f>
        <v>C</v>
      </c>
      <c r="K523" s="13">
        <f>VLOOKUP($M523,[1]Hoja1!$K$5:$N$815,3,FALSE)</f>
        <v>14.1</v>
      </c>
      <c r="L523" s="13">
        <f>VLOOKUP($M523,[1]Hoja1!$K$5:$N$815,4,FALSE)</f>
        <v>553842</v>
      </c>
      <c r="M523" s="13" t="s">
        <v>4119</v>
      </c>
      <c r="N523" s="13"/>
      <c r="O523" s="13"/>
      <c r="P523" s="13"/>
      <c r="Q523" s="13"/>
      <c r="R523" s="13"/>
      <c r="S523" s="13"/>
      <c r="T523" s="13"/>
      <c r="U523" s="13"/>
      <c r="V523" s="13"/>
      <c r="W523" s="13"/>
      <c r="X523" s="13"/>
      <c r="Y523" s="13"/>
      <c r="Z523" s="13"/>
      <c r="AA523" s="13"/>
      <c r="AB523" s="13">
        <f>VLOOKUP(M523,'[2]Base Total GPR'!$P$5:$BH$652,11,FALSE)</f>
        <v>6</v>
      </c>
      <c r="AC523" s="13"/>
      <c r="AD523" s="13">
        <v>0.98</v>
      </c>
      <c r="AE523" s="13"/>
      <c r="AF523" s="13">
        <v>0.98</v>
      </c>
      <c r="AG523" s="13"/>
      <c r="AH523" s="13">
        <v>0.98</v>
      </c>
      <c r="AI523" s="13"/>
      <c r="AJ523" s="13">
        <v>0.98</v>
      </c>
      <c r="AK523" s="13"/>
      <c r="AL523" s="13">
        <v>0.98</v>
      </c>
      <c r="AM523" s="13"/>
      <c r="AN523" s="13">
        <v>0.98</v>
      </c>
      <c r="AO523" s="13"/>
      <c r="AP523" s="13"/>
      <c r="AQ523" s="13">
        <v>1</v>
      </c>
      <c r="AR523" s="13"/>
      <c r="AS523" s="13">
        <v>1</v>
      </c>
      <c r="AT523" s="13"/>
      <c r="AU523" s="13">
        <v>1</v>
      </c>
      <c r="AV523" s="13"/>
      <c r="AW523" s="13">
        <v>0.98</v>
      </c>
      <c r="AX523" s="13"/>
      <c r="AY523" s="13">
        <v>0.98</v>
      </c>
      <c r="AZ523" s="13"/>
      <c r="BA523" s="13">
        <v>1</v>
      </c>
      <c r="BB523" s="13"/>
    </row>
    <row r="524" spans="1:143" x14ac:dyDescent="0.25">
      <c r="A524" s="13" t="s">
        <v>1081</v>
      </c>
      <c r="B524" s="13" t="s">
        <v>1308</v>
      </c>
      <c r="C524" s="13" t="s">
        <v>3979</v>
      </c>
      <c r="D524" s="13" t="s">
        <v>4012</v>
      </c>
      <c r="E524" s="13" t="s">
        <v>653</v>
      </c>
      <c r="F524" s="13" t="s">
        <v>654</v>
      </c>
      <c r="G524" s="13" t="s">
        <v>1089</v>
      </c>
      <c r="H524" s="13" t="s">
        <v>4339</v>
      </c>
      <c r="I524" s="13" t="s">
        <v>4056</v>
      </c>
      <c r="J524" s="13" t="str">
        <f>VLOOKUP($M524,[1]Hoja1!$K$5:$N$815,2,FALSE)</f>
        <v>C</v>
      </c>
      <c r="K524" s="13">
        <f>VLOOKUP($M524,[1]Hoja1!$K$5:$N$815,3,FALSE)</f>
        <v>16.2</v>
      </c>
      <c r="L524" s="13">
        <f>VLOOKUP($M524,[1]Hoja1!$K$5:$N$815,4,FALSE)</f>
        <v>553990</v>
      </c>
      <c r="M524" s="13" t="s">
        <v>4139</v>
      </c>
      <c r="N524" s="13"/>
      <c r="O524" s="13"/>
      <c r="P524" s="13"/>
      <c r="Q524" s="13"/>
      <c r="R524" s="13"/>
      <c r="S524" s="13"/>
      <c r="T524" s="13"/>
      <c r="U524" s="13"/>
      <c r="V524" s="13"/>
      <c r="W524" s="13"/>
      <c r="X524" s="13"/>
      <c r="Y524" s="13"/>
      <c r="Z524" s="13"/>
      <c r="AA524" s="13"/>
      <c r="AB524" s="13">
        <f>VLOOKUP(M524,'[2]Base Total GPR'!$P$5:$BH$652,11,FALSE)</f>
        <v>12</v>
      </c>
      <c r="AC524" s="13">
        <v>2</v>
      </c>
      <c r="AD524" s="13">
        <v>2</v>
      </c>
      <c r="AE524" s="13">
        <v>2</v>
      </c>
      <c r="AF524" s="13">
        <v>2</v>
      </c>
      <c r="AG524" s="13">
        <v>2</v>
      </c>
      <c r="AH524" s="13">
        <v>2</v>
      </c>
      <c r="AI524" s="13">
        <v>2</v>
      </c>
      <c r="AJ524" s="13">
        <v>2</v>
      </c>
      <c r="AK524" s="13">
        <v>2</v>
      </c>
      <c r="AL524" s="13">
        <v>2</v>
      </c>
      <c r="AM524" s="13">
        <v>2</v>
      </c>
      <c r="AN524" s="13">
        <v>2</v>
      </c>
      <c r="AO524" s="13"/>
      <c r="AP524" s="13">
        <v>2</v>
      </c>
      <c r="AQ524" s="13">
        <v>2</v>
      </c>
      <c r="AR524" s="13">
        <v>2</v>
      </c>
      <c r="AS524" s="13">
        <v>2</v>
      </c>
      <c r="AT524" s="13">
        <v>2</v>
      </c>
      <c r="AU524" s="13">
        <v>2</v>
      </c>
      <c r="AV524" s="13">
        <v>2</v>
      </c>
      <c r="AW524" s="13">
        <v>2</v>
      </c>
      <c r="AX524" s="13">
        <v>2</v>
      </c>
      <c r="AY524" s="13">
        <v>2</v>
      </c>
      <c r="AZ524" s="13">
        <v>2</v>
      </c>
      <c r="BA524" s="13">
        <v>2</v>
      </c>
      <c r="BB524" s="13"/>
    </row>
    <row r="525" spans="1:143" x14ac:dyDescent="0.25">
      <c r="A525" s="13" t="s">
        <v>1081</v>
      </c>
      <c r="B525" s="13" t="s">
        <v>1308</v>
      </c>
      <c r="C525" s="13" t="s">
        <v>3979</v>
      </c>
      <c r="D525" s="13" t="s">
        <v>4012</v>
      </c>
      <c r="E525" s="13" t="s">
        <v>653</v>
      </c>
      <c r="F525" s="13" t="s">
        <v>654</v>
      </c>
      <c r="G525" s="13" t="s">
        <v>1089</v>
      </c>
      <c r="H525" s="13" t="s">
        <v>4339</v>
      </c>
      <c r="I525" s="13" t="s">
        <v>4056</v>
      </c>
      <c r="J525" s="13" t="str">
        <f>VLOOKUP($M525,[1]Hoja1!$K$5:$N$815,2,FALSE)</f>
        <v>C</v>
      </c>
      <c r="K525" s="13">
        <f>VLOOKUP($M525,[1]Hoja1!$K$5:$N$815,3,FALSE)</f>
        <v>16.100000000000001</v>
      </c>
      <c r="L525" s="13">
        <f>VLOOKUP($M525,[1]Hoja1!$K$5:$N$815,4,FALSE)</f>
        <v>553989</v>
      </c>
      <c r="M525" s="13" t="s">
        <v>4143</v>
      </c>
      <c r="N525" s="13"/>
      <c r="O525" s="13"/>
      <c r="P525" s="13"/>
      <c r="Q525" s="13"/>
      <c r="R525" s="13"/>
      <c r="S525" s="13"/>
      <c r="T525" s="13"/>
      <c r="U525" s="13"/>
      <c r="V525" s="13"/>
      <c r="W525" s="13"/>
      <c r="X525" s="13"/>
      <c r="Y525" s="13"/>
      <c r="Z525" s="13"/>
      <c r="AA525" s="13"/>
      <c r="AB525" s="13">
        <f>VLOOKUP(M525,'[2]Base Total GPR'!$P$5:$BH$652,11,FALSE)</f>
        <v>12</v>
      </c>
      <c r="AC525" s="13">
        <v>3</v>
      </c>
      <c r="AD525" s="13">
        <v>3</v>
      </c>
      <c r="AE525" s="13">
        <v>3</v>
      </c>
      <c r="AF525" s="13">
        <v>3</v>
      </c>
      <c r="AG525" s="13">
        <v>3</v>
      </c>
      <c r="AH525" s="13">
        <v>3</v>
      </c>
      <c r="AI525" s="13">
        <v>3</v>
      </c>
      <c r="AJ525" s="13">
        <v>3</v>
      </c>
      <c r="AK525" s="13">
        <v>3</v>
      </c>
      <c r="AL525" s="13">
        <v>3</v>
      </c>
      <c r="AM525" s="13">
        <v>3</v>
      </c>
      <c r="AN525" s="13">
        <v>3</v>
      </c>
      <c r="AO525" s="13"/>
      <c r="AP525" s="13">
        <v>3</v>
      </c>
      <c r="AQ525" s="13">
        <v>1</v>
      </c>
      <c r="AR525" s="13">
        <v>1</v>
      </c>
      <c r="AS525" s="13">
        <v>3</v>
      </c>
      <c r="AT525" s="13">
        <v>2</v>
      </c>
      <c r="AU525" s="13">
        <v>1</v>
      </c>
      <c r="AV525" s="13">
        <v>2</v>
      </c>
      <c r="AW525" s="13">
        <v>1</v>
      </c>
      <c r="AX525" s="13">
        <v>2</v>
      </c>
      <c r="AY525" s="13">
        <v>1</v>
      </c>
      <c r="AZ525" s="13">
        <v>2</v>
      </c>
      <c r="BA525" s="13">
        <v>3</v>
      </c>
      <c r="BB525" s="13"/>
    </row>
    <row r="526" spans="1:143" x14ac:dyDescent="0.25">
      <c r="A526" s="13" t="s">
        <v>1081</v>
      </c>
      <c r="B526" s="13" t="s">
        <v>1308</v>
      </c>
      <c r="C526" s="13" t="s">
        <v>3979</v>
      </c>
      <c r="D526" s="13" t="s">
        <v>4012</v>
      </c>
      <c r="E526" s="13" t="s">
        <v>653</v>
      </c>
      <c r="F526" s="13" t="s">
        <v>654</v>
      </c>
      <c r="G526" s="13" t="s">
        <v>1089</v>
      </c>
      <c r="H526" s="13" t="s">
        <v>4339</v>
      </c>
      <c r="I526" s="13" t="s">
        <v>4056</v>
      </c>
      <c r="J526" s="13" t="str">
        <f>VLOOKUP($M526,[1]Hoja1!$K$5:$N$815,2,FALSE)</f>
        <v>C</v>
      </c>
      <c r="K526" s="13">
        <f>VLOOKUP($M526,[1]Hoja1!$K$5:$N$815,3,FALSE)</f>
        <v>16.3</v>
      </c>
      <c r="L526" s="13">
        <f>VLOOKUP($M526,[1]Hoja1!$K$5:$N$815,4,FALSE)</f>
        <v>553991</v>
      </c>
      <c r="M526" s="13" t="s">
        <v>4148</v>
      </c>
      <c r="N526" s="13"/>
      <c r="O526" s="13"/>
      <c r="P526" s="13"/>
      <c r="Q526" s="13"/>
      <c r="R526" s="13"/>
      <c r="S526" s="13"/>
      <c r="T526" s="13"/>
      <c r="U526" s="13"/>
      <c r="V526" s="13"/>
      <c r="W526" s="13"/>
      <c r="X526" s="13"/>
      <c r="Y526" s="13"/>
      <c r="Z526" s="13"/>
      <c r="AA526" s="13"/>
      <c r="AB526" s="13">
        <f>VLOOKUP(M526,'[2]Base Total GPR'!$P$5:$BH$652,11,FALSE)</f>
        <v>12</v>
      </c>
      <c r="AC526" s="13">
        <v>4</v>
      </c>
      <c r="AD526" s="13">
        <v>4</v>
      </c>
      <c r="AE526" s="13">
        <v>4</v>
      </c>
      <c r="AF526" s="13">
        <v>4</v>
      </c>
      <c r="AG526" s="13">
        <v>4</v>
      </c>
      <c r="AH526" s="13">
        <v>4</v>
      </c>
      <c r="AI526" s="13">
        <v>4</v>
      </c>
      <c r="AJ526" s="13">
        <v>4</v>
      </c>
      <c r="AK526" s="13">
        <v>4</v>
      </c>
      <c r="AL526" s="13">
        <v>4</v>
      </c>
      <c r="AM526" s="13">
        <v>4</v>
      </c>
      <c r="AN526" s="13">
        <v>4</v>
      </c>
      <c r="AO526" s="13"/>
      <c r="AP526" s="13">
        <v>0</v>
      </c>
      <c r="AQ526" s="13">
        <v>2</v>
      </c>
      <c r="AR526" s="13">
        <v>0</v>
      </c>
      <c r="AS526" s="13">
        <v>4</v>
      </c>
      <c r="AT526" s="13">
        <v>3</v>
      </c>
      <c r="AU526" s="13">
        <v>2</v>
      </c>
      <c r="AV526" s="13">
        <v>4</v>
      </c>
      <c r="AW526" s="13">
        <v>2</v>
      </c>
      <c r="AX526" s="13">
        <v>1</v>
      </c>
      <c r="AY526" s="13">
        <v>3</v>
      </c>
      <c r="AZ526" s="13">
        <v>4</v>
      </c>
      <c r="BA526" s="13">
        <v>4</v>
      </c>
      <c r="BB526" s="13"/>
    </row>
    <row r="527" spans="1:143" x14ac:dyDescent="0.25">
      <c r="A527" s="13" t="s">
        <v>1081</v>
      </c>
      <c r="B527" s="13" t="s">
        <v>1308</v>
      </c>
      <c r="C527" s="13" t="s">
        <v>3979</v>
      </c>
      <c r="D527" s="13" t="s">
        <v>4025</v>
      </c>
      <c r="E527" s="13" t="s">
        <v>653</v>
      </c>
      <c r="F527" s="13" t="s">
        <v>654</v>
      </c>
      <c r="G527" s="13" t="s">
        <v>1085</v>
      </c>
      <c r="H527" s="13" t="s">
        <v>4339</v>
      </c>
      <c r="I527" s="13" t="s">
        <v>4056</v>
      </c>
      <c r="J527" s="13" t="str">
        <f>VLOOKUP($M527,[1]Hoja1!$K$5:$N$815,2,FALSE)</f>
        <v>C</v>
      </c>
      <c r="K527" s="13">
        <f>VLOOKUP($M527,[1]Hoja1!$K$5:$N$815,3,FALSE)</f>
        <v>15.1</v>
      </c>
      <c r="L527" s="13">
        <f>VLOOKUP($M527,[1]Hoja1!$K$5:$N$815,4,FALSE)</f>
        <v>553986</v>
      </c>
      <c r="M527" s="13" t="s">
        <v>4185</v>
      </c>
      <c r="N527" s="13"/>
      <c r="O527" s="13"/>
      <c r="P527" s="13"/>
      <c r="Q527" s="13"/>
      <c r="R527" s="13"/>
      <c r="S527" s="13"/>
      <c r="T527" s="13"/>
      <c r="U527" s="13"/>
      <c r="V527" s="13"/>
      <c r="W527" s="13"/>
      <c r="X527" s="13"/>
      <c r="Y527" s="13"/>
      <c r="Z527" s="13"/>
      <c r="AA527" s="13"/>
      <c r="AB527" s="13">
        <f>VLOOKUP(M527,'[2]Base Total GPR'!$P$5:$BH$652,11,FALSE)</f>
        <v>12</v>
      </c>
      <c r="AC527" s="13">
        <v>0.99</v>
      </c>
      <c r="AD527" s="13">
        <v>0.99</v>
      </c>
      <c r="AE527" s="13">
        <v>0.99</v>
      </c>
      <c r="AF527" s="13">
        <v>0.99</v>
      </c>
      <c r="AG527" s="13">
        <v>0.99</v>
      </c>
      <c r="AH527" s="13">
        <v>0.99</v>
      </c>
      <c r="AI527" s="13">
        <v>0.99</v>
      </c>
      <c r="AJ527" s="13">
        <v>0.99</v>
      </c>
      <c r="AK527" s="13">
        <v>0.99</v>
      </c>
      <c r="AL527" s="13">
        <v>0.99</v>
      </c>
      <c r="AM527" s="13">
        <v>0.99</v>
      </c>
      <c r="AN527" s="13">
        <v>0.99</v>
      </c>
      <c r="AO527" s="13"/>
      <c r="AP527" s="13">
        <v>1</v>
      </c>
      <c r="AQ527" s="13">
        <v>1</v>
      </c>
      <c r="AR527" s="13">
        <v>1</v>
      </c>
      <c r="AS527" s="13">
        <v>1</v>
      </c>
      <c r="AT527" s="13">
        <v>1</v>
      </c>
      <c r="AU527" s="13">
        <v>1</v>
      </c>
      <c r="AV527" s="13">
        <v>1</v>
      </c>
      <c r="AW527" s="13">
        <v>1</v>
      </c>
      <c r="AX527" s="13">
        <v>1</v>
      </c>
      <c r="AY527" s="13">
        <v>1</v>
      </c>
      <c r="AZ527" s="13">
        <v>1</v>
      </c>
      <c r="BA527" s="13">
        <v>1</v>
      </c>
      <c r="BB527" s="13"/>
    </row>
    <row r="528" spans="1:143" x14ac:dyDescent="0.25">
      <c r="A528" s="13" t="s">
        <v>1081</v>
      </c>
      <c r="B528" s="13" t="s">
        <v>1308</v>
      </c>
      <c r="C528" s="13" t="s">
        <v>3979</v>
      </c>
      <c r="D528" s="13" t="s">
        <v>4025</v>
      </c>
      <c r="E528" s="13" t="s">
        <v>653</v>
      </c>
      <c r="F528" s="13" t="s">
        <v>654</v>
      </c>
      <c r="G528" s="13" t="s">
        <v>1085</v>
      </c>
      <c r="H528" s="13" t="s">
        <v>4339</v>
      </c>
      <c r="I528" s="13" t="s">
        <v>4056</v>
      </c>
      <c r="J528" s="13" t="str">
        <f>VLOOKUP($M528,[1]Hoja1!$K$5:$N$815,2,FALSE)</f>
        <v>C</v>
      </c>
      <c r="K528" s="13">
        <f>VLOOKUP($M528,[1]Hoja1!$K$5:$N$815,3,FALSE)</f>
        <v>15.3</v>
      </c>
      <c r="L528" s="13">
        <f>VLOOKUP($M528,[1]Hoja1!$K$5:$N$815,4,FALSE)</f>
        <v>553988</v>
      </c>
      <c r="M528" s="13" t="s">
        <v>4186</v>
      </c>
      <c r="N528" s="13"/>
      <c r="O528" s="13"/>
      <c r="P528" s="13"/>
      <c r="Q528" s="13"/>
      <c r="R528" s="13"/>
      <c r="S528" s="13"/>
      <c r="T528" s="13"/>
      <c r="U528" s="13"/>
      <c r="V528" s="13"/>
      <c r="W528" s="13"/>
      <c r="X528" s="13"/>
      <c r="Y528" s="13"/>
      <c r="Z528" s="13"/>
      <c r="AA528" s="13"/>
      <c r="AB528" s="13">
        <f>VLOOKUP(M528,'[2]Base Total GPR'!$P$5:$BH$652,11,FALSE)</f>
        <v>2</v>
      </c>
      <c r="AC528" s="13"/>
      <c r="AD528" s="13"/>
      <c r="AE528" s="13"/>
      <c r="AF528" s="13"/>
      <c r="AG528" s="13"/>
      <c r="AH528" s="13">
        <v>0.97</v>
      </c>
      <c r="AI528" s="13"/>
      <c r="AJ528" s="13"/>
      <c r="AK528" s="13"/>
      <c r="AL528" s="13"/>
      <c r="AM528" s="13"/>
      <c r="AN528" s="13">
        <v>0.97</v>
      </c>
      <c r="AO528" s="13"/>
      <c r="AP528" s="13"/>
      <c r="AQ528" s="13"/>
      <c r="AR528" s="13"/>
      <c r="AS528" s="13"/>
      <c r="AT528" s="13"/>
      <c r="AU528" s="13">
        <v>1</v>
      </c>
      <c r="AV528" s="13"/>
      <c r="AW528" s="13"/>
      <c r="AX528" s="13"/>
      <c r="AY528" s="13"/>
      <c r="AZ528" s="13"/>
      <c r="BA528" s="13">
        <v>1</v>
      </c>
      <c r="BB528" s="13"/>
    </row>
    <row r="529" spans="1:143" x14ac:dyDescent="0.25">
      <c r="A529" s="13" t="s">
        <v>1081</v>
      </c>
      <c r="B529" s="13" t="s">
        <v>1308</v>
      </c>
      <c r="C529" s="13" t="s">
        <v>3979</v>
      </c>
      <c r="D529" s="13" t="s">
        <v>3998</v>
      </c>
      <c r="E529" s="13" t="s">
        <v>653</v>
      </c>
      <c r="F529" s="13" t="s">
        <v>654</v>
      </c>
      <c r="G529" s="13" t="s">
        <v>1085</v>
      </c>
      <c r="H529" s="13" t="s">
        <v>4339</v>
      </c>
      <c r="I529" s="13" t="s">
        <v>4056</v>
      </c>
      <c r="J529" s="13" t="str">
        <f>VLOOKUP($M529,[1]Hoja1!$K$5:$N$815,2,FALSE)</f>
        <v>C</v>
      </c>
      <c r="K529" s="13">
        <f>VLOOKUP($M529,[1]Hoja1!$K$5:$N$815,3,FALSE)</f>
        <v>14.6</v>
      </c>
      <c r="L529" s="13">
        <f>VLOOKUP($M529,[1]Hoja1!$K$5:$N$815,4,FALSE)</f>
        <v>553985</v>
      </c>
      <c r="M529" s="13" t="s">
        <v>4192</v>
      </c>
      <c r="N529" s="13"/>
      <c r="O529" s="13"/>
      <c r="P529" s="13"/>
      <c r="Q529" s="13"/>
      <c r="R529" s="13"/>
      <c r="S529" s="13"/>
      <c r="T529" s="13"/>
      <c r="U529" s="13"/>
      <c r="V529" s="13"/>
      <c r="W529" s="13"/>
      <c r="X529" s="13"/>
      <c r="Y529" s="13"/>
      <c r="Z529" s="13"/>
      <c r="AA529" s="13"/>
      <c r="AB529" s="13">
        <f>VLOOKUP(M529,'[2]Base Total GPR'!$P$5:$BH$652,11,FALSE)</f>
        <v>3</v>
      </c>
      <c r="AC529" s="13"/>
      <c r="AD529" s="13"/>
      <c r="AE529" s="13"/>
      <c r="AF529" s="13">
        <v>1</v>
      </c>
      <c r="AG529" s="13"/>
      <c r="AH529" s="13"/>
      <c r="AI529" s="13"/>
      <c r="AJ529" s="13">
        <v>1</v>
      </c>
      <c r="AK529" s="13"/>
      <c r="AL529" s="13"/>
      <c r="AM529" s="13"/>
      <c r="AN529" s="13">
        <v>1</v>
      </c>
      <c r="AO529" s="13"/>
      <c r="AP529" s="13"/>
      <c r="AQ529" s="13"/>
      <c r="AR529" s="13"/>
      <c r="AS529" s="13">
        <v>1</v>
      </c>
      <c r="AT529" s="13"/>
      <c r="AU529" s="13"/>
      <c r="AV529" s="13"/>
      <c r="AW529" s="13">
        <v>1</v>
      </c>
      <c r="AX529" s="13"/>
      <c r="AY529" s="13"/>
      <c r="AZ529" s="13"/>
      <c r="BA529" s="13">
        <v>1</v>
      </c>
      <c r="BB529" s="13"/>
    </row>
    <row r="530" spans="1:143" x14ac:dyDescent="0.25">
      <c r="A530" s="13" t="s">
        <v>1081</v>
      </c>
      <c r="B530" s="13" t="s">
        <v>1308</v>
      </c>
      <c r="C530" s="13" t="s">
        <v>3979</v>
      </c>
      <c r="D530" s="13" t="s">
        <v>3998</v>
      </c>
      <c r="E530" s="13" t="s">
        <v>653</v>
      </c>
      <c r="F530" s="13" t="s">
        <v>654</v>
      </c>
      <c r="G530" s="13" t="s">
        <v>1085</v>
      </c>
      <c r="H530" s="13" t="s">
        <v>4339</v>
      </c>
      <c r="I530" s="13" t="s">
        <v>4056</v>
      </c>
      <c r="J530" s="13" t="str">
        <f>VLOOKUP($M530,[1]Hoja1!$K$5:$N$815,2,FALSE)</f>
        <v>C</v>
      </c>
      <c r="K530" s="13">
        <f>VLOOKUP($M530,[1]Hoja1!$K$5:$N$815,3,FALSE)</f>
        <v>14.2</v>
      </c>
      <c r="L530" s="13">
        <f>VLOOKUP($M530,[1]Hoja1!$K$5:$N$815,4,FALSE)</f>
        <v>553843</v>
      </c>
      <c r="M530" s="13" t="s">
        <v>4225</v>
      </c>
      <c r="N530" s="13"/>
      <c r="O530" s="13"/>
      <c r="P530" s="13"/>
      <c r="Q530" s="13"/>
      <c r="R530" s="13"/>
      <c r="S530" s="13"/>
      <c r="T530" s="13"/>
      <c r="U530" s="13"/>
      <c r="V530" s="13"/>
      <c r="W530" s="13"/>
      <c r="X530" s="13"/>
      <c r="Y530" s="13"/>
      <c r="Z530" s="13"/>
      <c r="AA530" s="13"/>
      <c r="AB530" s="13">
        <f>VLOOKUP(M530,'[2]Base Total GPR'!$P$5:$BH$652,11,FALSE)</f>
        <v>2</v>
      </c>
      <c r="AC530" s="13"/>
      <c r="AD530" s="13"/>
      <c r="AE530" s="13"/>
      <c r="AF530" s="13"/>
      <c r="AG530" s="13"/>
      <c r="AH530" s="13">
        <v>1</v>
      </c>
      <c r="AI530" s="13"/>
      <c r="AJ530" s="13"/>
      <c r="AK530" s="13"/>
      <c r="AL530" s="13"/>
      <c r="AM530" s="13"/>
      <c r="AN530" s="13">
        <v>1</v>
      </c>
      <c r="AO530" s="13"/>
      <c r="AP530" s="13"/>
      <c r="AQ530" s="13"/>
      <c r="AR530" s="13"/>
      <c r="AS530" s="13"/>
      <c r="AT530" s="13"/>
      <c r="AU530" s="13">
        <v>1</v>
      </c>
      <c r="AV530" s="13"/>
      <c r="AW530" s="13"/>
      <c r="AX530" s="13"/>
      <c r="AY530" s="13"/>
      <c r="AZ530" s="13"/>
      <c r="BA530" s="13">
        <v>1</v>
      </c>
      <c r="BB530" s="13"/>
    </row>
    <row r="531" spans="1:143" x14ac:dyDescent="0.25">
      <c r="A531" s="13" t="s">
        <v>1081</v>
      </c>
      <c r="B531" s="13" t="s">
        <v>1308</v>
      </c>
      <c r="C531" s="13" t="s">
        <v>3979</v>
      </c>
      <c r="D531" s="13" t="s">
        <v>3998</v>
      </c>
      <c r="E531" s="13" t="s">
        <v>653</v>
      </c>
      <c r="F531" s="13" t="s">
        <v>654</v>
      </c>
      <c r="G531" s="13" t="s">
        <v>1085</v>
      </c>
      <c r="H531" s="13" t="s">
        <v>4339</v>
      </c>
      <c r="I531" s="13" t="s">
        <v>4056</v>
      </c>
      <c r="J531" s="13" t="str">
        <f>VLOOKUP($M531,[1]Hoja1!$K$5:$N$815,2,FALSE)</f>
        <v>C</v>
      </c>
      <c r="K531" s="13">
        <f>VLOOKUP($M531,[1]Hoja1!$K$5:$N$815,3,FALSE)</f>
        <v>14.5</v>
      </c>
      <c r="L531" s="13">
        <f>VLOOKUP($M531,[1]Hoja1!$K$5:$N$815,4,FALSE)</f>
        <v>553984</v>
      </c>
      <c r="M531" s="13" t="s">
        <v>4252</v>
      </c>
      <c r="N531" s="13"/>
      <c r="O531" s="13"/>
      <c r="P531" s="13"/>
      <c r="Q531" s="13"/>
      <c r="R531" s="13"/>
      <c r="S531" s="13"/>
      <c r="T531" s="13"/>
      <c r="U531" s="13"/>
      <c r="V531" s="13"/>
      <c r="W531" s="13"/>
      <c r="X531" s="13"/>
      <c r="Y531" s="13"/>
      <c r="Z531" s="13"/>
      <c r="AA531" s="13"/>
      <c r="AB531" s="13">
        <f>VLOOKUP(M531,'[2]Base Total GPR'!$P$5:$BH$652,11,FALSE)</f>
        <v>2</v>
      </c>
      <c r="AC531" s="13"/>
      <c r="AD531" s="13"/>
      <c r="AE531" s="13"/>
      <c r="AF531" s="13"/>
      <c r="AG531" s="13"/>
      <c r="AH531" s="13">
        <v>1</v>
      </c>
      <c r="AI531" s="13"/>
      <c r="AJ531" s="13"/>
      <c r="AK531" s="13"/>
      <c r="AL531" s="13"/>
      <c r="AM531" s="13"/>
      <c r="AN531" s="13">
        <v>1</v>
      </c>
      <c r="AO531" s="13"/>
      <c r="AP531" s="13"/>
      <c r="AQ531" s="13"/>
      <c r="AR531" s="13"/>
      <c r="AS531" s="13"/>
      <c r="AT531" s="13"/>
      <c r="AU531" s="13">
        <v>1</v>
      </c>
      <c r="AV531" s="13"/>
      <c r="AW531" s="13"/>
      <c r="AX531" s="13"/>
      <c r="AY531" s="13"/>
      <c r="AZ531" s="13"/>
      <c r="BA531" s="13">
        <v>1</v>
      </c>
      <c r="BB531" s="13"/>
    </row>
    <row r="532" spans="1:143" x14ac:dyDescent="0.25">
      <c r="A532" s="13" t="s">
        <v>1081</v>
      </c>
      <c r="B532" s="13" t="s">
        <v>1308</v>
      </c>
      <c r="C532" s="13" t="s">
        <v>3979</v>
      </c>
      <c r="D532" s="13" t="s">
        <v>4025</v>
      </c>
      <c r="E532" s="13" t="s">
        <v>653</v>
      </c>
      <c r="F532" s="13" t="s">
        <v>654</v>
      </c>
      <c r="G532" s="13" t="s">
        <v>1085</v>
      </c>
      <c r="H532" s="13" t="s">
        <v>4339</v>
      </c>
      <c r="I532" s="13" t="s">
        <v>4056</v>
      </c>
      <c r="J532" s="13" t="str">
        <f>VLOOKUP($M532,[1]Hoja1!$K$5:$N$815,2,FALSE)</f>
        <v>C</v>
      </c>
      <c r="K532" s="13">
        <f>VLOOKUP($M532,[1]Hoja1!$K$5:$N$815,3,FALSE)</f>
        <v>15.2</v>
      </c>
      <c r="L532" s="13">
        <f>VLOOKUP($M532,[1]Hoja1!$K$5:$N$815,4,FALSE)</f>
        <v>553987</v>
      </c>
      <c r="M532" s="13" t="s">
        <v>4254</v>
      </c>
      <c r="N532" s="13"/>
      <c r="O532" s="13"/>
      <c r="P532" s="13"/>
      <c r="Q532" s="13"/>
      <c r="R532" s="13"/>
      <c r="S532" s="13"/>
      <c r="T532" s="13"/>
      <c r="U532" s="13"/>
      <c r="V532" s="13"/>
      <c r="W532" s="13"/>
      <c r="X532" s="13"/>
      <c r="Y532" s="13"/>
      <c r="Z532" s="13"/>
      <c r="AA532" s="13"/>
      <c r="AB532" s="13">
        <f>VLOOKUP(M532,'[2]Base Total GPR'!$P$5:$BH$652,11,FALSE)</f>
        <v>4</v>
      </c>
      <c r="AC532" s="13"/>
      <c r="AD532" s="13"/>
      <c r="AE532" s="13">
        <v>0.97</v>
      </c>
      <c r="AF532" s="13"/>
      <c r="AG532" s="13"/>
      <c r="AH532" s="13">
        <v>0.97</v>
      </c>
      <c r="AI532" s="13"/>
      <c r="AJ532" s="13"/>
      <c r="AK532" s="13">
        <v>0.97</v>
      </c>
      <c r="AL532" s="13"/>
      <c r="AM532" s="13"/>
      <c r="AN532" s="13">
        <v>0.97</v>
      </c>
      <c r="AO532" s="13"/>
      <c r="AP532" s="13"/>
      <c r="AQ532" s="13"/>
      <c r="AR532" s="13">
        <v>1</v>
      </c>
      <c r="AS532" s="13"/>
      <c r="AT532" s="13"/>
      <c r="AU532" s="13">
        <v>1</v>
      </c>
      <c r="AV532" s="13"/>
      <c r="AW532" s="13"/>
      <c r="AX532" s="13">
        <v>1</v>
      </c>
      <c r="AY532" s="13"/>
      <c r="AZ532" s="13"/>
      <c r="BA532" s="13">
        <v>1</v>
      </c>
      <c r="BB532" s="13"/>
    </row>
    <row r="533" spans="1:143" x14ac:dyDescent="0.25">
      <c r="A533" s="13" t="s">
        <v>1081</v>
      </c>
      <c r="B533" s="13" t="s">
        <v>1308</v>
      </c>
      <c r="C533" s="13" t="s">
        <v>3979</v>
      </c>
      <c r="D533" s="13" t="s">
        <v>3998</v>
      </c>
      <c r="E533" s="13" t="s">
        <v>653</v>
      </c>
      <c r="F533" s="13" t="s">
        <v>654</v>
      </c>
      <c r="G533" s="13" t="s">
        <v>1085</v>
      </c>
      <c r="H533" s="13" t="s">
        <v>4339</v>
      </c>
      <c r="I533" s="13" t="s">
        <v>4056</v>
      </c>
      <c r="J533" s="13" t="str">
        <f>VLOOKUP($M533,[1]Hoja1!$K$5:$N$815,2,FALSE)</f>
        <v>C</v>
      </c>
      <c r="K533" s="13">
        <f>VLOOKUP($M533,[1]Hoja1!$K$5:$N$815,3,FALSE)</f>
        <v>14.3</v>
      </c>
      <c r="L533" s="13">
        <f>VLOOKUP($M533,[1]Hoja1!$K$5:$N$815,4,FALSE)</f>
        <v>553844</v>
      </c>
      <c r="M533" s="13" t="s">
        <v>4278</v>
      </c>
      <c r="N533" s="13"/>
      <c r="O533" s="13"/>
      <c r="P533" s="13"/>
      <c r="Q533" s="13"/>
      <c r="R533" s="13"/>
      <c r="S533" s="13"/>
      <c r="T533" s="13"/>
      <c r="U533" s="13"/>
      <c r="V533" s="13"/>
      <c r="W533" s="13"/>
      <c r="X533" s="13"/>
      <c r="Y533" s="13"/>
      <c r="Z533" s="13"/>
      <c r="AA533" s="13"/>
      <c r="AB533" s="13">
        <f>VLOOKUP(M533,'[2]Base Total GPR'!$P$5:$BH$652,11,FALSE)</f>
        <v>12</v>
      </c>
      <c r="AC533" s="13">
        <v>0.99519999999999997</v>
      </c>
      <c r="AD533" s="13">
        <v>0.99519999999999997</v>
      </c>
      <c r="AE533" s="13">
        <v>0.99519999999999997</v>
      </c>
      <c r="AF533" s="13">
        <v>0.99519999999999997</v>
      </c>
      <c r="AG533" s="13">
        <v>0.99519999999999997</v>
      </c>
      <c r="AH533" s="13">
        <v>0.99519999999999997</v>
      </c>
      <c r="AI533" s="13">
        <v>0.99519999999999997</v>
      </c>
      <c r="AJ533" s="13">
        <v>0.99519999999999997</v>
      </c>
      <c r="AK533" s="13">
        <v>0.99519999999999997</v>
      </c>
      <c r="AL533" s="13">
        <v>0.99519999999999997</v>
      </c>
      <c r="AM533" s="13">
        <v>0.99519999999999997</v>
      </c>
      <c r="AN533" s="13">
        <v>0.99519999999999997</v>
      </c>
      <c r="AO533" s="13"/>
      <c r="AP533" s="13">
        <v>0.99770000000000003</v>
      </c>
      <c r="AQ533" s="13">
        <v>0.99760000000000004</v>
      </c>
      <c r="AR533" s="13">
        <v>0.99729999999999996</v>
      </c>
      <c r="AS533" s="13">
        <v>0.99780000000000002</v>
      </c>
      <c r="AT533" s="13">
        <v>0.99780000000000002</v>
      </c>
      <c r="AU533" s="13">
        <v>0.99890000000000001</v>
      </c>
      <c r="AV533" s="13">
        <v>0.99590000000000001</v>
      </c>
      <c r="AW533" s="13">
        <v>0.99570000000000003</v>
      </c>
      <c r="AX533" s="13">
        <v>0.99709999999999999</v>
      </c>
      <c r="AY533" s="13">
        <v>0.99780000000000002</v>
      </c>
      <c r="AZ533" s="13">
        <v>0.998</v>
      </c>
      <c r="BA533" s="13">
        <v>0.99829999999999997</v>
      </c>
      <c r="BB533" s="13"/>
    </row>
    <row r="534" spans="1:143" x14ac:dyDescent="0.25">
      <c r="A534" s="13" t="s">
        <v>1081</v>
      </c>
      <c r="B534" s="13" t="s">
        <v>1308</v>
      </c>
      <c r="C534" s="13" t="s">
        <v>3979</v>
      </c>
      <c r="D534" s="13" t="s">
        <v>3998</v>
      </c>
      <c r="E534" s="13" t="s">
        <v>653</v>
      </c>
      <c r="F534" s="13" t="s">
        <v>654</v>
      </c>
      <c r="G534" s="13" t="s">
        <v>1085</v>
      </c>
      <c r="H534" s="13" t="s">
        <v>4339</v>
      </c>
      <c r="I534" s="13" t="s">
        <v>4056</v>
      </c>
      <c r="J534" s="13" t="str">
        <f>VLOOKUP($M534,[1]Hoja1!$K$5:$N$815,2,FALSE)</f>
        <v>C</v>
      </c>
      <c r="K534" s="13">
        <f>VLOOKUP($M534,[1]Hoja1!$K$5:$N$815,3,FALSE)</f>
        <v>14.4</v>
      </c>
      <c r="L534" s="13">
        <f>VLOOKUP($M534,[1]Hoja1!$K$5:$N$815,4,FALSE)</f>
        <v>553878</v>
      </c>
      <c r="M534" s="13" t="s">
        <v>4280</v>
      </c>
      <c r="N534" s="13"/>
      <c r="O534" s="13"/>
      <c r="P534" s="13"/>
      <c r="Q534" s="13"/>
      <c r="R534" s="13"/>
      <c r="S534" s="13"/>
      <c r="T534" s="13"/>
      <c r="U534" s="13"/>
      <c r="V534" s="13"/>
      <c r="W534" s="13"/>
      <c r="X534" s="13"/>
      <c r="Y534" s="13"/>
      <c r="Z534" s="13"/>
      <c r="AA534" s="13"/>
      <c r="AB534" s="13">
        <f>VLOOKUP(M534,'[2]Base Total GPR'!$P$5:$BH$652,11,FALSE)</f>
        <v>2</v>
      </c>
      <c r="AC534" s="13"/>
      <c r="AD534" s="13"/>
      <c r="AE534" s="13"/>
      <c r="AF534" s="13"/>
      <c r="AG534" s="13"/>
      <c r="AH534" s="13">
        <v>0.99939999999999996</v>
      </c>
      <c r="AI534" s="13"/>
      <c r="AJ534" s="13"/>
      <c r="AK534" s="13"/>
      <c r="AL534" s="13"/>
      <c r="AM534" s="13"/>
      <c r="AN534" s="13">
        <v>0.99939999999999996</v>
      </c>
      <c r="AO534" s="13"/>
      <c r="AP534" s="13"/>
      <c r="AQ534" s="13"/>
      <c r="AR534" s="13"/>
      <c r="AS534" s="13"/>
      <c r="AT534" s="13"/>
      <c r="AU534" s="13">
        <v>0.99950000000000006</v>
      </c>
      <c r="AV534" s="13"/>
      <c r="AW534" s="13"/>
      <c r="AX534" s="13"/>
      <c r="AY534" s="13"/>
      <c r="AZ534" s="13"/>
      <c r="BA534" s="13">
        <v>0.99939999999999996</v>
      </c>
      <c r="BB534" s="13"/>
    </row>
    <row r="535" spans="1:143" x14ac:dyDescent="0.25">
      <c r="A535" s="13" t="s">
        <v>1090</v>
      </c>
      <c r="B535" s="13" t="s">
        <v>1379</v>
      </c>
      <c r="C535" s="13" t="s">
        <v>2174</v>
      </c>
      <c r="D535" s="13" t="s">
        <v>2175</v>
      </c>
      <c r="E535" s="13" t="s">
        <v>69</v>
      </c>
      <c r="F535" s="13" t="s">
        <v>70</v>
      </c>
      <c r="G535" s="13" t="s">
        <v>188</v>
      </c>
      <c r="H535" s="13" t="s">
        <v>4317</v>
      </c>
      <c r="I535" s="13" t="s">
        <v>1454</v>
      </c>
      <c r="J535" s="13" t="str">
        <f>VLOOKUP($M535,[1]Hoja1!$K$5:$N$815,2,FALSE)</f>
        <v>C</v>
      </c>
      <c r="K535" s="13">
        <f>VLOOKUP($M535,[1]Hoja1!$K$5:$N$815,3,FALSE)</f>
        <v>25.6</v>
      </c>
      <c r="L535" s="13">
        <f>VLOOKUP($M535,[1]Hoja1!$K$5:$N$815,4,FALSE)</f>
        <v>541359</v>
      </c>
      <c r="M535" s="13" t="s">
        <v>2181</v>
      </c>
      <c r="N535" s="13"/>
      <c r="O535" s="13"/>
      <c r="P535" s="13"/>
      <c r="Q535" s="13"/>
      <c r="R535" s="13"/>
      <c r="S535" s="13"/>
      <c r="T535" s="13"/>
      <c r="U535" s="13"/>
      <c r="V535" s="13"/>
      <c r="W535" s="13"/>
      <c r="X535" s="13"/>
      <c r="Y535" s="13"/>
      <c r="Z535" s="13"/>
      <c r="AA535" s="13"/>
      <c r="AB535" s="13">
        <f>VLOOKUP(M535,'[2]Base Total GPR'!$P$5:$BH$652,11,FALSE)</f>
        <v>2</v>
      </c>
      <c r="AC535" s="13"/>
      <c r="AD535" s="13"/>
      <c r="AE535" s="13"/>
      <c r="AF535" s="13"/>
      <c r="AG535" s="13"/>
      <c r="AH535" s="13">
        <f>VLOOKUP(M535,'[2]Base Total GPR'!$P$5:$BH$652,18,FALSE)</f>
        <v>13000</v>
      </c>
      <c r="AI535" s="13"/>
      <c r="AJ535" s="13"/>
      <c r="AK535" s="13"/>
      <c r="AL535" s="13"/>
      <c r="AM535" s="13"/>
      <c r="AN535" s="13">
        <f>VLOOKUP($M535,'[2]Base Total GPR'!$P$5:$BH$652,19,FALSE)</f>
        <v>15000</v>
      </c>
      <c r="AO535" s="13">
        <v>28000</v>
      </c>
      <c r="AP535" s="13"/>
      <c r="AQ535" s="13"/>
      <c r="AR535" s="13"/>
      <c r="AS535" s="13"/>
      <c r="AT535" s="13"/>
      <c r="AU535" s="13">
        <v>20407</v>
      </c>
      <c r="AV535" s="13"/>
      <c r="AW535" s="13"/>
      <c r="AX535" s="13"/>
      <c r="AY535" s="13"/>
      <c r="AZ535" s="13"/>
      <c r="BA535" s="13">
        <v>20550</v>
      </c>
      <c r="BB535" s="13">
        <v>40957</v>
      </c>
    </row>
    <row r="536" spans="1:143" x14ac:dyDescent="0.25">
      <c r="A536" s="13" t="s">
        <v>1090</v>
      </c>
      <c r="B536" s="13" t="s">
        <v>1379</v>
      </c>
      <c r="C536" s="13" t="s">
        <v>2174</v>
      </c>
      <c r="D536" s="13" t="s">
        <v>2175</v>
      </c>
      <c r="E536" s="13" t="s">
        <v>69</v>
      </c>
      <c r="F536" s="13" t="s">
        <v>70</v>
      </c>
      <c r="G536" s="13" t="s">
        <v>188</v>
      </c>
      <c r="H536" s="13" t="s">
        <v>4317</v>
      </c>
      <c r="I536" s="13" t="s">
        <v>1454</v>
      </c>
      <c r="J536" s="13" t="str">
        <f>VLOOKUP($M536,[1]Hoja1!$K$5:$N$815,2,FALSE)</f>
        <v>C</v>
      </c>
      <c r="K536" s="13">
        <f>VLOOKUP($M536,[1]Hoja1!$K$5:$N$815,3,FALSE)</f>
        <v>25.4</v>
      </c>
      <c r="L536" s="13">
        <f>VLOOKUP($M536,[1]Hoja1!$K$5:$N$815,4,FALSE)</f>
        <v>541357</v>
      </c>
      <c r="M536" s="13" t="s">
        <v>2177</v>
      </c>
      <c r="N536" s="13"/>
      <c r="O536" s="13"/>
      <c r="P536" s="13"/>
      <c r="Q536" s="13"/>
      <c r="R536" s="13"/>
      <c r="S536" s="13"/>
      <c r="T536" s="13"/>
      <c r="U536" s="13"/>
      <c r="V536" s="13"/>
      <c r="W536" s="13"/>
      <c r="X536" s="13"/>
      <c r="Y536" s="13"/>
      <c r="Z536" s="13"/>
      <c r="AA536" s="13"/>
      <c r="AB536" s="13">
        <f>VLOOKUP(M536,'[2]Base Total GPR'!$P$5:$BH$652,11,FALSE)</f>
        <v>2</v>
      </c>
      <c r="AC536" s="13"/>
      <c r="AD536" s="13"/>
      <c r="AE536" s="13"/>
      <c r="AF536" s="13"/>
      <c r="AG536" s="13"/>
      <c r="AH536" s="13">
        <f>VLOOKUP(M536,'[2]Base Total GPR'!$P$5:$BH$652,18,FALSE)</f>
        <v>847</v>
      </c>
      <c r="AI536" s="13"/>
      <c r="AJ536" s="13"/>
      <c r="AK536" s="13"/>
      <c r="AL536" s="13"/>
      <c r="AM536" s="13"/>
      <c r="AN536" s="13">
        <f>VLOOKUP($M536,'[2]Base Total GPR'!$P$5:$BH$652,19,FALSE)</f>
        <v>848</v>
      </c>
      <c r="AO536" s="13">
        <v>1695</v>
      </c>
      <c r="AP536" s="13"/>
      <c r="AQ536" s="13"/>
      <c r="AR536" s="13"/>
      <c r="AS536" s="13"/>
      <c r="AT536" s="13"/>
      <c r="AU536" s="13">
        <v>0</v>
      </c>
      <c r="AV536" s="13"/>
      <c r="AW536" s="13"/>
      <c r="AX536" s="13"/>
      <c r="AY536" s="13"/>
      <c r="AZ536" s="13"/>
      <c r="BA536" s="13">
        <v>2993</v>
      </c>
      <c r="BB536" s="13">
        <v>2993</v>
      </c>
    </row>
    <row r="537" spans="1:143" x14ac:dyDescent="0.25">
      <c r="A537" s="13" t="s">
        <v>1090</v>
      </c>
      <c r="B537" s="13" t="s">
        <v>1379</v>
      </c>
      <c r="C537" s="13" t="s">
        <v>2174</v>
      </c>
      <c r="D537" s="13" t="s">
        <v>2178</v>
      </c>
      <c r="E537" s="13" t="s">
        <v>69</v>
      </c>
      <c r="F537" s="13" t="s">
        <v>70</v>
      </c>
      <c r="G537" s="13" t="s">
        <v>75</v>
      </c>
      <c r="H537" s="13" t="s">
        <v>4313</v>
      </c>
      <c r="I537" s="13" t="s">
        <v>1607</v>
      </c>
      <c r="J537" s="13" t="str">
        <f>VLOOKUP($M537,[1]Hoja1!$K$5:$N$815,2,FALSE)</f>
        <v>C</v>
      </c>
      <c r="K537" s="13">
        <f>VLOOKUP($M537,[1]Hoja1!$K$5:$N$815,3,FALSE)</f>
        <v>26.2</v>
      </c>
      <c r="L537" s="13">
        <f>VLOOKUP($M537,[1]Hoja1!$K$5:$N$815,4,FALSE)</f>
        <v>541361</v>
      </c>
      <c r="M537" s="13" t="s">
        <v>2180</v>
      </c>
      <c r="N537" s="13"/>
      <c r="O537" s="13"/>
      <c r="P537" s="13"/>
      <c r="Q537" s="13"/>
      <c r="R537" s="13"/>
      <c r="S537" s="13"/>
      <c r="T537" s="13"/>
      <c r="U537" s="13"/>
      <c r="V537" s="13"/>
      <c r="W537" s="13"/>
      <c r="X537" s="13"/>
      <c r="Y537" s="13"/>
      <c r="Z537" s="13"/>
      <c r="AA537" s="13"/>
      <c r="AB537" s="13">
        <f>VLOOKUP(M537,'[2]Base Total GPR'!$P$5:$BH$652,11,FALSE)</f>
        <v>2</v>
      </c>
      <c r="AC537" s="13"/>
      <c r="AD537" s="13"/>
      <c r="AE537" s="13"/>
      <c r="AF537" s="13"/>
      <c r="AG537" s="13"/>
      <c r="AH537" s="13">
        <f>VLOOKUP(M537,'[2]Base Total GPR'!$P$5:$BH$652,18,FALSE)</f>
        <v>6</v>
      </c>
      <c r="AI537" s="13"/>
      <c r="AJ537" s="13"/>
      <c r="AK537" s="13"/>
      <c r="AL537" s="13"/>
      <c r="AM537" s="13"/>
      <c r="AN537" s="13">
        <f>VLOOKUP($M537,'[2]Base Total GPR'!$P$5:$BH$652,19,FALSE)</f>
        <v>8</v>
      </c>
      <c r="AO537" s="13">
        <v>14</v>
      </c>
      <c r="AP537" s="13"/>
      <c r="AQ537" s="13"/>
      <c r="AR537" s="13"/>
      <c r="AS537" s="13"/>
      <c r="AT537" s="13"/>
      <c r="AU537" s="13">
        <v>13</v>
      </c>
      <c r="AV537" s="13"/>
      <c r="AW537" s="13"/>
      <c r="AX537" s="13"/>
      <c r="AY537" s="13"/>
      <c r="AZ537" s="13"/>
      <c r="BA537" s="13">
        <v>9</v>
      </c>
      <c r="BB537" s="13">
        <v>22</v>
      </c>
    </row>
    <row r="538" spans="1:143" x14ac:dyDescent="0.25">
      <c r="A538" s="13" t="s">
        <v>1090</v>
      </c>
      <c r="B538" s="13" t="s">
        <v>1379</v>
      </c>
      <c r="C538" s="13" t="s">
        <v>2174</v>
      </c>
      <c r="D538" s="13" t="s">
        <v>2178</v>
      </c>
      <c r="E538" s="13" t="s">
        <v>69</v>
      </c>
      <c r="F538" s="13" t="s">
        <v>70</v>
      </c>
      <c r="G538" s="13" t="s">
        <v>75</v>
      </c>
      <c r="H538" s="13" t="s">
        <v>4313</v>
      </c>
      <c r="I538" s="13" t="s">
        <v>1607</v>
      </c>
      <c r="J538" s="13" t="str">
        <f>VLOOKUP($M538,[1]Hoja1!$K$5:$N$815,2,FALSE)</f>
        <v>C</v>
      </c>
      <c r="K538" s="13">
        <f>VLOOKUP($M538,[1]Hoja1!$K$5:$N$815,3,FALSE)</f>
        <v>26.1</v>
      </c>
      <c r="L538" s="13">
        <f>VLOOKUP($M538,[1]Hoja1!$K$5:$N$815,4,FALSE)</f>
        <v>541360</v>
      </c>
      <c r="M538" s="13" t="s">
        <v>2179</v>
      </c>
      <c r="N538" s="13"/>
      <c r="O538" s="13"/>
      <c r="P538" s="13"/>
      <c r="Q538" s="13"/>
      <c r="R538" s="13"/>
      <c r="S538" s="13"/>
      <c r="T538" s="13"/>
      <c r="U538" s="13"/>
      <c r="V538" s="13"/>
      <c r="W538" s="13"/>
      <c r="X538" s="13"/>
      <c r="Y538" s="13"/>
      <c r="Z538" s="13"/>
      <c r="AA538" s="13"/>
      <c r="AB538" s="13">
        <f>VLOOKUP(M538,'[2]Base Total GPR'!$P$5:$BH$652,11,FALSE)</f>
        <v>2</v>
      </c>
      <c r="AC538" s="13"/>
      <c r="AD538" s="13"/>
      <c r="AE538" s="13"/>
      <c r="AF538" s="13"/>
      <c r="AG538" s="13"/>
      <c r="AH538" s="13">
        <f>VLOOKUP(M538,'[2]Base Total GPR'!$P$5:$BH$652,18,FALSE)</f>
        <v>1</v>
      </c>
      <c r="AI538" s="13"/>
      <c r="AJ538" s="13"/>
      <c r="AK538" s="13"/>
      <c r="AL538" s="13"/>
      <c r="AM538" s="13"/>
      <c r="AN538" s="13">
        <f>VLOOKUP($M538,'[2]Base Total GPR'!$P$5:$BH$652,19,FALSE)</f>
        <v>4</v>
      </c>
      <c r="AO538" s="13">
        <v>5</v>
      </c>
      <c r="AP538" s="13"/>
      <c r="AQ538" s="13"/>
      <c r="AR538" s="13"/>
      <c r="AS538" s="13"/>
      <c r="AT538" s="13"/>
      <c r="AU538" s="13">
        <v>5</v>
      </c>
      <c r="AV538" s="13"/>
      <c r="AW538" s="13"/>
      <c r="AX538" s="13"/>
      <c r="AY538" s="13"/>
      <c r="AZ538" s="13"/>
      <c r="BA538" s="13">
        <v>1</v>
      </c>
      <c r="BB538" s="13">
        <v>6</v>
      </c>
    </row>
    <row r="539" spans="1:143" x14ac:dyDescent="0.25">
      <c r="A539" s="13" t="s">
        <v>1090</v>
      </c>
      <c r="B539" s="13" t="s">
        <v>1379</v>
      </c>
      <c r="C539" s="13" t="s">
        <v>2174</v>
      </c>
      <c r="D539" s="13" t="s">
        <v>2175</v>
      </c>
      <c r="E539" s="13" t="s">
        <v>69</v>
      </c>
      <c r="F539" s="13" t="s">
        <v>70</v>
      </c>
      <c r="G539" s="13" t="s">
        <v>188</v>
      </c>
      <c r="H539" s="13" t="s">
        <v>4317</v>
      </c>
      <c r="I539" s="13" t="s">
        <v>1454</v>
      </c>
      <c r="J539" s="13" t="str">
        <f>VLOOKUP($M539,[1]Hoja1!$K$5:$N$815,2,FALSE)</f>
        <v>C</v>
      </c>
      <c r="K539" s="13">
        <f>VLOOKUP($M539,[1]Hoja1!$K$5:$N$815,3,FALSE)</f>
        <v>25.5</v>
      </c>
      <c r="L539" s="13">
        <f>VLOOKUP($M539,[1]Hoja1!$K$5:$N$815,4,FALSE)</f>
        <v>541358</v>
      </c>
      <c r="M539" s="13" t="s">
        <v>2176</v>
      </c>
      <c r="N539" s="13"/>
      <c r="O539" s="13"/>
      <c r="P539" s="13"/>
      <c r="Q539" s="13"/>
      <c r="R539" s="13"/>
      <c r="S539" s="13"/>
      <c r="T539" s="13"/>
      <c r="U539" s="13"/>
      <c r="V539" s="13"/>
      <c r="W539" s="13"/>
      <c r="X539" s="13"/>
      <c r="Y539" s="13"/>
      <c r="Z539" s="13"/>
      <c r="AA539" s="13"/>
      <c r="AB539" s="13">
        <f>VLOOKUP(M539,'[2]Base Total GPR'!$P$5:$BH$652,11,FALSE)</f>
        <v>2</v>
      </c>
      <c r="AC539" s="13"/>
      <c r="AD539" s="13"/>
      <c r="AE539" s="13"/>
      <c r="AF539" s="13"/>
      <c r="AG539" s="13"/>
      <c r="AH539" s="13">
        <f>VLOOKUP(M539,'[2]Base Total GPR'!$P$5:$BH$652,18,FALSE)</f>
        <v>2000</v>
      </c>
      <c r="AI539" s="13"/>
      <c r="AJ539" s="13"/>
      <c r="AK539" s="13"/>
      <c r="AL539" s="13"/>
      <c r="AM539" s="13"/>
      <c r="AN539" s="13">
        <f>VLOOKUP($M539,'[2]Base Total GPR'!$P$5:$BH$652,19,FALSE)</f>
        <v>1578</v>
      </c>
      <c r="AO539" s="13">
        <v>3578</v>
      </c>
      <c r="AP539" s="13"/>
      <c r="AQ539" s="13"/>
      <c r="AR539" s="13"/>
      <c r="AS539" s="13"/>
      <c r="AT539" s="13"/>
      <c r="AU539" s="13">
        <v>0</v>
      </c>
      <c r="AV539" s="13"/>
      <c r="AW539" s="13"/>
      <c r="AX539" s="13"/>
      <c r="AY539" s="13"/>
      <c r="AZ539" s="13"/>
      <c r="BA539" s="13">
        <v>1197</v>
      </c>
      <c r="BB539" s="13">
        <v>1197</v>
      </c>
    </row>
    <row r="540" spans="1:143" x14ac:dyDescent="0.25">
      <c r="A540" s="13" t="s">
        <v>1090</v>
      </c>
      <c r="B540" s="13" t="s">
        <v>1379</v>
      </c>
      <c r="C540" s="13" t="s">
        <v>2174</v>
      </c>
      <c r="D540" s="13" t="s">
        <v>2175</v>
      </c>
      <c r="E540" s="13" t="s">
        <v>69</v>
      </c>
      <c r="F540" s="13" t="s">
        <v>70</v>
      </c>
      <c r="G540" s="13" t="s">
        <v>188</v>
      </c>
      <c r="H540" s="13" t="s">
        <v>4317</v>
      </c>
      <c r="I540" s="13" t="s">
        <v>1454</v>
      </c>
      <c r="J540" s="13" t="str">
        <f>VLOOKUP($M540,[1]Hoja1!$K$5:$N$815,2,FALSE)</f>
        <v>C</v>
      </c>
      <c r="K540" s="13">
        <f>VLOOKUP($M540,[1]Hoja1!$K$5:$N$815,3,FALSE)</f>
        <v>25.2</v>
      </c>
      <c r="L540" s="13">
        <f>VLOOKUP($M540,[1]Hoja1!$K$5:$N$815,4,FALSE)</f>
        <v>541355</v>
      </c>
      <c r="M540" s="13" t="s">
        <v>4102</v>
      </c>
      <c r="N540" s="13"/>
      <c r="O540" s="13"/>
      <c r="P540" s="13"/>
      <c r="Q540" s="13"/>
      <c r="R540" s="13"/>
      <c r="S540" s="13"/>
      <c r="T540" s="13"/>
      <c r="U540" s="13"/>
      <c r="V540" s="13"/>
      <c r="W540" s="13"/>
      <c r="X540" s="13"/>
      <c r="Y540" s="13"/>
      <c r="Z540" s="13"/>
      <c r="AA540" s="13"/>
      <c r="AB540" s="13">
        <f>VLOOKUP(M540,'[2]Base Total GPR'!$P$5:$BH$652,11,FALSE)</f>
        <v>2</v>
      </c>
      <c r="AC540" s="13"/>
      <c r="AD540" s="13"/>
      <c r="AE540" s="13"/>
      <c r="AF540" s="13"/>
      <c r="AG540" s="13"/>
      <c r="AH540" s="13">
        <v>95241</v>
      </c>
      <c r="AI540" s="13"/>
      <c r="AJ540" s="13"/>
      <c r="AK540" s="13"/>
      <c r="AL540" s="13"/>
      <c r="AM540" s="13"/>
      <c r="AN540" s="13">
        <v>96193</v>
      </c>
      <c r="AO540" s="13"/>
      <c r="AP540" s="13"/>
      <c r="AQ540" s="13"/>
      <c r="AR540" s="13"/>
      <c r="AS540" s="13"/>
      <c r="AT540" s="13"/>
      <c r="AU540" s="13">
        <v>122623</v>
      </c>
      <c r="AV540" s="13"/>
      <c r="AW540" s="13"/>
      <c r="AX540" s="13"/>
      <c r="AY540" s="13"/>
      <c r="AZ540" s="13"/>
      <c r="BA540" s="13">
        <v>129583</v>
      </c>
      <c r="BB540" s="13"/>
    </row>
    <row r="541" spans="1:143" s="3" customFormat="1" x14ac:dyDescent="0.25">
      <c r="A541" s="13" t="s">
        <v>1090</v>
      </c>
      <c r="B541" s="13" t="s">
        <v>1379</v>
      </c>
      <c r="C541" s="13" t="s">
        <v>2174</v>
      </c>
      <c r="D541" s="13" t="s">
        <v>2175</v>
      </c>
      <c r="E541" s="13" t="s">
        <v>69</v>
      </c>
      <c r="F541" s="13" t="s">
        <v>70</v>
      </c>
      <c r="G541" s="13" t="s">
        <v>188</v>
      </c>
      <c r="H541" s="13" t="s">
        <v>4317</v>
      </c>
      <c r="I541" s="13" t="s">
        <v>1454</v>
      </c>
      <c r="J541" s="13" t="str">
        <f>VLOOKUP($M541,[1]Hoja1!$K$5:$N$815,2,FALSE)</f>
        <v>C</v>
      </c>
      <c r="K541" s="13">
        <f>VLOOKUP($M541,[1]Hoja1!$K$5:$N$815,3,FALSE)</f>
        <v>25.1</v>
      </c>
      <c r="L541" s="13">
        <f>VLOOKUP($M541,[1]Hoja1!$K$5:$N$815,4,FALSE)</f>
        <v>541354</v>
      </c>
      <c r="M541" s="13" t="s">
        <v>4103</v>
      </c>
      <c r="N541" s="13"/>
      <c r="O541" s="13"/>
      <c r="P541" s="13"/>
      <c r="Q541" s="13"/>
      <c r="R541" s="13"/>
      <c r="S541" s="13"/>
      <c r="T541" s="13"/>
      <c r="U541" s="13"/>
      <c r="V541" s="13"/>
      <c r="W541" s="13"/>
      <c r="X541" s="13"/>
      <c r="Y541" s="13"/>
      <c r="Z541" s="13"/>
      <c r="AA541" s="13"/>
      <c r="AB541" s="13">
        <f>VLOOKUP(M541,'[2]Base Total GPR'!$P$5:$BH$652,11,FALSE)</f>
        <v>2</v>
      </c>
      <c r="AC541" s="13"/>
      <c r="AD541" s="13"/>
      <c r="AE541" s="13"/>
      <c r="AF541" s="13"/>
      <c r="AG541" s="13"/>
      <c r="AH541" s="13">
        <v>0.62</v>
      </c>
      <c r="AI541" s="13"/>
      <c r="AJ541" s="13"/>
      <c r="AK541" s="13"/>
      <c r="AL541" s="13"/>
      <c r="AM541" s="13"/>
      <c r="AN541" s="13">
        <v>0.64</v>
      </c>
      <c r="AO541" s="13"/>
      <c r="AP541" s="13"/>
      <c r="AQ541" s="13"/>
      <c r="AR541" s="13"/>
      <c r="AS541" s="13"/>
      <c r="AT541" s="13"/>
      <c r="AU541" s="13">
        <v>0.8487457912457913</v>
      </c>
      <c r="AV541" s="13"/>
      <c r="AW541" s="13"/>
      <c r="AX541" s="13"/>
      <c r="AY541" s="13"/>
      <c r="AZ541" s="13"/>
      <c r="BA541" s="13">
        <v>0.83759914762637622</v>
      </c>
      <c r="BB541" s="13"/>
      <c r="BC541"/>
      <c r="BD541"/>
      <c r="BE541"/>
      <c r="BF541"/>
      <c r="BG541"/>
      <c r="BH541"/>
      <c r="BI541"/>
      <c r="BJ541"/>
      <c r="BK541"/>
      <c r="BL541"/>
      <c r="BM541"/>
      <c r="BN541"/>
      <c r="BO541"/>
      <c r="BP541"/>
      <c r="BQ541"/>
      <c r="BR541"/>
      <c r="BS541"/>
      <c r="BT541"/>
      <c r="BU541"/>
      <c r="BV541"/>
      <c r="BW541"/>
      <c r="BX541"/>
      <c r="BY541"/>
      <c r="BZ541"/>
      <c r="CA541"/>
      <c r="CB541"/>
      <c r="CC541"/>
      <c r="CD541"/>
      <c r="CE541"/>
      <c r="CF541"/>
      <c r="CG541"/>
      <c r="CH541"/>
      <c r="CI541"/>
      <c r="CJ541"/>
      <c r="CK541"/>
      <c r="CL541"/>
      <c r="CM541"/>
      <c r="CN541"/>
      <c r="CO541"/>
      <c r="CP541"/>
      <c r="CQ541"/>
      <c r="CR541"/>
      <c r="CS541"/>
      <c r="CT541"/>
      <c r="CU541"/>
      <c r="CV541"/>
      <c r="CW541"/>
      <c r="CX541"/>
      <c r="CY541"/>
      <c r="CZ541"/>
      <c r="DA541"/>
      <c r="DB541"/>
      <c r="DC541"/>
      <c r="DD541"/>
      <c r="DE541"/>
      <c r="DF541"/>
      <c r="DG541"/>
      <c r="DH541"/>
      <c r="DI541"/>
      <c r="DJ541"/>
      <c r="DK541"/>
      <c r="DL541"/>
      <c r="DM541"/>
      <c r="DN541"/>
      <c r="DO541"/>
      <c r="DP541"/>
      <c r="DQ541"/>
      <c r="DR541"/>
      <c r="DS541"/>
      <c r="DT541"/>
      <c r="DU541"/>
      <c r="DV541"/>
      <c r="DW541"/>
      <c r="DX541"/>
      <c r="DY541"/>
      <c r="DZ541"/>
      <c r="EA541"/>
      <c r="EB541"/>
      <c r="EC541"/>
      <c r="ED541"/>
      <c r="EE541"/>
      <c r="EF541"/>
      <c r="EG541"/>
      <c r="EH541"/>
      <c r="EI541"/>
      <c r="EJ541"/>
      <c r="EK541"/>
      <c r="EL541"/>
      <c r="EM541"/>
    </row>
    <row r="542" spans="1:143" x14ac:dyDescent="0.25">
      <c r="A542" s="13" t="s">
        <v>1090</v>
      </c>
      <c r="B542" s="13" t="s">
        <v>1379</v>
      </c>
      <c r="C542" s="13" t="s">
        <v>2174</v>
      </c>
      <c r="D542" s="13" t="s">
        <v>2175</v>
      </c>
      <c r="E542" s="13" t="s">
        <v>69</v>
      </c>
      <c r="F542" s="13" t="s">
        <v>70</v>
      </c>
      <c r="G542" s="13" t="s">
        <v>188</v>
      </c>
      <c r="H542" s="13" t="s">
        <v>4317</v>
      </c>
      <c r="I542" s="13" t="s">
        <v>1454</v>
      </c>
      <c r="J542" s="13" t="str">
        <f>VLOOKUP($M542,[1]Hoja1!$K$5:$N$815,2,FALSE)</f>
        <v>C</v>
      </c>
      <c r="K542" s="13">
        <f>VLOOKUP($M542,[1]Hoja1!$K$5:$N$815,3,FALSE)</f>
        <v>25.3</v>
      </c>
      <c r="L542" s="13">
        <f>VLOOKUP($M542,[1]Hoja1!$K$5:$N$815,4,FALSE)</f>
        <v>541356</v>
      </c>
      <c r="M542" s="13" t="s">
        <v>4104</v>
      </c>
      <c r="N542" s="13"/>
      <c r="O542" s="13"/>
      <c r="P542" s="13"/>
      <c r="Q542" s="13"/>
      <c r="R542" s="13"/>
      <c r="S542" s="13"/>
      <c r="T542" s="13"/>
      <c r="U542" s="13"/>
      <c r="V542" s="13"/>
      <c r="W542" s="13"/>
      <c r="X542" s="13"/>
      <c r="Y542" s="13"/>
      <c r="Z542" s="13"/>
      <c r="AA542" s="13"/>
      <c r="AB542" s="13">
        <f>VLOOKUP(M542,'[2]Base Total GPR'!$P$5:$BH$652,11,FALSE)</f>
        <v>2</v>
      </c>
      <c r="AC542" s="13"/>
      <c r="AD542" s="13"/>
      <c r="AE542" s="13"/>
      <c r="AF542" s="13"/>
      <c r="AG542" s="13"/>
      <c r="AH542" s="13">
        <v>1.2500000000000001E-2</v>
      </c>
      <c r="AI542" s="13"/>
      <c r="AJ542" s="13"/>
      <c r="AK542" s="13"/>
      <c r="AL542" s="13"/>
      <c r="AM542" s="13"/>
      <c r="AN542" s="13">
        <v>1.2500000000000001E-2</v>
      </c>
      <c r="AO542" s="13"/>
      <c r="AP542" s="13"/>
      <c r="AQ542" s="13"/>
      <c r="AR542" s="13"/>
      <c r="AS542" s="13"/>
      <c r="AT542" s="13"/>
      <c r="AU542" s="13">
        <v>0</v>
      </c>
      <c r="AV542" s="13"/>
      <c r="AW542" s="13"/>
      <c r="AX542" s="13"/>
      <c r="AY542" s="13"/>
      <c r="AZ542" s="13"/>
      <c r="BA542" s="13">
        <v>0</v>
      </c>
      <c r="BB542" s="13"/>
    </row>
    <row r="543" spans="1:143" x14ac:dyDescent="0.25">
      <c r="A543" s="13" t="s">
        <v>1096</v>
      </c>
      <c r="B543" s="13" t="s">
        <v>58</v>
      </c>
      <c r="C543" s="13" t="s">
        <v>3981</v>
      </c>
      <c r="D543" s="13" t="s">
        <v>4018</v>
      </c>
      <c r="E543" s="13" t="s">
        <v>50</v>
      </c>
      <c r="F543" s="13" t="s">
        <v>51</v>
      </c>
      <c r="G543" s="13" t="s">
        <v>61</v>
      </c>
      <c r="H543" s="13" t="s">
        <v>4309</v>
      </c>
      <c r="I543" s="13" t="s">
        <v>1320</v>
      </c>
      <c r="J543" s="13" t="str">
        <f>VLOOKUP($M543,[1]Hoja1!$K$5:$N$815,2,FALSE)</f>
        <v>C</v>
      </c>
      <c r="K543" s="13">
        <f>VLOOKUP($M543,[1]Hoja1!$K$5:$N$815,3,FALSE)</f>
        <v>5.2</v>
      </c>
      <c r="L543" s="13">
        <f>VLOOKUP($M543,[1]Hoja1!$K$5:$N$815,4,FALSE)</f>
        <v>546851</v>
      </c>
      <c r="M543" s="13" t="s">
        <v>4167</v>
      </c>
      <c r="N543" s="13"/>
      <c r="O543" s="13"/>
      <c r="P543" s="13"/>
      <c r="Q543" s="13"/>
      <c r="R543" s="13"/>
      <c r="S543" s="13"/>
      <c r="T543" s="13"/>
      <c r="U543" s="13"/>
      <c r="V543" s="13"/>
      <c r="W543" s="13"/>
      <c r="X543" s="13"/>
      <c r="Y543" s="13"/>
      <c r="Z543" s="13"/>
      <c r="AA543" s="13"/>
      <c r="AB543" s="13">
        <f>VLOOKUP(M543,'[2]Base Total GPR'!$P$5:$BH$652,11,FALSE)</f>
        <v>2</v>
      </c>
      <c r="AC543" s="13"/>
      <c r="AD543" s="13"/>
      <c r="AE543" s="13"/>
      <c r="AF543" s="13"/>
      <c r="AG543" s="13"/>
      <c r="AH543" s="13">
        <v>0.9</v>
      </c>
      <c r="AI543" s="13"/>
      <c r="AJ543" s="13"/>
      <c r="AK543" s="13"/>
      <c r="AL543" s="13"/>
      <c r="AM543" s="13"/>
      <c r="AN543" s="13">
        <v>0.9</v>
      </c>
      <c r="AO543" s="13"/>
      <c r="AP543" s="13"/>
      <c r="AQ543" s="13"/>
      <c r="AR543" s="13"/>
      <c r="AS543" s="13"/>
      <c r="AT543" s="13"/>
      <c r="AU543" s="13">
        <v>1</v>
      </c>
      <c r="AV543" s="13"/>
      <c r="AW543" s="13"/>
      <c r="AX543" s="13"/>
      <c r="AY543" s="13"/>
      <c r="AZ543" s="13"/>
      <c r="BA543" s="13">
        <v>1</v>
      </c>
      <c r="BB543" s="13"/>
    </row>
    <row r="544" spans="1:143" s="2" customFormat="1" x14ac:dyDescent="0.25">
      <c r="A544" s="13" t="s">
        <v>1096</v>
      </c>
      <c r="B544" s="13" t="s">
        <v>58</v>
      </c>
      <c r="C544" s="13" t="s">
        <v>3981</v>
      </c>
      <c r="D544" s="13" t="s">
        <v>4031</v>
      </c>
      <c r="E544" s="13" t="s">
        <v>50</v>
      </c>
      <c r="F544" s="13" t="s">
        <v>51</v>
      </c>
      <c r="G544" s="13" t="s">
        <v>61</v>
      </c>
      <c r="H544" s="13" t="s">
        <v>4309</v>
      </c>
      <c r="I544" s="13" t="s">
        <v>1320</v>
      </c>
      <c r="J544" s="13" t="str">
        <f>VLOOKUP($M544,[1]Hoja1!$K$5:$N$815,2,FALSE)</f>
        <v>C</v>
      </c>
      <c r="K544" s="13">
        <f>VLOOKUP($M544,[1]Hoja1!$K$5:$N$815,3,FALSE)</f>
        <v>6.1</v>
      </c>
      <c r="L544" s="13">
        <f>VLOOKUP($M544,[1]Hoja1!$K$5:$N$815,4,FALSE)</f>
        <v>546900</v>
      </c>
      <c r="M544" s="13" t="s">
        <v>4197</v>
      </c>
      <c r="N544" s="13"/>
      <c r="O544" s="13"/>
      <c r="P544" s="13"/>
      <c r="Q544" s="13"/>
      <c r="R544" s="13"/>
      <c r="S544" s="13"/>
      <c r="T544" s="13"/>
      <c r="U544" s="13"/>
      <c r="V544" s="13"/>
      <c r="W544" s="13"/>
      <c r="X544" s="13"/>
      <c r="Y544" s="13"/>
      <c r="Z544" s="13"/>
      <c r="AA544" s="13"/>
      <c r="AB544" s="13">
        <f>VLOOKUP(M544,'[2]Base Total GPR'!$P$5:$BH$652,11,FALSE)</f>
        <v>6</v>
      </c>
      <c r="AC544" s="13"/>
      <c r="AD544" s="13">
        <v>0.9</v>
      </c>
      <c r="AE544" s="13"/>
      <c r="AF544" s="13">
        <v>0.9</v>
      </c>
      <c r="AG544" s="13"/>
      <c r="AH544" s="13">
        <v>0.9</v>
      </c>
      <c r="AI544" s="13"/>
      <c r="AJ544" s="13">
        <v>0.9</v>
      </c>
      <c r="AK544" s="13"/>
      <c r="AL544" s="13">
        <v>0.9</v>
      </c>
      <c r="AM544" s="13"/>
      <c r="AN544" s="13">
        <v>0.9</v>
      </c>
      <c r="AO544" s="13"/>
      <c r="AP544" s="13"/>
      <c r="AQ544" s="13">
        <v>0.9</v>
      </c>
      <c r="AR544" s="13"/>
      <c r="AS544" s="13">
        <v>0.9</v>
      </c>
      <c r="AT544" s="13"/>
      <c r="AU544" s="13">
        <f>9/10</f>
        <v>0.9</v>
      </c>
      <c r="AV544" s="13"/>
      <c r="AW544" s="13">
        <f>27/30</f>
        <v>0.9</v>
      </c>
      <c r="AX544" s="13"/>
      <c r="AY544" s="13">
        <v>0.9</v>
      </c>
      <c r="AZ544" s="13"/>
      <c r="BA544" s="13">
        <f>9/10</f>
        <v>0.9</v>
      </c>
      <c r="BB544" s="13"/>
      <c r="BC544"/>
      <c r="BD544"/>
      <c r="BE544"/>
      <c r="BF544"/>
      <c r="BG544"/>
      <c r="BH544"/>
      <c r="BI544"/>
      <c r="BJ544"/>
      <c r="BK544"/>
      <c r="BL544"/>
      <c r="BM544"/>
      <c r="BN544"/>
      <c r="BO544"/>
      <c r="BP544"/>
      <c r="BQ544"/>
      <c r="BR544"/>
      <c r="BS544"/>
      <c r="BT544"/>
      <c r="BU544"/>
      <c r="BV544"/>
      <c r="BW544"/>
      <c r="BX544"/>
      <c r="BY544"/>
      <c r="BZ544"/>
      <c r="CA544"/>
      <c r="CB544"/>
      <c r="CC544"/>
      <c r="CD544"/>
      <c r="CE544"/>
      <c r="CF544"/>
      <c r="CG544"/>
      <c r="CH544"/>
      <c r="CI544"/>
      <c r="CJ544"/>
      <c r="CK544"/>
      <c r="CL544"/>
      <c r="CM544"/>
      <c r="CN544"/>
      <c r="CO544"/>
      <c r="CP544"/>
      <c r="CQ544"/>
      <c r="CR544"/>
      <c r="CS544"/>
      <c r="CT544"/>
      <c r="CU544"/>
      <c r="CV544"/>
      <c r="CW544"/>
      <c r="CX544"/>
      <c r="CY544"/>
      <c r="CZ544"/>
      <c r="DA544"/>
      <c r="DB544"/>
      <c r="DC544"/>
      <c r="DD544"/>
      <c r="DE544"/>
      <c r="DF544"/>
      <c r="DG544"/>
      <c r="DH544"/>
      <c r="DI544"/>
      <c r="DJ544"/>
      <c r="DK544"/>
      <c r="DL544"/>
      <c r="DM544"/>
      <c r="DN544"/>
      <c r="DO544"/>
      <c r="DP544"/>
      <c r="DQ544"/>
      <c r="DR544"/>
      <c r="DS544"/>
      <c r="DT544"/>
      <c r="DU544"/>
      <c r="DV544"/>
      <c r="DW544"/>
      <c r="DX544"/>
      <c r="DY544"/>
      <c r="DZ544"/>
      <c r="EA544"/>
      <c r="EB544"/>
      <c r="EC544"/>
      <c r="ED544"/>
      <c r="EE544"/>
      <c r="EF544"/>
      <c r="EG544"/>
      <c r="EH544"/>
      <c r="EI544"/>
      <c r="EJ544"/>
      <c r="EK544"/>
      <c r="EL544"/>
      <c r="EM544"/>
    </row>
    <row r="545" spans="1:143" x14ac:dyDescent="0.25">
      <c r="A545" s="13" t="s">
        <v>1096</v>
      </c>
      <c r="B545" s="13" t="s">
        <v>58</v>
      </c>
      <c r="C545" s="13" t="s">
        <v>3981</v>
      </c>
      <c r="D545" s="13" t="s">
        <v>4018</v>
      </c>
      <c r="E545" s="13" t="s">
        <v>50</v>
      </c>
      <c r="F545" s="13" t="s">
        <v>51</v>
      </c>
      <c r="G545" s="13" t="s">
        <v>61</v>
      </c>
      <c r="H545" s="13" t="s">
        <v>4309</v>
      </c>
      <c r="I545" s="13" t="s">
        <v>1320</v>
      </c>
      <c r="J545" s="13" t="str">
        <f>VLOOKUP($M545,[1]Hoja1!$K$5:$N$815,2,FALSE)</f>
        <v>C</v>
      </c>
      <c r="K545" s="13">
        <f>VLOOKUP($M545,[1]Hoja1!$K$5:$N$815,3,FALSE)</f>
        <v>5.3</v>
      </c>
      <c r="L545" s="13">
        <f>VLOOKUP($M545,[1]Hoja1!$K$5:$N$815,4,FALSE)</f>
        <v>546882</v>
      </c>
      <c r="M545" s="13" t="s">
        <v>4213</v>
      </c>
      <c r="N545" s="13"/>
      <c r="O545" s="13"/>
      <c r="P545" s="13"/>
      <c r="Q545" s="13"/>
      <c r="R545" s="13"/>
      <c r="S545" s="13"/>
      <c r="T545" s="13"/>
      <c r="U545" s="13"/>
      <c r="V545" s="13"/>
      <c r="W545" s="13"/>
      <c r="X545" s="13"/>
      <c r="Y545" s="13"/>
      <c r="Z545" s="13"/>
      <c r="AA545" s="13"/>
      <c r="AB545" s="13">
        <f>VLOOKUP(M545,'[2]Base Total GPR'!$P$5:$BH$652,11,FALSE)</f>
        <v>2</v>
      </c>
      <c r="AC545" s="13"/>
      <c r="AD545" s="13"/>
      <c r="AE545" s="13"/>
      <c r="AF545" s="13"/>
      <c r="AG545" s="13"/>
      <c r="AH545" s="13">
        <v>0.9</v>
      </c>
      <c r="AI545" s="13"/>
      <c r="AJ545" s="13"/>
      <c r="AK545" s="13"/>
      <c r="AL545" s="13"/>
      <c r="AM545" s="13"/>
      <c r="AN545" s="13">
        <v>0.9</v>
      </c>
      <c r="AO545" s="13"/>
      <c r="AP545" s="13"/>
      <c r="AQ545" s="13"/>
      <c r="AR545" s="13"/>
      <c r="AS545" s="13"/>
      <c r="AT545" s="13"/>
      <c r="AU545" s="13">
        <v>1</v>
      </c>
      <c r="AV545" s="13"/>
      <c r="AW545" s="13"/>
      <c r="AX545" s="13"/>
      <c r="AY545" s="13"/>
      <c r="AZ545" s="13"/>
      <c r="BA545" s="13">
        <v>1</v>
      </c>
      <c r="BB545" s="13"/>
    </row>
    <row r="546" spans="1:143" x14ac:dyDescent="0.25">
      <c r="A546" s="13" t="s">
        <v>1096</v>
      </c>
      <c r="B546" s="13" t="s">
        <v>58</v>
      </c>
      <c r="C546" s="13" t="s">
        <v>3981</v>
      </c>
      <c r="D546" s="13" t="s">
        <v>4018</v>
      </c>
      <c r="E546" s="13" t="s">
        <v>50</v>
      </c>
      <c r="F546" s="13" t="s">
        <v>51</v>
      </c>
      <c r="G546" s="13" t="s">
        <v>61</v>
      </c>
      <c r="H546" s="13" t="s">
        <v>4309</v>
      </c>
      <c r="I546" s="13" t="s">
        <v>1320</v>
      </c>
      <c r="J546" s="13" t="str">
        <f>VLOOKUP($M546,[1]Hoja1!$K$5:$N$815,2,FALSE)</f>
        <v>C</v>
      </c>
      <c r="K546" s="13">
        <f>VLOOKUP($M546,[1]Hoja1!$K$5:$N$815,3,FALSE)</f>
        <v>5.0999999999999996</v>
      </c>
      <c r="L546" s="13">
        <f>VLOOKUP($M546,[1]Hoja1!$K$5:$N$815,4,FALSE)</f>
        <v>546839</v>
      </c>
      <c r="M546" s="13" t="s">
        <v>4227</v>
      </c>
      <c r="N546" s="13"/>
      <c r="O546" s="13"/>
      <c r="P546" s="13"/>
      <c r="Q546" s="13"/>
      <c r="R546" s="13"/>
      <c r="S546" s="13"/>
      <c r="T546" s="13"/>
      <c r="U546" s="13"/>
      <c r="V546" s="13"/>
      <c r="W546" s="13"/>
      <c r="X546" s="13"/>
      <c r="Y546" s="13"/>
      <c r="Z546" s="13"/>
      <c r="AA546" s="13"/>
      <c r="AB546" s="13">
        <f>VLOOKUP(M546,'[2]Base Total GPR'!$P$5:$BH$652,11,FALSE)</f>
        <v>2</v>
      </c>
      <c r="AC546" s="13"/>
      <c r="AD546" s="13"/>
      <c r="AE546" s="13"/>
      <c r="AF546" s="13"/>
      <c r="AG546" s="13"/>
      <c r="AH546" s="13">
        <v>0.75</v>
      </c>
      <c r="AI546" s="13"/>
      <c r="AJ546" s="13"/>
      <c r="AK546" s="13"/>
      <c r="AL546" s="13"/>
      <c r="AM546" s="13"/>
      <c r="AN546" s="13">
        <v>0.75</v>
      </c>
      <c r="AO546" s="13"/>
      <c r="AP546" s="13"/>
      <c r="AQ546" s="13"/>
      <c r="AR546" s="13"/>
      <c r="AS546" s="13"/>
      <c r="AT546" s="13"/>
      <c r="AU546" s="13">
        <v>0.7989690721649485</v>
      </c>
      <c r="AV546" s="13"/>
      <c r="AW546" s="13"/>
      <c r="AX546" s="13"/>
      <c r="AY546" s="13"/>
      <c r="AZ546" s="13"/>
      <c r="BA546" s="13">
        <v>0.75813953488372088</v>
      </c>
      <c r="BB546" s="13"/>
    </row>
    <row r="547" spans="1:143" x14ac:dyDescent="0.25">
      <c r="A547" s="13" t="s">
        <v>1101</v>
      </c>
      <c r="B547" s="13" t="s">
        <v>58</v>
      </c>
      <c r="C547" s="13" t="s">
        <v>3982</v>
      </c>
      <c r="D547" s="13" t="s">
        <v>4022</v>
      </c>
      <c r="E547" s="13" t="s">
        <v>50</v>
      </c>
      <c r="F547" s="13" t="s">
        <v>51</v>
      </c>
      <c r="G547" s="13" t="s">
        <v>61</v>
      </c>
      <c r="H547" s="13" t="s">
        <v>4309</v>
      </c>
      <c r="I547" s="13" t="s">
        <v>1320</v>
      </c>
      <c r="J547" s="13" t="str">
        <f>VLOOKUP($M547,[1]Hoja1!$K$5:$N$815,2,FALSE)</f>
        <v>C</v>
      </c>
      <c r="K547" s="13">
        <f>VLOOKUP($M547,[1]Hoja1!$K$5:$N$815,3,FALSE)</f>
        <v>9.6</v>
      </c>
      <c r="L547" s="13">
        <f>VLOOKUP($M547,[1]Hoja1!$K$5:$N$815,4,FALSE)</f>
        <v>547989</v>
      </c>
      <c r="M547" s="13" t="s">
        <v>4173</v>
      </c>
      <c r="N547" s="13"/>
      <c r="O547" s="13"/>
      <c r="P547" s="13"/>
      <c r="Q547" s="13"/>
      <c r="R547" s="13"/>
      <c r="S547" s="13"/>
      <c r="T547" s="13"/>
      <c r="U547" s="13"/>
      <c r="V547" s="13"/>
      <c r="W547" s="13"/>
      <c r="X547" s="13"/>
      <c r="Y547" s="13"/>
      <c r="Z547" s="13"/>
      <c r="AA547" s="13"/>
      <c r="AB547" s="13">
        <f>VLOOKUP(M547,'[2]Base Total GPR'!$P$5:$BH$652,11,FALSE)</f>
        <v>4</v>
      </c>
      <c r="AC547" s="13"/>
      <c r="AD547" s="13"/>
      <c r="AE547" s="13">
        <v>1</v>
      </c>
      <c r="AF547" s="13"/>
      <c r="AG547" s="13"/>
      <c r="AH547" s="13"/>
      <c r="AI547" s="13"/>
      <c r="AJ547" s="13"/>
      <c r="AK547" s="13"/>
      <c r="AL547" s="13"/>
      <c r="AM547" s="13"/>
      <c r="AN547" s="13"/>
      <c r="AO547" s="13"/>
      <c r="AP547" s="13"/>
      <c r="AQ547" s="13"/>
      <c r="AR547" s="13">
        <v>0.55681818181818177</v>
      </c>
      <c r="AS547" s="13"/>
      <c r="AT547" s="13"/>
      <c r="AU547" s="13"/>
      <c r="AV547" s="13"/>
      <c r="AW547" s="13"/>
      <c r="AX547" s="13"/>
      <c r="AY547" s="13"/>
      <c r="AZ547" s="13"/>
      <c r="BA547" s="13"/>
      <c r="BB547" s="13"/>
    </row>
    <row r="548" spans="1:143" x14ac:dyDescent="0.25">
      <c r="A548" s="13" t="s">
        <v>1101</v>
      </c>
      <c r="B548" s="13" t="s">
        <v>58</v>
      </c>
      <c r="C548" s="13" t="s">
        <v>3982</v>
      </c>
      <c r="D548" s="13" t="s">
        <v>4022</v>
      </c>
      <c r="E548" s="13" t="s">
        <v>50</v>
      </c>
      <c r="F548" s="13" t="s">
        <v>51</v>
      </c>
      <c r="G548" s="13" t="s">
        <v>61</v>
      </c>
      <c r="H548" s="13" t="s">
        <v>4309</v>
      </c>
      <c r="I548" s="13" t="s">
        <v>1320</v>
      </c>
      <c r="J548" s="13" t="str">
        <f>VLOOKUP($M548,[1]Hoja1!$K$5:$N$815,2,FALSE)</f>
        <v>C</v>
      </c>
      <c r="K548" s="13">
        <f>VLOOKUP($M548,[1]Hoja1!$K$5:$N$815,3,FALSE)</f>
        <v>9.6</v>
      </c>
      <c r="L548" s="13">
        <f>VLOOKUP($M548,[1]Hoja1!$K$5:$N$815,4,FALSE)</f>
        <v>547989</v>
      </c>
      <c r="M548" s="13" t="s">
        <v>4173</v>
      </c>
      <c r="N548" s="13"/>
      <c r="O548" s="13"/>
      <c r="P548" s="13"/>
      <c r="Q548" s="13"/>
      <c r="R548" s="13"/>
      <c r="S548" s="13"/>
      <c r="T548" s="13"/>
      <c r="U548" s="13"/>
      <c r="V548" s="13"/>
      <c r="W548" s="13"/>
      <c r="X548" s="13"/>
      <c r="Y548" s="13"/>
      <c r="Z548" s="13"/>
      <c r="AA548" s="13"/>
      <c r="AB548" s="13">
        <f>VLOOKUP(M548,'[2]Base Total GPR'!$P$5:$BH$652,11,FALSE)</f>
        <v>4</v>
      </c>
      <c r="AC548" s="13"/>
      <c r="AD548" s="13"/>
      <c r="AE548" s="13"/>
      <c r="AF548" s="13"/>
      <c r="AG548" s="13"/>
      <c r="AH548" s="13">
        <v>0.7</v>
      </c>
      <c r="AI548" s="13"/>
      <c r="AJ548" s="13"/>
      <c r="AK548" s="13">
        <v>0.7</v>
      </c>
      <c r="AL548" s="13"/>
      <c r="AM548" s="13"/>
      <c r="AN548" s="13">
        <v>0.7</v>
      </c>
      <c r="AO548" s="13"/>
      <c r="AP548" s="13"/>
      <c r="AQ548" s="13"/>
      <c r="AR548" s="13"/>
      <c r="AS548" s="13"/>
      <c r="AT548" s="13"/>
      <c r="AU548" s="13">
        <v>0.14754098360655737</v>
      </c>
      <c r="AV548" s="13"/>
      <c r="AW548" s="13"/>
      <c r="AX548" s="13">
        <v>0.55882352941176472</v>
      </c>
      <c r="AY548" s="13"/>
      <c r="AZ548" s="13"/>
      <c r="BA548" s="13">
        <v>22341</v>
      </c>
      <c r="BB548" s="13"/>
    </row>
    <row r="549" spans="1:143" x14ac:dyDescent="0.25">
      <c r="A549" s="13" t="s">
        <v>1101</v>
      </c>
      <c r="B549" s="13" t="s">
        <v>58</v>
      </c>
      <c r="C549" s="13" t="s">
        <v>3982</v>
      </c>
      <c r="D549" s="13" t="s">
        <v>4022</v>
      </c>
      <c r="E549" s="13" t="s">
        <v>50</v>
      </c>
      <c r="F549" s="13" t="s">
        <v>51</v>
      </c>
      <c r="G549" s="13" t="s">
        <v>61</v>
      </c>
      <c r="H549" s="13" t="s">
        <v>4309</v>
      </c>
      <c r="I549" s="13" t="s">
        <v>1320</v>
      </c>
      <c r="J549" s="13" t="str">
        <f>VLOOKUP($M549,[1]Hoja1!$K$5:$N$815,2,FALSE)</f>
        <v>C</v>
      </c>
      <c r="K549" s="13">
        <f>VLOOKUP($M549,[1]Hoja1!$K$5:$N$815,3,FALSE)</f>
        <v>9.3000000000000007</v>
      </c>
      <c r="L549" s="13">
        <f>VLOOKUP($M549,[1]Hoja1!$K$5:$N$815,4,FALSE)</f>
        <v>545784</v>
      </c>
      <c r="M549" s="13" t="s">
        <v>4174</v>
      </c>
      <c r="N549" s="13"/>
      <c r="O549" s="13"/>
      <c r="P549" s="13"/>
      <c r="Q549" s="13"/>
      <c r="R549" s="13"/>
      <c r="S549" s="13"/>
      <c r="T549" s="13"/>
      <c r="U549" s="13"/>
      <c r="V549" s="13"/>
      <c r="W549" s="13"/>
      <c r="X549" s="13"/>
      <c r="Y549" s="13"/>
      <c r="Z549" s="13"/>
      <c r="AA549" s="13"/>
      <c r="AB549" s="13">
        <f>VLOOKUP(M549,'[2]Base Total GPR'!$P$5:$BH$652,11,FALSE)</f>
        <v>4</v>
      </c>
      <c r="AC549" s="13"/>
      <c r="AD549" s="13"/>
      <c r="AE549" s="13">
        <v>1</v>
      </c>
      <c r="AF549" s="13"/>
      <c r="AG549" s="13"/>
      <c r="AH549" s="13">
        <v>1</v>
      </c>
      <c r="AI549" s="13"/>
      <c r="AJ549" s="13"/>
      <c r="AK549" s="13">
        <v>1</v>
      </c>
      <c r="AL549" s="13"/>
      <c r="AM549" s="13"/>
      <c r="AN549" s="13">
        <v>1</v>
      </c>
      <c r="AO549" s="13"/>
      <c r="AP549" s="13"/>
      <c r="AQ549" s="13"/>
      <c r="AR549" s="13">
        <v>0</v>
      </c>
      <c r="AS549" s="13"/>
      <c r="AT549" s="13"/>
      <c r="AU549" s="13">
        <v>0</v>
      </c>
      <c r="AV549" s="13"/>
      <c r="AW549" s="13"/>
      <c r="AX549" s="13">
        <v>0</v>
      </c>
      <c r="AY549" s="13"/>
      <c r="AZ549" s="13"/>
      <c r="BA549" s="13">
        <v>0</v>
      </c>
      <c r="BB549" s="13"/>
    </row>
    <row r="550" spans="1:143" s="2" customFormat="1" x14ac:dyDescent="0.25">
      <c r="A550" s="13" t="s">
        <v>1101</v>
      </c>
      <c r="B550" s="13" t="s">
        <v>58</v>
      </c>
      <c r="C550" s="13" t="s">
        <v>3982</v>
      </c>
      <c r="D550" s="13" t="s">
        <v>4022</v>
      </c>
      <c r="E550" s="13" t="s">
        <v>50</v>
      </c>
      <c r="F550" s="13" t="s">
        <v>51</v>
      </c>
      <c r="G550" s="13" t="s">
        <v>61</v>
      </c>
      <c r="H550" s="13" t="s">
        <v>4309</v>
      </c>
      <c r="I550" s="13" t="s">
        <v>1320</v>
      </c>
      <c r="J550" s="13" t="str">
        <f>VLOOKUP($M550,[1]Hoja1!$K$5:$N$815,2,FALSE)</f>
        <v>C</v>
      </c>
      <c r="K550" s="13">
        <f>VLOOKUP($M550,[1]Hoja1!$K$5:$N$815,3,FALSE)</f>
        <v>9.4</v>
      </c>
      <c r="L550" s="13">
        <f>VLOOKUP($M550,[1]Hoja1!$K$5:$N$815,4,FALSE)</f>
        <v>545786</v>
      </c>
      <c r="M550" s="13" t="s">
        <v>4175</v>
      </c>
      <c r="N550" s="13"/>
      <c r="O550" s="13"/>
      <c r="P550" s="13"/>
      <c r="Q550" s="13"/>
      <c r="R550" s="13"/>
      <c r="S550" s="13"/>
      <c r="T550" s="13"/>
      <c r="U550" s="13"/>
      <c r="V550" s="13"/>
      <c r="W550" s="13"/>
      <c r="X550" s="13"/>
      <c r="Y550" s="13"/>
      <c r="Z550" s="13"/>
      <c r="AA550" s="13"/>
      <c r="AB550" s="13">
        <f>VLOOKUP(M550,'[2]Base Total GPR'!$P$5:$BH$652,11,FALSE)</f>
        <v>4</v>
      </c>
      <c r="AC550" s="13"/>
      <c r="AD550" s="13"/>
      <c r="AE550" s="13">
        <v>1</v>
      </c>
      <c r="AF550" s="13"/>
      <c r="AG550" s="13"/>
      <c r="AH550" s="13">
        <v>1</v>
      </c>
      <c r="AI550" s="13"/>
      <c r="AJ550" s="13"/>
      <c r="AK550" s="13">
        <v>1</v>
      </c>
      <c r="AL550" s="13"/>
      <c r="AM550" s="13"/>
      <c r="AN550" s="13">
        <v>1</v>
      </c>
      <c r="AO550" s="13"/>
      <c r="AP550" s="13"/>
      <c r="AQ550" s="13"/>
      <c r="AR550" s="13">
        <v>1</v>
      </c>
      <c r="AS550" s="13"/>
      <c r="AT550" s="13"/>
      <c r="AU550" s="13">
        <v>1</v>
      </c>
      <c r="AV550" s="13"/>
      <c r="AW550" s="13"/>
      <c r="AX550" s="13">
        <v>1</v>
      </c>
      <c r="AY550" s="13"/>
      <c r="AZ550" s="13"/>
      <c r="BA550" s="13">
        <v>1</v>
      </c>
      <c r="BB550" s="13"/>
      <c r="BC550"/>
      <c r="BD550"/>
      <c r="BE550"/>
      <c r="BF550"/>
      <c r="BG550"/>
      <c r="BH550"/>
      <c r="BI550"/>
      <c r="BJ550"/>
      <c r="BK550"/>
      <c r="BL550"/>
      <c r="BM550"/>
      <c r="BN550"/>
      <c r="BO550"/>
      <c r="BP550"/>
      <c r="BQ550"/>
      <c r="BR550"/>
      <c r="BS550"/>
      <c r="BT550"/>
      <c r="BU550"/>
      <c r="BV550"/>
      <c r="BW550"/>
      <c r="BX550"/>
      <c r="BY550"/>
      <c r="BZ550"/>
      <c r="CA550"/>
      <c r="CB550"/>
      <c r="CC550"/>
      <c r="CD550"/>
      <c r="CE550"/>
      <c r="CF550"/>
      <c r="CG550"/>
      <c r="CH550"/>
      <c r="CI550"/>
      <c r="CJ550"/>
      <c r="CK550"/>
      <c r="CL550"/>
      <c r="CM550"/>
      <c r="CN550"/>
      <c r="CO550"/>
      <c r="CP550"/>
      <c r="CQ550"/>
      <c r="CR550"/>
      <c r="CS550"/>
      <c r="CT550"/>
      <c r="CU550"/>
      <c r="CV550"/>
      <c r="CW550"/>
      <c r="CX550"/>
      <c r="CY550"/>
      <c r="CZ550"/>
      <c r="DA550"/>
      <c r="DB550"/>
      <c r="DC550"/>
      <c r="DD550"/>
      <c r="DE550"/>
      <c r="DF550"/>
      <c r="DG550"/>
      <c r="DH550"/>
      <c r="DI550"/>
      <c r="DJ550"/>
      <c r="DK550"/>
      <c r="DL550"/>
      <c r="DM550"/>
      <c r="DN550"/>
      <c r="DO550"/>
      <c r="DP550"/>
      <c r="DQ550"/>
      <c r="DR550"/>
      <c r="DS550"/>
      <c r="DT550"/>
      <c r="DU550"/>
      <c r="DV550"/>
      <c r="DW550"/>
      <c r="DX550"/>
      <c r="DY550"/>
      <c r="DZ550"/>
      <c r="EA550"/>
      <c r="EB550"/>
      <c r="EC550"/>
      <c r="ED550"/>
      <c r="EE550"/>
      <c r="EF550"/>
      <c r="EG550"/>
      <c r="EH550"/>
      <c r="EI550"/>
      <c r="EJ550"/>
      <c r="EK550"/>
      <c r="EL550"/>
      <c r="EM550"/>
    </row>
    <row r="551" spans="1:143" s="2" customFormat="1" x14ac:dyDescent="0.25">
      <c r="A551" s="13" t="s">
        <v>1101</v>
      </c>
      <c r="B551" s="13" t="s">
        <v>58</v>
      </c>
      <c r="C551" s="13" t="s">
        <v>3982</v>
      </c>
      <c r="D551" s="13" t="s">
        <v>4030</v>
      </c>
      <c r="E551" s="13" t="s">
        <v>50</v>
      </c>
      <c r="F551" s="13" t="s">
        <v>51</v>
      </c>
      <c r="G551" s="13" t="s">
        <v>61</v>
      </c>
      <c r="H551" s="13" t="s">
        <v>4309</v>
      </c>
      <c r="I551" s="13" t="s">
        <v>1320</v>
      </c>
      <c r="J551" s="13" t="str">
        <f>VLOOKUP($M551,[1]Hoja1!$K$5:$N$815,2,FALSE)</f>
        <v>C</v>
      </c>
      <c r="K551" s="13">
        <f>VLOOKUP($M551,[1]Hoja1!$K$5:$N$815,3,FALSE)</f>
        <v>8.1999999999999993</v>
      </c>
      <c r="L551" s="13">
        <f>VLOOKUP($M551,[1]Hoja1!$K$5:$N$815,4,FALSE)</f>
        <v>545622</v>
      </c>
      <c r="M551" s="13" t="s">
        <v>4196</v>
      </c>
      <c r="N551" s="13"/>
      <c r="O551" s="13"/>
      <c r="P551" s="13"/>
      <c r="Q551" s="13"/>
      <c r="R551" s="13"/>
      <c r="S551" s="13"/>
      <c r="T551" s="13"/>
      <c r="U551" s="13"/>
      <c r="V551" s="13"/>
      <c r="W551" s="13"/>
      <c r="X551" s="13"/>
      <c r="Y551" s="13"/>
      <c r="Z551" s="13"/>
      <c r="AA551" s="13"/>
      <c r="AB551" s="13">
        <f>VLOOKUP(M551,'[2]Base Total GPR'!$P$5:$BH$652,11,FALSE)</f>
        <v>4</v>
      </c>
      <c r="AC551" s="13"/>
      <c r="AD551" s="13"/>
      <c r="AE551" s="13">
        <v>1</v>
      </c>
      <c r="AF551" s="13"/>
      <c r="AG551" s="13"/>
      <c r="AH551" s="13">
        <v>1</v>
      </c>
      <c r="AI551" s="13"/>
      <c r="AJ551" s="13"/>
      <c r="AK551" s="13">
        <v>1</v>
      </c>
      <c r="AL551" s="13"/>
      <c r="AM551" s="13"/>
      <c r="AN551" s="13">
        <v>1</v>
      </c>
      <c r="AO551" s="13"/>
      <c r="AP551" s="13"/>
      <c r="AQ551" s="13"/>
      <c r="AR551" s="13">
        <v>1</v>
      </c>
      <c r="AS551" s="13"/>
      <c r="AT551" s="13"/>
      <c r="AU551" s="13">
        <v>1</v>
      </c>
      <c r="AV551" s="13"/>
      <c r="AW551" s="13"/>
      <c r="AX551" s="13">
        <v>1</v>
      </c>
      <c r="AY551" s="13"/>
      <c r="AZ551" s="13"/>
      <c r="BA551" s="13">
        <v>1</v>
      </c>
      <c r="BB551" s="13"/>
      <c r="BC551"/>
      <c r="BD551"/>
      <c r="BE551"/>
      <c r="BF551"/>
      <c r="BG551"/>
      <c r="BH551"/>
      <c r="BI551"/>
      <c r="BJ551"/>
      <c r="BK551"/>
      <c r="BL551"/>
      <c r="BM551"/>
      <c r="BN551"/>
      <c r="BO551"/>
      <c r="BP551"/>
      <c r="BQ551"/>
      <c r="BR551"/>
      <c r="BS551"/>
      <c r="BT551"/>
      <c r="BU551"/>
      <c r="BV551"/>
      <c r="BW551"/>
      <c r="BX551"/>
      <c r="BY551"/>
      <c r="BZ551"/>
      <c r="CA551"/>
      <c r="CB551"/>
      <c r="CC551"/>
      <c r="CD551"/>
      <c r="CE551"/>
      <c r="CF551"/>
      <c r="CG551"/>
      <c r="CH551"/>
      <c r="CI551"/>
      <c r="CJ551"/>
      <c r="CK551"/>
      <c r="CL551"/>
      <c r="CM551"/>
      <c r="CN551"/>
      <c r="CO551"/>
      <c r="CP551"/>
      <c r="CQ551"/>
      <c r="CR551"/>
      <c r="CS551"/>
      <c r="CT551"/>
      <c r="CU551"/>
      <c r="CV551"/>
      <c r="CW551"/>
      <c r="CX551"/>
      <c r="CY551"/>
      <c r="CZ551"/>
      <c r="DA551"/>
      <c r="DB551"/>
      <c r="DC551"/>
      <c r="DD551"/>
      <c r="DE551"/>
      <c r="DF551"/>
      <c r="DG551"/>
      <c r="DH551"/>
      <c r="DI551"/>
      <c r="DJ551"/>
      <c r="DK551"/>
      <c r="DL551"/>
      <c r="DM551"/>
      <c r="DN551"/>
      <c r="DO551"/>
      <c r="DP551"/>
      <c r="DQ551"/>
      <c r="DR551"/>
      <c r="DS551"/>
      <c r="DT551"/>
      <c r="DU551"/>
      <c r="DV551"/>
      <c r="DW551"/>
      <c r="DX551"/>
      <c r="DY551"/>
      <c r="DZ551"/>
      <c r="EA551"/>
      <c r="EB551"/>
      <c r="EC551"/>
      <c r="ED551"/>
      <c r="EE551"/>
      <c r="EF551"/>
      <c r="EG551"/>
      <c r="EH551"/>
      <c r="EI551"/>
      <c r="EJ551"/>
      <c r="EK551"/>
      <c r="EL551"/>
      <c r="EM551"/>
    </row>
    <row r="552" spans="1:143" x14ac:dyDescent="0.25">
      <c r="A552" s="13" t="s">
        <v>1101</v>
      </c>
      <c r="B552" s="13" t="s">
        <v>58</v>
      </c>
      <c r="C552" s="13" t="s">
        <v>3982</v>
      </c>
      <c r="D552" s="13" t="s">
        <v>4030</v>
      </c>
      <c r="E552" s="13" t="s">
        <v>50</v>
      </c>
      <c r="F552" s="13" t="s">
        <v>51</v>
      </c>
      <c r="G552" s="13" t="s">
        <v>61</v>
      </c>
      <c r="H552" s="13" t="s">
        <v>4309</v>
      </c>
      <c r="I552" s="13" t="s">
        <v>1320</v>
      </c>
      <c r="J552" s="13" t="str">
        <f>VLOOKUP($M552,[1]Hoja1!$K$5:$N$815,2,FALSE)</f>
        <v>C</v>
      </c>
      <c r="K552" s="13">
        <f>VLOOKUP($M552,[1]Hoja1!$K$5:$N$815,3,FALSE)</f>
        <v>8.3000000000000007</v>
      </c>
      <c r="L552" s="13">
        <f>VLOOKUP($M552,[1]Hoja1!$K$5:$N$815,4,FALSE)</f>
        <v>545624</v>
      </c>
      <c r="M552" s="13" t="s">
        <v>4215</v>
      </c>
      <c r="N552" s="13"/>
      <c r="O552" s="13"/>
      <c r="P552" s="13"/>
      <c r="Q552" s="13"/>
      <c r="R552" s="13"/>
      <c r="S552" s="13"/>
      <c r="T552" s="13"/>
      <c r="U552" s="13"/>
      <c r="V552" s="13"/>
      <c r="W552" s="13"/>
      <c r="X552" s="13"/>
      <c r="Y552" s="13"/>
      <c r="Z552" s="13"/>
      <c r="AA552" s="13"/>
      <c r="AB552" s="13">
        <f>VLOOKUP(M552,'[2]Base Total GPR'!$P$5:$BH$652,11,FALSE)</f>
        <v>12</v>
      </c>
      <c r="AC552" s="13">
        <v>1</v>
      </c>
      <c r="AD552" s="13">
        <v>1</v>
      </c>
      <c r="AE552" s="13">
        <v>1</v>
      </c>
      <c r="AF552" s="13">
        <v>1</v>
      </c>
      <c r="AG552" s="13">
        <v>1</v>
      </c>
      <c r="AH552" s="13">
        <v>1</v>
      </c>
      <c r="AI552" s="13">
        <v>1</v>
      </c>
      <c r="AJ552" s="13">
        <v>1</v>
      </c>
      <c r="AK552" s="13">
        <v>1</v>
      </c>
      <c r="AL552" s="13">
        <v>1</v>
      </c>
      <c r="AM552" s="13">
        <v>1</v>
      </c>
      <c r="AN552" s="13">
        <v>1</v>
      </c>
      <c r="AO552" s="13"/>
      <c r="AP552" s="13">
        <v>1</v>
      </c>
      <c r="AQ552" s="13">
        <v>1</v>
      </c>
      <c r="AR552" s="13">
        <v>1</v>
      </c>
      <c r="AS552" s="13">
        <v>1</v>
      </c>
      <c r="AT552" s="13">
        <v>1</v>
      </c>
      <c r="AU552" s="13">
        <v>1</v>
      </c>
      <c r="AV552" s="13">
        <v>1</v>
      </c>
      <c r="AW552" s="13">
        <v>1</v>
      </c>
      <c r="AX552" s="13">
        <v>1</v>
      </c>
      <c r="AY552" s="13">
        <v>1</v>
      </c>
      <c r="AZ552" s="13">
        <v>1</v>
      </c>
      <c r="BA552" s="13">
        <v>1</v>
      </c>
      <c r="BB552" s="13"/>
    </row>
    <row r="553" spans="1:143" s="3" customFormat="1" x14ac:dyDescent="0.25">
      <c r="A553" s="13" t="s">
        <v>1101</v>
      </c>
      <c r="B553" s="13" t="s">
        <v>58</v>
      </c>
      <c r="C553" s="13" t="s">
        <v>3982</v>
      </c>
      <c r="D553" s="13" t="s">
        <v>4030</v>
      </c>
      <c r="E553" s="13" t="s">
        <v>50</v>
      </c>
      <c r="F553" s="13" t="s">
        <v>51</v>
      </c>
      <c r="G553" s="13" t="s">
        <v>61</v>
      </c>
      <c r="H553" s="13" t="s">
        <v>4309</v>
      </c>
      <c r="I553" s="13" t="s">
        <v>1320</v>
      </c>
      <c r="J553" s="13" t="str">
        <f>VLOOKUP($M553,[1]Hoja1!$K$5:$N$815,2,FALSE)</f>
        <v>C</v>
      </c>
      <c r="K553" s="13">
        <f>VLOOKUP($M553,[1]Hoja1!$K$5:$N$815,3,FALSE)</f>
        <v>8.5</v>
      </c>
      <c r="L553" s="13">
        <f>VLOOKUP($M553,[1]Hoja1!$K$5:$N$815,4,FALSE)</f>
        <v>545626</v>
      </c>
      <c r="M553" s="13" t="s">
        <v>4223</v>
      </c>
      <c r="N553" s="13"/>
      <c r="O553" s="13"/>
      <c r="P553" s="13"/>
      <c r="Q553" s="13"/>
      <c r="R553" s="13"/>
      <c r="S553" s="13"/>
      <c r="T553" s="13"/>
      <c r="U553" s="13"/>
      <c r="V553" s="13"/>
      <c r="W553" s="13"/>
      <c r="X553" s="13"/>
      <c r="Y553" s="13"/>
      <c r="Z553" s="13"/>
      <c r="AA553" s="13"/>
      <c r="AB553" s="13">
        <f>VLOOKUP(M553,'[2]Base Total GPR'!$P$5:$BH$652,11,FALSE)</f>
        <v>4</v>
      </c>
      <c r="AC553" s="13"/>
      <c r="AD553" s="13"/>
      <c r="AE553" s="13">
        <v>1</v>
      </c>
      <c r="AF553" s="13"/>
      <c r="AG553" s="13"/>
      <c r="AH553" s="13">
        <v>1</v>
      </c>
      <c r="AI553" s="13"/>
      <c r="AJ553" s="13"/>
      <c r="AK553" s="13">
        <v>1</v>
      </c>
      <c r="AL553" s="13"/>
      <c r="AM553" s="13"/>
      <c r="AN553" s="13">
        <v>1</v>
      </c>
      <c r="AO553" s="13"/>
      <c r="AP553" s="13"/>
      <c r="AQ553" s="13"/>
      <c r="AR553" s="13">
        <v>1</v>
      </c>
      <c r="AS553" s="13"/>
      <c r="AT553" s="13"/>
      <c r="AU553" s="13">
        <v>1</v>
      </c>
      <c r="AV553" s="13"/>
      <c r="AW553" s="13"/>
      <c r="AX553" s="13">
        <v>1</v>
      </c>
      <c r="AY553" s="13"/>
      <c r="AZ553" s="13"/>
      <c r="BA553" s="13">
        <v>1</v>
      </c>
      <c r="BB553" s="13"/>
      <c r="BC553"/>
      <c r="BD553"/>
      <c r="BE553"/>
      <c r="BF553"/>
      <c r="BG553"/>
      <c r="BH553"/>
      <c r="BI553"/>
      <c r="BJ553"/>
      <c r="BK553"/>
      <c r="BL553"/>
      <c r="BM553"/>
      <c r="BN553"/>
      <c r="BO553"/>
      <c r="BP553"/>
      <c r="BQ553"/>
      <c r="BR553"/>
      <c r="BS553"/>
      <c r="BT553"/>
      <c r="BU553"/>
      <c r="BV553"/>
      <c r="BW553"/>
      <c r="BX553"/>
      <c r="BY553"/>
      <c r="BZ553"/>
      <c r="CA553"/>
      <c r="CB553"/>
      <c r="CC553"/>
      <c r="CD553"/>
      <c r="CE553"/>
      <c r="CF553"/>
      <c r="CG553"/>
      <c r="CH553"/>
      <c r="CI553"/>
      <c r="CJ553"/>
      <c r="CK553"/>
      <c r="CL553"/>
      <c r="CM553"/>
      <c r="CN553"/>
      <c r="CO553"/>
      <c r="CP553"/>
      <c r="CQ553"/>
      <c r="CR553"/>
      <c r="CS553"/>
      <c r="CT553"/>
      <c r="CU553"/>
      <c r="CV553"/>
      <c r="CW553"/>
      <c r="CX553"/>
      <c r="CY553"/>
      <c r="CZ553"/>
      <c r="DA553"/>
      <c r="DB553"/>
      <c r="DC553"/>
      <c r="DD553"/>
      <c r="DE553"/>
      <c r="DF553"/>
      <c r="DG553"/>
      <c r="DH553"/>
      <c r="DI553"/>
      <c r="DJ553"/>
      <c r="DK553"/>
      <c r="DL553"/>
      <c r="DM553"/>
      <c r="DN553"/>
      <c r="DO553"/>
      <c r="DP553"/>
      <c r="DQ553"/>
      <c r="DR553"/>
      <c r="DS553"/>
      <c r="DT553"/>
      <c r="DU553"/>
      <c r="DV553"/>
      <c r="DW553"/>
      <c r="DX553"/>
      <c r="DY553"/>
      <c r="DZ553"/>
      <c r="EA553"/>
      <c r="EB553"/>
      <c r="EC553"/>
      <c r="ED553"/>
      <c r="EE553"/>
      <c r="EF553"/>
      <c r="EG553"/>
      <c r="EH553"/>
      <c r="EI553"/>
      <c r="EJ553"/>
      <c r="EK553"/>
      <c r="EL553"/>
      <c r="EM553"/>
    </row>
    <row r="554" spans="1:143" x14ac:dyDescent="0.25">
      <c r="A554" s="13" t="s">
        <v>1101</v>
      </c>
      <c r="B554" s="13" t="s">
        <v>58</v>
      </c>
      <c r="C554" s="13" t="s">
        <v>3982</v>
      </c>
      <c r="D554" s="13" t="s">
        <v>4030</v>
      </c>
      <c r="E554" s="13" t="s">
        <v>50</v>
      </c>
      <c r="F554" s="13" t="s">
        <v>51</v>
      </c>
      <c r="G554" s="13" t="s">
        <v>61</v>
      </c>
      <c r="H554" s="13" t="s">
        <v>4309</v>
      </c>
      <c r="I554" s="13" t="s">
        <v>1320</v>
      </c>
      <c r="J554" s="13" t="str">
        <f>VLOOKUP($M554,[1]Hoja1!$K$5:$N$815,2,FALSE)</f>
        <v>C</v>
      </c>
      <c r="K554" s="13">
        <f>VLOOKUP($M554,[1]Hoja1!$K$5:$N$815,3,FALSE)</f>
        <v>8.6</v>
      </c>
      <c r="L554" s="13">
        <f>VLOOKUP($M554,[1]Hoja1!$K$5:$N$815,4,FALSE)</f>
        <v>545627</v>
      </c>
      <c r="M554" s="13" t="s">
        <v>4228</v>
      </c>
      <c r="N554" s="13"/>
      <c r="O554" s="13"/>
      <c r="P554" s="13"/>
      <c r="Q554" s="13"/>
      <c r="R554" s="13"/>
      <c r="S554" s="13"/>
      <c r="T554" s="13"/>
      <c r="U554" s="13"/>
      <c r="V554" s="13"/>
      <c r="W554" s="13"/>
      <c r="X554" s="13"/>
      <c r="Y554" s="13"/>
      <c r="Z554" s="13"/>
      <c r="AA554" s="13"/>
      <c r="AB554" s="13">
        <f>VLOOKUP(M554,'[2]Base Total GPR'!$P$5:$BH$652,11,FALSE)</f>
        <v>4</v>
      </c>
      <c r="AC554" s="13"/>
      <c r="AD554" s="13"/>
      <c r="AE554" s="13">
        <v>1</v>
      </c>
      <c r="AF554" s="13"/>
      <c r="AG554" s="13"/>
      <c r="AH554" s="13">
        <v>1</v>
      </c>
      <c r="AI554" s="13"/>
      <c r="AJ554" s="13"/>
      <c r="AK554" s="13">
        <v>1</v>
      </c>
      <c r="AL554" s="13"/>
      <c r="AM554" s="13"/>
      <c r="AN554" s="13">
        <v>1</v>
      </c>
      <c r="AO554" s="13"/>
      <c r="AP554" s="13"/>
      <c r="AQ554" s="13"/>
      <c r="AR554" s="13">
        <v>1</v>
      </c>
      <c r="AS554" s="13"/>
      <c r="AT554" s="13"/>
      <c r="AU554" s="13">
        <v>1</v>
      </c>
      <c r="AV554" s="13"/>
      <c r="AW554" s="13"/>
      <c r="AX554" s="13">
        <v>1</v>
      </c>
      <c r="AY554" s="13"/>
      <c r="AZ554" s="13"/>
      <c r="BA554" s="13">
        <v>1</v>
      </c>
      <c r="BB554" s="13"/>
    </row>
    <row r="555" spans="1:143" x14ac:dyDescent="0.25">
      <c r="A555" s="13" t="s">
        <v>1101</v>
      </c>
      <c r="B555" s="13" t="s">
        <v>58</v>
      </c>
      <c r="C555" s="13" t="s">
        <v>3982</v>
      </c>
      <c r="D555" s="13" t="s">
        <v>4030</v>
      </c>
      <c r="E555" s="13" t="s">
        <v>50</v>
      </c>
      <c r="F555" s="13" t="s">
        <v>51</v>
      </c>
      <c r="G555" s="13" t="s">
        <v>61</v>
      </c>
      <c r="H555" s="13" t="s">
        <v>4309</v>
      </c>
      <c r="I555" s="13" t="s">
        <v>1320</v>
      </c>
      <c r="J555" s="13" t="str">
        <f>VLOOKUP($M555,[1]Hoja1!$K$5:$N$815,2,FALSE)</f>
        <v>C</v>
      </c>
      <c r="K555" s="13">
        <f>VLOOKUP($M555,[1]Hoja1!$K$5:$N$815,3,FALSE)</f>
        <v>8.4</v>
      </c>
      <c r="L555" s="13">
        <f>VLOOKUP($M555,[1]Hoja1!$K$5:$N$815,4,FALSE)</f>
        <v>545625</v>
      </c>
      <c r="M555" s="13" t="s">
        <v>4231</v>
      </c>
      <c r="N555" s="13"/>
      <c r="O555" s="13"/>
      <c r="P555" s="13"/>
      <c r="Q555" s="13"/>
      <c r="R555" s="13"/>
      <c r="S555" s="13"/>
      <c r="T555" s="13"/>
      <c r="U555" s="13"/>
      <c r="V555" s="13"/>
      <c r="W555" s="13"/>
      <c r="X555" s="13"/>
      <c r="Y555" s="13"/>
      <c r="Z555" s="13"/>
      <c r="AA555" s="13"/>
      <c r="AB555" s="13">
        <f>VLOOKUP(M555,'[2]Base Total GPR'!$P$5:$BH$652,11,FALSE)</f>
        <v>4</v>
      </c>
      <c r="AC555" s="13"/>
      <c r="AD555" s="13"/>
      <c r="AE555" s="13">
        <v>1</v>
      </c>
      <c r="AF555" s="13"/>
      <c r="AG555" s="13"/>
      <c r="AH555" s="13">
        <v>1</v>
      </c>
      <c r="AI555" s="13"/>
      <c r="AJ555" s="13"/>
      <c r="AK555" s="13">
        <v>1</v>
      </c>
      <c r="AL555" s="13"/>
      <c r="AM555" s="13"/>
      <c r="AN555" s="13">
        <v>1</v>
      </c>
      <c r="AO555" s="13"/>
      <c r="AP555" s="13"/>
      <c r="AQ555" s="13"/>
      <c r="AR555" s="13">
        <v>1</v>
      </c>
      <c r="AS555" s="13"/>
      <c r="AT555" s="13"/>
      <c r="AU555" s="13">
        <v>1</v>
      </c>
      <c r="AV555" s="13"/>
      <c r="AW555" s="13"/>
      <c r="AX555" s="13">
        <v>1</v>
      </c>
      <c r="AY555" s="13"/>
      <c r="AZ555" s="13"/>
      <c r="BA555" s="13">
        <v>1</v>
      </c>
      <c r="BB555" s="13"/>
    </row>
    <row r="556" spans="1:143" x14ac:dyDescent="0.25">
      <c r="A556" s="13" t="s">
        <v>1101</v>
      </c>
      <c r="B556" s="13" t="s">
        <v>58</v>
      </c>
      <c r="C556" s="13" t="s">
        <v>3982</v>
      </c>
      <c r="D556" s="13" t="s">
        <v>4044</v>
      </c>
      <c r="E556" s="13" t="s">
        <v>50</v>
      </c>
      <c r="F556" s="13" t="s">
        <v>51</v>
      </c>
      <c r="G556" s="13" t="s">
        <v>61</v>
      </c>
      <c r="H556" s="13" t="s">
        <v>4309</v>
      </c>
      <c r="I556" s="13" t="s">
        <v>1320</v>
      </c>
      <c r="J556" s="13" t="str">
        <f>VLOOKUP($M556,[1]Hoja1!$K$5:$N$815,2,FALSE)</f>
        <v>C</v>
      </c>
      <c r="K556" s="13">
        <f>VLOOKUP($M556,[1]Hoja1!$K$5:$N$815,3,FALSE)</f>
        <v>7.3</v>
      </c>
      <c r="L556" s="13">
        <f>VLOOKUP($M556,[1]Hoja1!$K$5:$N$815,4,FALSE)</f>
        <v>545674</v>
      </c>
      <c r="M556" s="13" t="s">
        <v>4234</v>
      </c>
      <c r="N556" s="13"/>
      <c r="O556" s="13"/>
      <c r="P556" s="13"/>
      <c r="Q556" s="13"/>
      <c r="R556" s="13"/>
      <c r="S556" s="13"/>
      <c r="T556" s="13"/>
      <c r="U556" s="13"/>
      <c r="V556" s="13"/>
      <c r="W556" s="13"/>
      <c r="X556" s="13"/>
      <c r="Y556" s="13"/>
      <c r="Z556" s="13"/>
      <c r="AA556" s="13"/>
      <c r="AB556" s="13">
        <f>VLOOKUP(M556,'[2]Base Total GPR'!$P$5:$BH$652,11,FALSE)</f>
        <v>3</v>
      </c>
      <c r="AC556" s="13"/>
      <c r="AD556" s="13"/>
      <c r="AE556" s="13"/>
      <c r="AF556" s="13">
        <v>0.67</v>
      </c>
      <c r="AG556" s="13"/>
      <c r="AH556" s="13"/>
      <c r="AI556" s="13"/>
      <c r="AJ556" s="13">
        <v>0.67</v>
      </c>
      <c r="AK556" s="13"/>
      <c r="AL556" s="13"/>
      <c r="AM556" s="13"/>
      <c r="AN556" s="13">
        <v>0.67</v>
      </c>
      <c r="AO556" s="13"/>
      <c r="AP556" s="13"/>
      <c r="AQ556" s="13"/>
      <c r="AR556" s="13"/>
      <c r="AS556" s="13">
        <v>0.65671641791044777</v>
      </c>
      <c r="AT556" s="13"/>
      <c r="AU556" s="13"/>
      <c r="AV556" s="13"/>
      <c r="AW556" s="13">
        <v>0.95833333333333337</v>
      </c>
      <c r="AX556" s="13"/>
      <c r="AY556" s="13"/>
      <c r="AZ556" s="13"/>
      <c r="BA556" s="13">
        <v>0.62204724409448819</v>
      </c>
      <c r="BB556" s="13"/>
    </row>
    <row r="557" spans="1:143" s="2" customFormat="1" x14ac:dyDescent="0.25">
      <c r="A557" s="13" t="s">
        <v>1101</v>
      </c>
      <c r="B557" s="13" t="s">
        <v>58</v>
      </c>
      <c r="C557" s="13" t="s">
        <v>3982</v>
      </c>
      <c r="D557" s="13" t="s">
        <v>4022</v>
      </c>
      <c r="E557" s="13" t="s">
        <v>50</v>
      </c>
      <c r="F557" s="13" t="s">
        <v>51</v>
      </c>
      <c r="G557" s="13" t="s">
        <v>61</v>
      </c>
      <c r="H557" s="13" t="s">
        <v>4309</v>
      </c>
      <c r="I557" s="13" t="s">
        <v>1320</v>
      </c>
      <c r="J557" s="13" t="str">
        <f>VLOOKUP($M557,[1]Hoja1!$K$5:$N$815,2,FALSE)</f>
        <v>C</v>
      </c>
      <c r="K557" s="13">
        <f>VLOOKUP($M557,[1]Hoja1!$K$5:$N$815,3,FALSE)</f>
        <v>9.1999999999999993</v>
      </c>
      <c r="L557" s="13">
        <f>VLOOKUP($M557,[1]Hoja1!$K$5:$N$815,4,FALSE)</f>
        <v>545782</v>
      </c>
      <c r="M557" s="13" t="s">
        <v>4259</v>
      </c>
      <c r="N557" s="13"/>
      <c r="O557" s="13"/>
      <c r="P557" s="13"/>
      <c r="Q557" s="13"/>
      <c r="R557" s="13"/>
      <c r="S557" s="13"/>
      <c r="T557" s="13"/>
      <c r="U557" s="13"/>
      <c r="V557" s="13"/>
      <c r="W557" s="13"/>
      <c r="X557" s="13"/>
      <c r="Y557" s="13"/>
      <c r="Z557" s="13"/>
      <c r="AA557" s="13"/>
      <c r="AB557" s="13">
        <f>VLOOKUP(M557,'[2]Base Total GPR'!$P$5:$BH$652,11,FALSE)</f>
        <v>4</v>
      </c>
      <c r="AC557" s="13"/>
      <c r="AD557" s="13"/>
      <c r="AE557" s="13">
        <v>1</v>
      </c>
      <c r="AF557" s="13"/>
      <c r="AG557" s="13"/>
      <c r="AH557" s="13">
        <v>1</v>
      </c>
      <c r="AI557" s="13"/>
      <c r="AJ557" s="13"/>
      <c r="AK557" s="13">
        <v>1</v>
      </c>
      <c r="AL557" s="13"/>
      <c r="AM557" s="13"/>
      <c r="AN557" s="13">
        <v>1</v>
      </c>
      <c r="AO557" s="13"/>
      <c r="AP557" s="13"/>
      <c r="AQ557" s="13"/>
      <c r="AR557" s="13">
        <v>1</v>
      </c>
      <c r="AS557" s="13"/>
      <c r="AT557" s="13"/>
      <c r="AU557" s="13">
        <v>1</v>
      </c>
      <c r="AV557" s="13"/>
      <c r="AW557" s="13"/>
      <c r="AX557" s="13">
        <v>1</v>
      </c>
      <c r="AY557" s="13"/>
      <c r="AZ557" s="13"/>
      <c r="BA557" s="13">
        <v>1</v>
      </c>
      <c r="BB557" s="13"/>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row>
    <row r="558" spans="1:143" x14ac:dyDescent="0.25">
      <c r="A558" s="13" t="s">
        <v>1101</v>
      </c>
      <c r="B558" s="13" t="s">
        <v>58</v>
      </c>
      <c r="C558" s="13" t="s">
        <v>3982</v>
      </c>
      <c r="D558" s="13" t="s">
        <v>4044</v>
      </c>
      <c r="E558" s="13" t="s">
        <v>50</v>
      </c>
      <c r="F558" s="13" t="s">
        <v>51</v>
      </c>
      <c r="G558" s="13" t="s">
        <v>61</v>
      </c>
      <c r="H558" s="13" t="s">
        <v>4309</v>
      </c>
      <c r="I558" s="13" t="s">
        <v>1320</v>
      </c>
      <c r="J558" s="13" t="str">
        <f>VLOOKUP($M558,[1]Hoja1!$K$5:$N$815,2,FALSE)</f>
        <v>C</v>
      </c>
      <c r="K558" s="13">
        <f>VLOOKUP($M558,[1]Hoja1!$K$5:$N$815,3,FALSE)</f>
        <v>7.2</v>
      </c>
      <c r="L558" s="13">
        <f>VLOOKUP($M558,[1]Hoja1!$K$5:$N$815,4,FALSE)</f>
        <v>545672</v>
      </c>
      <c r="M558" s="13" t="s">
        <v>4279</v>
      </c>
      <c r="N558" s="13"/>
      <c r="O558" s="13"/>
      <c r="P558" s="13"/>
      <c r="Q558" s="13"/>
      <c r="R558" s="13"/>
      <c r="S558" s="13"/>
      <c r="T558" s="13"/>
      <c r="U558" s="13"/>
      <c r="V558" s="13"/>
      <c r="W558" s="13"/>
      <c r="X558" s="13"/>
      <c r="Y558" s="13"/>
      <c r="Z558" s="13"/>
      <c r="AA558" s="13"/>
      <c r="AB558" s="13">
        <f>VLOOKUP(M558,'[2]Base Total GPR'!$P$5:$BH$652,11,FALSE)</f>
        <v>4</v>
      </c>
      <c r="AC558" s="13"/>
      <c r="AD558" s="13"/>
      <c r="AE558" s="13">
        <v>0.85</v>
      </c>
      <c r="AF558" s="13"/>
      <c r="AG558" s="13"/>
      <c r="AH558" s="13">
        <v>0.85</v>
      </c>
      <c r="AI558" s="13"/>
      <c r="AJ558" s="13"/>
      <c r="AK558" s="13">
        <v>0.85</v>
      </c>
      <c r="AL558" s="13"/>
      <c r="AM558" s="13"/>
      <c r="AN558" s="13">
        <v>0.85</v>
      </c>
      <c r="AO558" s="13"/>
      <c r="AP558" s="13"/>
      <c r="AQ558" s="13"/>
      <c r="AR558" s="13">
        <v>0.96197718631178708</v>
      </c>
      <c r="AS558" s="13"/>
      <c r="AT558" s="13"/>
      <c r="AU558" s="13">
        <v>0.90125673249551164</v>
      </c>
      <c r="AV558" s="13"/>
      <c r="AW558" s="13"/>
      <c r="AX558" s="13">
        <v>0.90991471215351816</v>
      </c>
      <c r="AY558" s="13"/>
      <c r="AZ558" s="13"/>
      <c r="BA558" s="13">
        <v>0.90909090909090906</v>
      </c>
      <c r="BB558" s="13"/>
    </row>
    <row r="559" spans="1:143" x14ac:dyDescent="0.25">
      <c r="A559" s="13" t="s">
        <v>503</v>
      </c>
      <c r="B559" s="13" t="s">
        <v>1729</v>
      </c>
      <c r="C559" s="13" t="s">
        <v>2195</v>
      </c>
      <c r="D559" s="13" t="s">
        <v>2196</v>
      </c>
      <c r="E559" s="13" t="s">
        <v>356</v>
      </c>
      <c r="F559" s="13" t="s">
        <v>506</v>
      </c>
      <c r="G559" s="13" t="s">
        <v>507</v>
      </c>
      <c r="H559" s="13" t="s">
        <v>4319</v>
      </c>
      <c r="I559" s="13" t="s">
        <v>2197</v>
      </c>
      <c r="J559" s="13" t="str">
        <f>VLOOKUP($M559,[1]Hoja1!$K$5:$N$815,2,FALSE)</f>
        <v>C</v>
      </c>
      <c r="K559" s="13">
        <f>VLOOKUP($M559,[1]Hoja1!$K$5:$N$815,3,FALSE)</f>
        <v>1.1000000000000001</v>
      </c>
      <c r="L559" s="13">
        <f>VLOOKUP($M559,[1]Hoja1!$K$5:$N$815,4,FALSE)</f>
        <v>561318</v>
      </c>
      <c r="M559" s="13" t="s">
        <v>2199</v>
      </c>
      <c r="N559" s="13"/>
      <c r="O559" s="13"/>
      <c r="P559" s="13"/>
      <c r="Q559" s="13"/>
      <c r="R559" s="13"/>
      <c r="S559" s="13"/>
      <c r="T559" s="13"/>
      <c r="U559" s="13"/>
      <c r="V559" s="13"/>
      <c r="W559" s="13"/>
      <c r="X559" s="13"/>
      <c r="Y559" s="13"/>
      <c r="Z559" s="13"/>
      <c r="AA559" s="13"/>
      <c r="AB559" s="13">
        <f>VLOOKUP(M559,'[2]Base Total GPR'!$P$5:$BH$652,11,FALSE)</f>
        <v>2</v>
      </c>
      <c r="AC559" s="13"/>
      <c r="AD559" s="13"/>
      <c r="AE559" s="13"/>
      <c r="AF559" s="13"/>
      <c r="AG559" s="13"/>
      <c r="AH559" s="13">
        <f>VLOOKUP(M559,'[2]Base Total GPR'!$P$5:$BH$652,18,FALSE)</f>
        <v>1</v>
      </c>
      <c r="AI559" s="13"/>
      <c r="AJ559" s="13"/>
      <c r="AK559" s="13"/>
      <c r="AL559" s="13"/>
      <c r="AM559" s="13"/>
      <c r="AN559" s="13">
        <f>VLOOKUP($M559,'[2]Base Total GPR'!$P$5:$BH$652,19,FALSE)</f>
        <v>1</v>
      </c>
      <c r="AO559" s="13">
        <v>2</v>
      </c>
      <c r="AP559" s="13"/>
      <c r="AQ559" s="13"/>
      <c r="AR559" s="13"/>
      <c r="AS559" s="13"/>
      <c r="AT559" s="13"/>
      <c r="AU559" s="13">
        <v>1</v>
      </c>
      <c r="AV559" s="13"/>
      <c r="AW559" s="13"/>
      <c r="AX559" s="13"/>
      <c r="AY559" s="13"/>
      <c r="AZ559" s="13"/>
      <c r="BA559" s="13">
        <v>1</v>
      </c>
      <c r="BB559" s="13">
        <v>2</v>
      </c>
    </row>
    <row r="560" spans="1:143" x14ac:dyDescent="0.25">
      <c r="A560" s="13" t="s">
        <v>503</v>
      </c>
      <c r="B560" s="13" t="s">
        <v>1729</v>
      </c>
      <c r="C560" s="13" t="s">
        <v>2195</v>
      </c>
      <c r="D560" s="13" t="s">
        <v>2202</v>
      </c>
      <c r="E560" s="13" t="s">
        <v>356</v>
      </c>
      <c r="F560" s="13" t="s">
        <v>506</v>
      </c>
      <c r="G560" s="13" t="s">
        <v>507</v>
      </c>
      <c r="H560" s="13" t="s">
        <v>4319</v>
      </c>
      <c r="I560" s="13" t="s">
        <v>2197</v>
      </c>
      <c r="J560" s="13" t="str">
        <f>VLOOKUP($M560,[1]Hoja1!$K$5:$N$815,2,FALSE)</f>
        <v>C</v>
      </c>
      <c r="K560" s="13">
        <f>VLOOKUP($M560,[1]Hoja1!$K$5:$N$815,3,FALSE)</f>
        <v>3.4</v>
      </c>
      <c r="L560" s="13">
        <f>VLOOKUP($M560,[1]Hoja1!$K$5:$N$815,4,FALSE)</f>
        <v>561404</v>
      </c>
      <c r="M560" s="13" t="s">
        <v>2203</v>
      </c>
      <c r="N560" s="13"/>
      <c r="O560" s="13"/>
      <c r="P560" s="13"/>
      <c r="Q560" s="13"/>
      <c r="R560" s="13"/>
      <c r="S560" s="13"/>
      <c r="T560" s="13"/>
      <c r="U560" s="13"/>
      <c r="V560" s="13"/>
      <c r="W560" s="13"/>
      <c r="X560" s="13"/>
      <c r="Y560" s="13"/>
      <c r="Z560" s="13"/>
      <c r="AA560" s="13"/>
      <c r="AB560" s="13">
        <f>VLOOKUP(M560,'[2]Base Total GPR'!$P$5:$BH$652,11,FALSE)</f>
        <v>2</v>
      </c>
      <c r="AC560" s="13"/>
      <c r="AD560" s="13"/>
      <c r="AE560" s="13"/>
      <c r="AF560" s="13"/>
      <c r="AG560" s="13"/>
      <c r="AH560" s="13">
        <f>VLOOKUP(M560,'[2]Base Total GPR'!$P$5:$BH$652,18,FALSE)</f>
        <v>1</v>
      </c>
      <c r="AI560" s="13"/>
      <c r="AJ560" s="13"/>
      <c r="AK560" s="13"/>
      <c r="AL560" s="13"/>
      <c r="AM560" s="13"/>
      <c r="AN560" s="13">
        <f>VLOOKUP($M560,'[2]Base Total GPR'!$P$5:$BH$652,19,FALSE)</f>
        <v>1</v>
      </c>
      <c r="AO560" s="13">
        <v>2</v>
      </c>
      <c r="AP560" s="13"/>
      <c r="AQ560" s="13"/>
      <c r="AR560" s="13"/>
      <c r="AS560" s="13"/>
      <c r="AT560" s="13"/>
      <c r="AU560" s="13">
        <v>1</v>
      </c>
      <c r="AV560" s="13"/>
      <c r="AW560" s="13"/>
      <c r="AX560" s="13"/>
      <c r="AY560" s="13"/>
      <c r="AZ560" s="13"/>
      <c r="BA560" s="13">
        <v>1</v>
      </c>
      <c r="BB560" s="13">
        <v>2</v>
      </c>
    </row>
    <row r="561" spans="1:143" s="2" customFormat="1" x14ac:dyDescent="0.25">
      <c r="A561" s="13" t="s">
        <v>503</v>
      </c>
      <c r="B561" s="13" t="s">
        <v>1729</v>
      </c>
      <c r="C561" s="13" t="s">
        <v>2195</v>
      </c>
      <c r="D561" s="13" t="s">
        <v>2205</v>
      </c>
      <c r="E561" s="13" t="s">
        <v>356</v>
      </c>
      <c r="F561" s="13" t="s">
        <v>506</v>
      </c>
      <c r="G561" s="13" t="s">
        <v>507</v>
      </c>
      <c r="H561" s="13" t="s">
        <v>4319</v>
      </c>
      <c r="I561" s="13" t="s">
        <v>2197</v>
      </c>
      <c r="J561" s="13" t="str">
        <f>VLOOKUP($M561,[1]Hoja1!$K$5:$N$815,2,FALSE)</f>
        <v>C</v>
      </c>
      <c r="K561" s="13">
        <f>VLOOKUP($M561,[1]Hoja1!$K$5:$N$815,3,FALSE)</f>
        <v>2.2999999999999998</v>
      </c>
      <c r="L561" s="13">
        <f>VLOOKUP($M561,[1]Hoja1!$K$5:$N$815,4,FALSE)</f>
        <v>561401</v>
      </c>
      <c r="M561" s="13" t="s">
        <v>2206</v>
      </c>
      <c r="N561" s="13"/>
      <c r="O561" s="13"/>
      <c r="P561" s="13"/>
      <c r="Q561" s="13"/>
      <c r="R561" s="13"/>
      <c r="S561" s="13"/>
      <c r="T561" s="13"/>
      <c r="U561" s="13"/>
      <c r="V561" s="13"/>
      <c r="W561" s="13"/>
      <c r="X561" s="13"/>
      <c r="Y561" s="13"/>
      <c r="Z561" s="13"/>
      <c r="AA561" s="13"/>
      <c r="AB561" s="13">
        <f>VLOOKUP(M561,'[2]Base Total GPR'!$P$5:$BH$652,11,FALSE)</f>
        <v>2</v>
      </c>
      <c r="AC561" s="13"/>
      <c r="AD561" s="13"/>
      <c r="AE561" s="13"/>
      <c r="AF561" s="13"/>
      <c r="AG561" s="13"/>
      <c r="AH561" s="13">
        <f>VLOOKUP(M561,'[2]Base Total GPR'!$P$5:$BH$652,18,FALSE)</f>
        <v>1</v>
      </c>
      <c r="AI561" s="13"/>
      <c r="AJ561" s="13"/>
      <c r="AK561" s="13"/>
      <c r="AL561" s="13"/>
      <c r="AM561" s="13"/>
      <c r="AN561" s="13">
        <f>VLOOKUP($M561,'[2]Base Total GPR'!$P$5:$BH$652,19,FALSE)</f>
        <v>1</v>
      </c>
      <c r="AO561" s="13">
        <v>2</v>
      </c>
      <c r="AP561" s="13"/>
      <c r="AQ561" s="13"/>
      <c r="AR561" s="13"/>
      <c r="AS561" s="13"/>
      <c r="AT561" s="13"/>
      <c r="AU561" s="13">
        <v>1</v>
      </c>
      <c r="AV561" s="13"/>
      <c r="AW561" s="13"/>
      <c r="AX561" s="13"/>
      <c r="AY561" s="13"/>
      <c r="AZ561" s="13"/>
      <c r="BA561" s="13">
        <v>1</v>
      </c>
      <c r="BB561" s="13">
        <v>2</v>
      </c>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c r="DD561"/>
      <c r="DE561"/>
      <c r="DF561"/>
      <c r="DG561"/>
      <c r="DH561"/>
      <c r="DI561"/>
      <c r="DJ561"/>
      <c r="DK561"/>
      <c r="DL561"/>
      <c r="DM561"/>
      <c r="DN561"/>
      <c r="DO561"/>
      <c r="DP561"/>
      <c r="DQ561"/>
      <c r="DR561"/>
      <c r="DS561"/>
      <c r="DT561"/>
      <c r="DU561"/>
      <c r="DV561"/>
      <c r="DW561"/>
      <c r="DX561"/>
      <c r="DY561"/>
      <c r="DZ561"/>
      <c r="EA561"/>
      <c r="EB561"/>
      <c r="EC561"/>
      <c r="ED561"/>
      <c r="EE561"/>
      <c r="EF561"/>
      <c r="EG561"/>
      <c r="EH561"/>
      <c r="EI561"/>
      <c r="EJ561"/>
      <c r="EK561"/>
      <c r="EL561"/>
      <c r="EM561"/>
    </row>
    <row r="562" spans="1:143" x14ac:dyDescent="0.25">
      <c r="A562" s="13" t="s">
        <v>503</v>
      </c>
      <c r="B562" s="13" t="s">
        <v>1729</v>
      </c>
      <c r="C562" s="13" t="s">
        <v>2195</v>
      </c>
      <c r="D562" s="13" t="s">
        <v>2205</v>
      </c>
      <c r="E562" s="13" t="s">
        <v>356</v>
      </c>
      <c r="F562" s="13" t="s">
        <v>506</v>
      </c>
      <c r="G562" s="13" t="s">
        <v>507</v>
      </c>
      <c r="H562" s="13" t="s">
        <v>4319</v>
      </c>
      <c r="I562" s="13" t="s">
        <v>2197</v>
      </c>
      <c r="J562" s="13" t="str">
        <f>VLOOKUP($M562,[1]Hoja1!$K$5:$N$815,2,FALSE)</f>
        <v>C</v>
      </c>
      <c r="K562" s="13">
        <f>VLOOKUP($M562,[1]Hoja1!$K$5:$N$815,3,FALSE)</f>
        <v>2.4</v>
      </c>
      <c r="L562" s="13">
        <f>VLOOKUP($M562,[1]Hoja1!$K$5:$N$815,4,FALSE)</f>
        <v>561402</v>
      </c>
      <c r="M562" s="13" t="s">
        <v>2208</v>
      </c>
      <c r="N562" s="13"/>
      <c r="O562" s="13"/>
      <c r="P562" s="13"/>
      <c r="Q562" s="13"/>
      <c r="R562" s="13"/>
      <c r="S562" s="13"/>
      <c r="T562" s="13"/>
      <c r="U562" s="13"/>
      <c r="V562" s="13"/>
      <c r="W562" s="13"/>
      <c r="X562" s="13"/>
      <c r="Y562" s="13"/>
      <c r="Z562" s="13"/>
      <c r="AA562" s="13"/>
      <c r="AB562" s="13">
        <f>VLOOKUP(M562,'[2]Base Total GPR'!$P$5:$BH$652,11,FALSE)</f>
        <v>2</v>
      </c>
      <c r="AC562" s="13"/>
      <c r="AD562" s="13"/>
      <c r="AE562" s="13"/>
      <c r="AF562" s="13"/>
      <c r="AG562" s="13"/>
      <c r="AH562" s="13">
        <f>VLOOKUP(M562,'[2]Base Total GPR'!$P$5:$BH$652,18,FALSE)</f>
        <v>0.1</v>
      </c>
      <c r="AI562" s="13"/>
      <c r="AJ562" s="13"/>
      <c r="AK562" s="13"/>
      <c r="AL562" s="13"/>
      <c r="AM562" s="13"/>
      <c r="AN562" s="13">
        <f>VLOOKUP($M562,'[2]Base Total GPR'!$P$5:$BH$652,19,FALSE)</f>
        <v>0.15</v>
      </c>
      <c r="AO562" s="13">
        <v>0.25</v>
      </c>
      <c r="AP562" s="13"/>
      <c r="AQ562" s="13"/>
      <c r="AR562" s="13"/>
      <c r="AS562" s="13"/>
      <c r="AT562" s="13"/>
      <c r="AU562" s="13">
        <v>0.1</v>
      </c>
      <c r="AV562" s="13"/>
      <c r="AW562" s="13"/>
      <c r="AX562" s="13"/>
      <c r="AY562" s="13"/>
      <c r="AZ562" s="13"/>
      <c r="BA562" s="13">
        <v>0.25</v>
      </c>
      <c r="BB562" s="13">
        <v>0.17499999999999999</v>
      </c>
    </row>
    <row r="563" spans="1:143" s="2" customFormat="1" x14ac:dyDescent="0.25">
      <c r="A563" s="13" t="s">
        <v>503</v>
      </c>
      <c r="B563" s="13" t="s">
        <v>1729</v>
      </c>
      <c r="C563" s="13" t="s">
        <v>2195</v>
      </c>
      <c r="D563" s="13" t="s">
        <v>2196</v>
      </c>
      <c r="E563" s="13" t="s">
        <v>356</v>
      </c>
      <c r="F563" s="13" t="s">
        <v>506</v>
      </c>
      <c r="G563" s="13" t="s">
        <v>507</v>
      </c>
      <c r="H563" s="13" t="s">
        <v>4319</v>
      </c>
      <c r="I563" s="13" t="s">
        <v>2197</v>
      </c>
      <c r="J563" s="13" t="str">
        <f>VLOOKUP($M563,[1]Hoja1!$K$5:$N$815,2,FALSE)</f>
        <v>C</v>
      </c>
      <c r="K563" s="13">
        <f>VLOOKUP($M563,[1]Hoja1!$K$5:$N$815,3,FALSE)</f>
        <v>1.2</v>
      </c>
      <c r="L563" s="13">
        <f>VLOOKUP($M563,[1]Hoja1!$K$5:$N$815,4,FALSE)</f>
        <v>561319</v>
      </c>
      <c r="M563" s="13" t="s">
        <v>2200</v>
      </c>
      <c r="N563" s="13"/>
      <c r="O563" s="13"/>
      <c r="P563" s="13"/>
      <c r="Q563" s="13"/>
      <c r="R563" s="13"/>
      <c r="S563" s="13"/>
      <c r="T563" s="13"/>
      <c r="U563" s="13"/>
      <c r="V563" s="13"/>
      <c r="W563" s="13"/>
      <c r="X563" s="13"/>
      <c r="Y563" s="13"/>
      <c r="Z563" s="13"/>
      <c r="AA563" s="13"/>
      <c r="AB563" s="13">
        <f>VLOOKUP(M563,'[2]Base Total GPR'!$P$5:$BH$652,11,FALSE)</f>
        <v>4</v>
      </c>
      <c r="AC563" s="13"/>
      <c r="AD563" s="13"/>
      <c r="AE563" s="13">
        <f>VLOOKUP(M563,'[2]Base Total GPR'!$P$5:$BH$652,18,FALSE)</f>
        <v>0</v>
      </c>
      <c r="AF563" s="13"/>
      <c r="AG563" s="13"/>
      <c r="AH563" s="13">
        <f>VLOOKUP($M563,'[2]Base Total GPR'!$P$5:$BH$652,19,FALSE)</f>
        <v>1</v>
      </c>
      <c r="AI563" s="13"/>
      <c r="AJ563" s="13"/>
      <c r="AK563" s="13">
        <f>VLOOKUP($M563,'[2]Base Total GPR'!$P$5:$BH$652,20,FALSE)</f>
        <v>1</v>
      </c>
      <c r="AL563" s="13"/>
      <c r="AM563" s="13"/>
      <c r="AN563" s="13">
        <f>VLOOKUP($M563,'[2]Base Total GPR'!$P$5:$BH$652,21,FALSE)</f>
        <v>1</v>
      </c>
      <c r="AO563" s="13">
        <v>3</v>
      </c>
      <c r="AP563" s="13"/>
      <c r="AQ563" s="13"/>
      <c r="AR563" s="13">
        <v>0</v>
      </c>
      <c r="AS563" s="13"/>
      <c r="AT563" s="13"/>
      <c r="AU563" s="13">
        <v>1</v>
      </c>
      <c r="AV563" s="13"/>
      <c r="AW563" s="13"/>
      <c r="AX563" s="13">
        <v>1</v>
      </c>
      <c r="AY563" s="13"/>
      <c r="AZ563" s="13"/>
      <c r="BA563" s="13">
        <v>1</v>
      </c>
      <c r="BB563" s="13">
        <v>3</v>
      </c>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c r="DD563"/>
      <c r="DE563"/>
      <c r="DF563"/>
      <c r="DG563"/>
      <c r="DH563"/>
      <c r="DI563"/>
      <c r="DJ563"/>
      <c r="DK563"/>
      <c r="DL563"/>
      <c r="DM563"/>
      <c r="DN563"/>
      <c r="DO563"/>
      <c r="DP563"/>
      <c r="DQ563"/>
      <c r="DR563"/>
      <c r="DS563"/>
      <c r="DT563"/>
      <c r="DU563"/>
      <c r="DV563"/>
      <c r="DW563"/>
      <c r="DX563"/>
      <c r="DY563"/>
      <c r="DZ563"/>
      <c r="EA563"/>
      <c r="EB563"/>
      <c r="EC563"/>
      <c r="ED563"/>
      <c r="EE563"/>
      <c r="EF563"/>
      <c r="EG563"/>
      <c r="EH563"/>
      <c r="EI563"/>
      <c r="EJ563"/>
      <c r="EK563"/>
      <c r="EL563"/>
      <c r="EM563"/>
    </row>
    <row r="564" spans="1:143" x14ac:dyDescent="0.25">
      <c r="A564" s="13" t="s">
        <v>503</v>
      </c>
      <c r="B564" s="13" t="s">
        <v>1729</v>
      </c>
      <c r="C564" s="13" t="s">
        <v>2195</v>
      </c>
      <c r="D564" s="13" t="s">
        <v>2196</v>
      </c>
      <c r="E564" s="13" t="s">
        <v>356</v>
      </c>
      <c r="F564" s="13" t="s">
        <v>506</v>
      </c>
      <c r="G564" s="13" t="s">
        <v>507</v>
      </c>
      <c r="H564" s="13" t="s">
        <v>4319</v>
      </c>
      <c r="I564" s="13" t="s">
        <v>2197</v>
      </c>
      <c r="J564" s="13" t="str">
        <f>VLOOKUP($M564,[1]Hoja1!$K$5:$N$815,2,FALSE)</f>
        <v>C</v>
      </c>
      <c r="K564" s="13">
        <f>VLOOKUP($M564,[1]Hoja1!$K$5:$N$815,3,FALSE)</f>
        <v>1.3</v>
      </c>
      <c r="L564" s="13">
        <f>VLOOKUP($M564,[1]Hoja1!$K$5:$N$815,4,FALSE)</f>
        <v>561320</v>
      </c>
      <c r="M564" s="13" t="s">
        <v>2201</v>
      </c>
      <c r="N564" s="13"/>
      <c r="O564" s="13"/>
      <c r="P564" s="13"/>
      <c r="Q564" s="13"/>
      <c r="R564" s="13"/>
      <c r="S564" s="13"/>
      <c r="T564" s="13"/>
      <c r="U564" s="13"/>
      <c r="V564" s="13"/>
      <c r="W564" s="13"/>
      <c r="X564" s="13"/>
      <c r="Y564" s="13"/>
      <c r="Z564" s="13"/>
      <c r="AA564" s="13"/>
      <c r="AB564" s="13">
        <f>VLOOKUP(M564,'[2]Base Total GPR'!$P$5:$BH$652,11,FALSE)</f>
        <v>4</v>
      </c>
      <c r="AC564" s="13"/>
      <c r="AD564" s="13"/>
      <c r="AE564" s="13">
        <f>VLOOKUP(M564,'[2]Base Total GPR'!$P$5:$BH$652,18,FALSE)</f>
        <v>1</v>
      </c>
      <c r="AF564" s="13"/>
      <c r="AG564" s="13"/>
      <c r="AH564" s="13">
        <f>VLOOKUP($M564,'[2]Base Total GPR'!$P$5:$BH$652,19,FALSE)</f>
        <v>1</v>
      </c>
      <c r="AI564" s="13"/>
      <c r="AJ564" s="13"/>
      <c r="AK564" s="13">
        <f>VLOOKUP($M564,'[2]Base Total GPR'!$P$5:$BH$652,20,FALSE)</f>
        <v>1</v>
      </c>
      <c r="AL564" s="13"/>
      <c r="AM564" s="13"/>
      <c r="AN564" s="13">
        <f>VLOOKUP($M564,'[2]Base Total GPR'!$P$5:$BH$652,21,FALSE)</f>
        <v>1</v>
      </c>
      <c r="AO564" s="13">
        <v>4</v>
      </c>
      <c r="AP564" s="13"/>
      <c r="AQ564" s="13"/>
      <c r="AR564" s="13">
        <v>1</v>
      </c>
      <c r="AS564" s="13"/>
      <c r="AT564" s="13"/>
      <c r="AU564" s="13">
        <v>1</v>
      </c>
      <c r="AV564" s="13"/>
      <c r="AW564" s="13"/>
      <c r="AX564" s="13">
        <v>1</v>
      </c>
      <c r="AY564" s="13"/>
      <c r="AZ564" s="13"/>
      <c r="BA564" s="13">
        <v>1</v>
      </c>
      <c r="BB564" s="13">
        <v>4</v>
      </c>
    </row>
    <row r="565" spans="1:143" x14ac:dyDescent="0.25">
      <c r="A565" s="13" t="s">
        <v>503</v>
      </c>
      <c r="B565" s="13" t="s">
        <v>1729</v>
      </c>
      <c r="C565" s="13" t="s">
        <v>2195</v>
      </c>
      <c r="D565" s="13" t="s">
        <v>2196</v>
      </c>
      <c r="E565" s="13" t="s">
        <v>356</v>
      </c>
      <c r="F565" s="13" t="s">
        <v>506</v>
      </c>
      <c r="G565" s="13" t="s">
        <v>507</v>
      </c>
      <c r="H565" s="13" t="s">
        <v>4319</v>
      </c>
      <c r="I565" s="13" t="s">
        <v>2197</v>
      </c>
      <c r="J565" s="13" t="str">
        <f>VLOOKUP($M565,[1]Hoja1!$K$5:$N$815,2,FALSE)</f>
        <v>C</v>
      </c>
      <c r="K565" s="13">
        <f>VLOOKUP($M565,[1]Hoja1!$K$5:$N$815,3,FALSE)</f>
        <v>1.7</v>
      </c>
      <c r="L565" s="13">
        <f>VLOOKUP($M565,[1]Hoja1!$K$5:$N$815,4,FALSE)</f>
        <v>561429</v>
      </c>
      <c r="M565" s="13" t="s">
        <v>2207</v>
      </c>
      <c r="N565" s="13"/>
      <c r="O565" s="13"/>
      <c r="P565" s="13"/>
      <c r="Q565" s="13"/>
      <c r="R565" s="13"/>
      <c r="S565" s="13"/>
      <c r="T565" s="13"/>
      <c r="U565" s="13"/>
      <c r="V565" s="13"/>
      <c r="W565" s="13"/>
      <c r="X565" s="13"/>
      <c r="Y565" s="13"/>
      <c r="Z565" s="13"/>
      <c r="AA565" s="13"/>
      <c r="AB565" s="13">
        <f>VLOOKUP(M565,'[2]Base Total GPR'!$P$5:$BH$652,11,FALSE)</f>
        <v>4</v>
      </c>
      <c r="AC565" s="13"/>
      <c r="AD565" s="13"/>
      <c r="AE565" s="13">
        <f>VLOOKUP(M565,'[2]Base Total GPR'!$P$5:$BH$652,18,FALSE)</f>
        <v>5.6399999999999999E-2</v>
      </c>
      <c r="AF565" s="13"/>
      <c r="AG565" s="13"/>
      <c r="AH565" s="13">
        <f>VLOOKUP($M565,'[2]Base Total GPR'!$P$5:$BH$652,19,FALSE)</f>
        <v>0.1125</v>
      </c>
      <c r="AI565" s="13"/>
      <c r="AJ565" s="13"/>
      <c r="AK565" s="13">
        <f>VLOOKUP($M565,'[2]Base Total GPR'!$P$5:$BH$652,20,FALSE)</f>
        <v>0.1968</v>
      </c>
      <c r="AL565" s="13"/>
      <c r="AM565" s="13"/>
      <c r="AN565" s="13">
        <f>VLOOKUP($M565,'[2]Base Total GPR'!$P$5:$BH$652,21,FALSE)</f>
        <v>0.1968</v>
      </c>
      <c r="AO565" s="13">
        <v>0.5625</v>
      </c>
      <c r="AP565" s="13"/>
      <c r="AQ565" s="13"/>
      <c r="AR565" s="13">
        <v>5.6399999999999999E-2</v>
      </c>
      <c r="AS565" s="13"/>
      <c r="AT565" s="13"/>
      <c r="AU565" s="13">
        <v>0.15</v>
      </c>
      <c r="AV565" s="13"/>
      <c r="AW565" s="13"/>
      <c r="AX565" s="13">
        <v>0.36570000000000003</v>
      </c>
      <c r="AY565" s="13"/>
      <c r="AZ565" s="13"/>
      <c r="BA565" s="13">
        <v>0.42</v>
      </c>
      <c r="BB565" s="13">
        <v>0.248025</v>
      </c>
    </row>
    <row r="566" spans="1:143" x14ac:dyDescent="0.25">
      <c r="A566" s="13" t="s">
        <v>503</v>
      </c>
      <c r="B566" s="13" t="s">
        <v>1729</v>
      </c>
      <c r="C566" s="13" t="s">
        <v>2195</v>
      </c>
      <c r="D566" s="13" t="s">
        <v>2196</v>
      </c>
      <c r="E566" s="13" t="s">
        <v>356</v>
      </c>
      <c r="F566" s="13" t="s">
        <v>506</v>
      </c>
      <c r="G566" s="13" t="s">
        <v>507</v>
      </c>
      <c r="H566" s="13" t="s">
        <v>4319</v>
      </c>
      <c r="I566" s="13" t="s">
        <v>2197</v>
      </c>
      <c r="J566" s="13" t="str">
        <f>VLOOKUP($M566,[1]Hoja1!$K$5:$N$815,2,FALSE)</f>
        <v>C</v>
      </c>
      <c r="K566" s="13">
        <f>VLOOKUP($M566,[1]Hoja1!$K$5:$N$815,3,FALSE)</f>
        <v>1.4</v>
      </c>
      <c r="L566" s="13">
        <f>VLOOKUP($M566,[1]Hoja1!$K$5:$N$815,4,FALSE)</f>
        <v>561322</v>
      </c>
      <c r="M566" s="13" t="s">
        <v>2198</v>
      </c>
      <c r="N566" s="13"/>
      <c r="O566" s="13"/>
      <c r="P566" s="13"/>
      <c r="Q566" s="13"/>
      <c r="R566" s="13"/>
      <c r="S566" s="13"/>
      <c r="T566" s="13"/>
      <c r="U566" s="13"/>
      <c r="V566" s="13"/>
      <c r="W566" s="13"/>
      <c r="X566" s="13"/>
      <c r="Y566" s="13"/>
      <c r="Z566" s="13"/>
      <c r="AA566" s="13"/>
      <c r="AB566" s="13">
        <f>VLOOKUP(M566,'[2]Base Total GPR'!$P$5:$BH$652,11,FALSE)</f>
        <v>12</v>
      </c>
      <c r="AC566" s="13">
        <f>VLOOKUP(M566,'[2]Base Total GPR'!$P$5:$BH$652,18,FALSE)</f>
        <v>1</v>
      </c>
      <c r="AD566" s="13">
        <f>VLOOKUP($M566,'[2]Base Total GPR'!$P$5:$BH$652,19,FALSE)</f>
        <v>1</v>
      </c>
      <c r="AE566" s="13">
        <f>VLOOKUP($M566,'[2]Base Total GPR'!$P$5:$BH$652,20,FALSE)</f>
        <v>1</v>
      </c>
      <c r="AF566" s="13">
        <f>VLOOKUP($M566,'[2]Base Total GPR'!$P$5:$BH$652,21,FALSE)</f>
        <v>1</v>
      </c>
      <c r="AG566" s="13">
        <f>VLOOKUP($M566,'[2]Base Total GPR'!$P$5:$BH$652,22,FALSE)</f>
        <v>1</v>
      </c>
      <c r="AH566" s="13">
        <f>VLOOKUP($M566,'[2]Base Total GPR'!$P$5:$BH$652,23,FALSE)</f>
        <v>1</v>
      </c>
      <c r="AI566" s="13">
        <f>VLOOKUP($M566,'[2]Base Total GPR'!$P$5:$BH$652,24,FALSE)</f>
        <v>1</v>
      </c>
      <c r="AJ566" s="13">
        <f>VLOOKUP($M566,'[2]Base Total GPR'!$P$5:$BH$652,25,FALSE)</f>
        <v>1</v>
      </c>
      <c r="AK566" s="13">
        <f>VLOOKUP($M566,'[2]Base Total GPR'!$P$5:$BH$652,26,FALSE)</f>
        <v>1</v>
      </c>
      <c r="AL566" s="13">
        <f>VLOOKUP($M566,'[2]Base Total GPR'!$P$5:$BH$652,27,FALSE)</f>
        <v>1</v>
      </c>
      <c r="AM566" s="13">
        <f>VLOOKUP($M566,'[2]Base Total GPR'!$P$5:$BH$652,28,FALSE)</f>
        <v>1</v>
      </c>
      <c r="AN566" s="13">
        <f>VLOOKUP($M566,'[2]Base Total GPR'!$P$5:$BH$652,29,FALSE)</f>
        <v>1</v>
      </c>
      <c r="AO566" s="13">
        <v>12</v>
      </c>
      <c r="AP566" s="13">
        <v>1</v>
      </c>
      <c r="AQ566" s="13">
        <v>1</v>
      </c>
      <c r="AR566" s="13">
        <v>1</v>
      </c>
      <c r="AS566" s="13">
        <v>1</v>
      </c>
      <c r="AT566" s="13">
        <v>1</v>
      </c>
      <c r="AU566" s="13">
        <v>1</v>
      </c>
      <c r="AV566" s="13">
        <v>1</v>
      </c>
      <c r="AW566" s="13">
        <v>1</v>
      </c>
      <c r="AX566" s="13">
        <v>1</v>
      </c>
      <c r="AY566" s="13">
        <v>1</v>
      </c>
      <c r="AZ566" s="13">
        <v>1</v>
      </c>
      <c r="BA566" s="13">
        <v>1</v>
      </c>
      <c r="BB566" s="13">
        <v>12</v>
      </c>
    </row>
    <row r="567" spans="1:143" x14ac:dyDescent="0.25">
      <c r="A567" s="13" t="s">
        <v>503</v>
      </c>
      <c r="B567" s="13" t="s">
        <v>1729</v>
      </c>
      <c r="C567" s="13" t="s">
        <v>2195</v>
      </c>
      <c r="D567" s="13" t="s">
        <v>2196</v>
      </c>
      <c r="E567" s="13" t="s">
        <v>356</v>
      </c>
      <c r="F567" s="13" t="s">
        <v>506</v>
      </c>
      <c r="G567" s="13" t="s">
        <v>507</v>
      </c>
      <c r="H567" s="13" t="s">
        <v>4319</v>
      </c>
      <c r="I567" s="13" t="s">
        <v>2197</v>
      </c>
      <c r="J567" s="13" t="str">
        <f>VLOOKUP($M567,[1]Hoja1!$K$5:$N$815,2,FALSE)</f>
        <v>C</v>
      </c>
      <c r="K567" s="13">
        <f>VLOOKUP($M567,[1]Hoja1!$K$5:$N$815,3,FALSE)</f>
        <v>1.6</v>
      </c>
      <c r="L567" s="13">
        <f>VLOOKUP($M567,[1]Hoja1!$K$5:$N$815,4,FALSE)</f>
        <v>561428</v>
      </c>
      <c r="M567" s="13" t="s">
        <v>2210</v>
      </c>
      <c r="N567" s="13"/>
      <c r="O567" s="13"/>
      <c r="P567" s="13"/>
      <c r="Q567" s="13"/>
      <c r="R567" s="13"/>
      <c r="S567" s="13"/>
      <c r="T567" s="13"/>
      <c r="U567" s="13"/>
      <c r="V567" s="13"/>
      <c r="W567" s="13"/>
      <c r="X567" s="13"/>
      <c r="Y567" s="13"/>
      <c r="Z567" s="13"/>
      <c r="AA567" s="13"/>
      <c r="AB567" s="13">
        <f>VLOOKUP(M567,'[2]Base Total GPR'!$P$5:$BH$652,11,FALSE)</f>
        <v>12</v>
      </c>
      <c r="AC567" s="13">
        <f>VLOOKUP(M567,'[2]Base Total GPR'!$P$5:$BH$652,18,FALSE)</f>
        <v>3.4599999999999999E-2</v>
      </c>
      <c r="AD567" s="13">
        <f>VLOOKUP($M567,'[2]Base Total GPR'!$P$5:$BH$652,19,FALSE)</f>
        <v>1.7299999999999999E-2</v>
      </c>
      <c r="AE567" s="13">
        <f>VLOOKUP($M567,'[2]Base Total GPR'!$P$5:$BH$652,20,FALSE)</f>
        <v>1.7299999999999999E-2</v>
      </c>
      <c r="AF567" s="13">
        <f>VLOOKUP($M567,'[2]Base Total GPR'!$P$5:$BH$652,21,FALSE)</f>
        <v>1.7299999999999999E-2</v>
      </c>
      <c r="AG567" s="13">
        <f>VLOOKUP($M567,'[2]Base Total GPR'!$P$5:$BH$652,22,FALSE)</f>
        <v>1.7299999999999999E-2</v>
      </c>
      <c r="AH567" s="13">
        <f>VLOOKUP($M567,'[2]Base Total GPR'!$P$5:$BH$652,23,FALSE)</f>
        <v>1.7399999999999999E-2</v>
      </c>
      <c r="AI567" s="13">
        <f>VLOOKUP($M567,'[2]Base Total GPR'!$P$5:$BH$652,24,FALSE)</f>
        <v>1.7299999999999999E-2</v>
      </c>
      <c r="AJ567" s="13">
        <f>VLOOKUP($M567,'[2]Base Total GPR'!$P$5:$BH$652,25,FALSE)</f>
        <v>1.7299999999999999E-2</v>
      </c>
      <c r="AK567" s="13">
        <f>VLOOKUP($M567,'[2]Base Total GPR'!$P$5:$BH$652,26,FALSE)</f>
        <v>1.7299999999999999E-2</v>
      </c>
      <c r="AL567" s="13">
        <f>VLOOKUP($M567,'[2]Base Total GPR'!$P$5:$BH$652,27,FALSE)</f>
        <v>1.7299999999999999E-2</v>
      </c>
      <c r="AM567" s="13">
        <f>VLOOKUP($M567,'[2]Base Total GPR'!$P$5:$BH$652,28,FALSE)</f>
        <v>1.7299999999999999E-2</v>
      </c>
      <c r="AN567" s="13">
        <f>VLOOKUP($M567,'[2]Base Total GPR'!$P$5:$BH$652,29,FALSE)</f>
        <v>1.7299999999999999E-2</v>
      </c>
      <c r="AO567" s="13">
        <v>0.22500000000000001</v>
      </c>
      <c r="AP567" s="13">
        <v>3.0891054646710756E-2</v>
      </c>
      <c r="AQ567" s="13">
        <v>4.7076226940480331E-2</v>
      </c>
      <c r="AR567" s="13">
        <v>6.4479638009049781E-2</v>
      </c>
      <c r="AS567" s="13">
        <v>8.2666202575704839E-2</v>
      </c>
      <c r="AT567" s="13">
        <v>0.10163592064044552</v>
      </c>
      <c r="AU567" s="13">
        <v>0.12008353637312913</v>
      </c>
      <c r="AV567" s="13">
        <v>0.13896623738252697</v>
      </c>
      <c r="AW567" s="13">
        <v>0.15802297250261052</v>
      </c>
      <c r="AX567" s="13">
        <v>0.1771667246780369</v>
      </c>
      <c r="AY567" s="13">
        <v>0.19631047685346328</v>
      </c>
      <c r="AZ567" s="13">
        <v>0.2155412460842325</v>
      </c>
      <c r="BA567" s="13">
        <v>0.23477201531500175</v>
      </c>
      <c r="BB567" s="13">
        <v>0.13063435433344936</v>
      </c>
    </row>
    <row r="568" spans="1:143" x14ac:dyDescent="0.25">
      <c r="A568" s="13" t="s">
        <v>503</v>
      </c>
      <c r="B568" s="13" t="s">
        <v>1729</v>
      </c>
      <c r="C568" s="13" t="s">
        <v>2195</v>
      </c>
      <c r="D568" s="13" t="s">
        <v>2196</v>
      </c>
      <c r="E568" s="13" t="s">
        <v>356</v>
      </c>
      <c r="F568" s="13" t="s">
        <v>506</v>
      </c>
      <c r="G568" s="13" t="s">
        <v>507</v>
      </c>
      <c r="H568" s="13" t="s">
        <v>4319</v>
      </c>
      <c r="I568" s="13" t="s">
        <v>2197</v>
      </c>
      <c r="J568" s="13" t="str">
        <f>VLOOKUP($M568,[1]Hoja1!$K$5:$N$815,2,FALSE)</f>
        <v>C</v>
      </c>
      <c r="K568" s="13">
        <f>VLOOKUP($M568,[1]Hoja1!$K$5:$N$815,3,FALSE)</f>
        <v>1.9</v>
      </c>
      <c r="L568" s="13">
        <f>VLOOKUP($M568,[1]Hoja1!$K$5:$N$815,4,FALSE)</f>
        <v>561432</v>
      </c>
      <c r="M568" s="13" t="s">
        <v>2209</v>
      </c>
      <c r="N568" s="13"/>
      <c r="O568" s="13"/>
      <c r="P568" s="13"/>
      <c r="Q568" s="13"/>
      <c r="R568" s="13"/>
      <c r="S568" s="13"/>
      <c r="T568" s="13"/>
      <c r="U568" s="13"/>
      <c r="V568" s="13"/>
      <c r="W568" s="13"/>
      <c r="X568" s="13"/>
      <c r="Y568" s="13"/>
      <c r="Z568" s="13"/>
      <c r="AA568" s="13"/>
      <c r="AB568" s="13">
        <f>VLOOKUP(M568,'[2]Base Total GPR'!$P$5:$BH$652,11,FALSE)</f>
        <v>12</v>
      </c>
      <c r="AC568" s="13">
        <f>VLOOKUP(M568,'[2]Base Total GPR'!$P$5:$BH$652,18,FALSE)</f>
        <v>2.12E-2</v>
      </c>
      <c r="AD568" s="13">
        <f>VLOOKUP($M568,'[2]Base Total GPR'!$P$5:$BH$652,19,FALSE)</f>
        <v>3.1E-2</v>
      </c>
      <c r="AE568" s="13">
        <f>VLOOKUP($M568,'[2]Base Total GPR'!$P$5:$BH$652,20,FALSE)</f>
        <v>5.2999999999999999E-2</v>
      </c>
      <c r="AF568" s="13">
        <f>VLOOKUP($M568,'[2]Base Total GPR'!$P$5:$BH$652,21,FALSE)</f>
        <v>9.1000000000000004E-3</v>
      </c>
      <c r="AG568" s="13">
        <f>VLOOKUP($M568,'[2]Base Total GPR'!$P$5:$BH$652,22,FALSE)</f>
        <v>3.1E-2</v>
      </c>
      <c r="AH568" s="13">
        <f>VLOOKUP($M568,'[2]Base Total GPR'!$P$5:$BH$652,23,FALSE)</f>
        <v>9.6699999999999994E-2</v>
      </c>
      <c r="AI568" s="13">
        <f>VLOOKUP($M568,'[2]Base Total GPR'!$P$5:$BH$652,24,FALSE)</f>
        <v>0</v>
      </c>
      <c r="AJ568" s="13">
        <f>VLOOKUP($M568,'[2]Base Total GPR'!$P$5:$BH$652,25,FALSE)</f>
        <v>0</v>
      </c>
      <c r="AK568" s="13">
        <f>VLOOKUP($M568,'[2]Base Total GPR'!$P$5:$BH$652,26,FALSE)</f>
        <v>0</v>
      </c>
      <c r="AL568" s="13">
        <f>VLOOKUP($M568,'[2]Base Total GPR'!$P$5:$BH$652,27,FALSE)</f>
        <v>5.8299999999999998E-2</v>
      </c>
      <c r="AM568" s="13">
        <f>VLOOKUP($M568,'[2]Base Total GPR'!$P$5:$BH$652,28,FALSE)</f>
        <v>3.1E-2</v>
      </c>
      <c r="AN568" s="13">
        <f>VLOOKUP($M568,'[2]Base Total GPR'!$P$5:$BH$652,29,FALSE)</f>
        <v>0.24979999999999999</v>
      </c>
      <c r="AO568" s="13">
        <v>0.58109999999999995</v>
      </c>
      <c r="AP568" s="13">
        <v>1.18E-2</v>
      </c>
      <c r="AQ568" s="13">
        <v>2.18E-2</v>
      </c>
      <c r="AR568" s="13">
        <v>5.0099999999999999E-2</v>
      </c>
      <c r="AS568" s="13">
        <v>5.7799999999999997E-2</v>
      </c>
      <c r="AT568" s="13">
        <v>5.8999999999999997E-2</v>
      </c>
      <c r="AU568" s="13">
        <v>0.10829999999999999</v>
      </c>
      <c r="AV568" s="13">
        <v>0.1159</v>
      </c>
      <c r="AW568" s="13">
        <v>0.1278</v>
      </c>
      <c r="AX568" s="13">
        <v>0.22450000000000001</v>
      </c>
      <c r="AY568" s="13">
        <v>0.24929999999999999</v>
      </c>
      <c r="AZ568" s="13">
        <v>0.26340000000000002</v>
      </c>
      <c r="BA568" s="13">
        <v>0.4511</v>
      </c>
      <c r="BB568" s="13">
        <v>0.14506666666666665</v>
      </c>
    </row>
    <row r="569" spans="1:143" x14ac:dyDescent="0.25">
      <c r="A569" s="13" t="s">
        <v>503</v>
      </c>
      <c r="B569" s="13" t="s">
        <v>1729</v>
      </c>
      <c r="C569" s="13" t="s">
        <v>2195</v>
      </c>
      <c r="D569" s="13" t="s">
        <v>2196</v>
      </c>
      <c r="E569" s="13" t="s">
        <v>356</v>
      </c>
      <c r="F569" s="13" t="s">
        <v>506</v>
      </c>
      <c r="G569" s="13" t="s">
        <v>507</v>
      </c>
      <c r="H569" s="13" t="s">
        <v>4319</v>
      </c>
      <c r="I569" s="13" t="s">
        <v>2197</v>
      </c>
      <c r="J569" s="13" t="str">
        <f>VLOOKUP($M569,[1]Hoja1!$K$5:$N$815,2,FALSE)</f>
        <v>C</v>
      </c>
      <c r="K569" s="13">
        <f>VLOOKUP($M569,[1]Hoja1!$K$5:$N$815,3,FALSE)</f>
        <v>1.8</v>
      </c>
      <c r="L569" s="13">
        <f>VLOOKUP($M569,[1]Hoja1!$K$5:$N$815,4,FALSE)</f>
        <v>561430</v>
      </c>
      <c r="M569" s="13" t="s">
        <v>2211</v>
      </c>
      <c r="N569" s="13"/>
      <c r="O569" s="13"/>
      <c r="P569" s="13"/>
      <c r="Q569" s="13"/>
      <c r="R569" s="13"/>
      <c r="S569" s="13"/>
      <c r="T569" s="13"/>
      <c r="U569" s="13"/>
      <c r="V569" s="13"/>
      <c r="W569" s="13"/>
      <c r="X569" s="13"/>
      <c r="Y569" s="13"/>
      <c r="Z569" s="13"/>
      <c r="AA569" s="13"/>
      <c r="AB569" s="13">
        <f>VLOOKUP(M569,'[2]Base Total GPR'!$P$5:$BH$652,11,FALSE)</f>
        <v>12</v>
      </c>
      <c r="AC569" s="13">
        <f>VLOOKUP(M569,'[2]Base Total GPR'!$P$5:$BH$652,18,FALSE)</f>
        <v>4.6100000000000002E-2</v>
      </c>
      <c r="AD569" s="13">
        <f>VLOOKUP($M569,'[2]Base Total GPR'!$P$5:$BH$652,19,FALSE)</f>
        <v>4.6100000000000002E-2</v>
      </c>
      <c r="AE569" s="13">
        <f>VLOOKUP($M569,'[2]Base Total GPR'!$P$5:$BH$652,20,FALSE)</f>
        <v>4.6100000000000002E-2</v>
      </c>
      <c r="AF569" s="13">
        <f>VLOOKUP($M569,'[2]Base Total GPR'!$P$5:$BH$652,21,FALSE)</f>
        <v>4.6100000000000002E-2</v>
      </c>
      <c r="AG569" s="13">
        <f>VLOOKUP($M569,'[2]Base Total GPR'!$P$5:$BH$652,22,FALSE)</f>
        <v>4.6100000000000002E-2</v>
      </c>
      <c r="AH569" s="13">
        <f>VLOOKUP($M569,'[2]Base Total GPR'!$P$5:$BH$652,23,FALSE)</f>
        <v>7.2300000000000003E-2</v>
      </c>
      <c r="AI569" s="13">
        <f>VLOOKUP($M569,'[2]Base Total GPR'!$P$5:$BH$652,24,FALSE)</f>
        <v>1.9900000000000001E-2</v>
      </c>
      <c r="AJ569" s="13">
        <f>VLOOKUP($M569,'[2]Base Total GPR'!$P$5:$BH$652,25,FALSE)</f>
        <v>4.6100000000000002E-2</v>
      </c>
      <c r="AK569" s="13">
        <f>VLOOKUP($M569,'[2]Base Total GPR'!$P$5:$BH$652,26,FALSE)</f>
        <v>4.5999999999999999E-2</v>
      </c>
      <c r="AL569" s="13">
        <f>VLOOKUP($M569,'[2]Base Total GPR'!$P$5:$BH$652,27,FALSE)</f>
        <v>4.5999999999999999E-2</v>
      </c>
      <c r="AM569" s="13">
        <f>VLOOKUP($M569,'[2]Base Total GPR'!$P$5:$BH$652,28,FALSE)</f>
        <v>4.5999999999999999E-2</v>
      </c>
      <c r="AN569" s="13">
        <f>VLOOKUP($M569,'[2]Base Total GPR'!$P$5:$BH$652,29,FALSE)</f>
        <v>4.5999999999999999E-2</v>
      </c>
      <c r="AO569" s="13">
        <v>0.55279999999999996</v>
      </c>
      <c r="AP569" s="13">
        <v>6.9539292376104931E-3</v>
      </c>
      <c r="AQ569" s="13">
        <v>1.7467275710973691E-2</v>
      </c>
      <c r="AR569" s="13">
        <v>2.7122979999383547E-2</v>
      </c>
      <c r="AS569" s="13">
        <v>3.7011806721588027E-2</v>
      </c>
      <c r="AT569" s="13">
        <v>4.9450315446789038E-2</v>
      </c>
      <c r="AU569" s="13">
        <v>6.0908714724214059E-2</v>
      </c>
      <c r="AV569" s="13">
        <v>7.0851988317115561E-2</v>
      </c>
      <c r="AW569" s="13">
        <v>0.106062815384814</v>
      </c>
      <c r="AX569" s="13">
        <v>0.14725781122377196</v>
      </c>
      <c r="AY569" s="13">
        <v>0.13027097983870287</v>
      </c>
      <c r="AZ569" s="13">
        <v>0.17896238357209807</v>
      </c>
      <c r="BA569" s="13">
        <v>0.28538865395773733</v>
      </c>
      <c r="BB569" s="13">
        <v>0.10655244851798178</v>
      </c>
    </row>
    <row r="570" spans="1:143" x14ac:dyDescent="0.25">
      <c r="A570" s="13" t="s">
        <v>503</v>
      </c>
      <c r="B570" s="13" t="s">
        <v>1729</v>
      </c>
      <c r="C570" s="13" t="s">
        <v>2195</v>
      </c>
      <c r="D570" s="13" t="s">
        <v>2196</v>
      </c>
      <c r="E570" s="13" t="s">
        <v>356</v>
      </c>
      <c r="F570" s="13" t="s">
        <v>506</v>
      </c>
      <c r="G570" s="13" t="s">
        <v>507</v>
      </c>
      <c r="H570" s="13" t="s">
        <v>4319</v>
      </c>
      <c r="I570" s="13" t="s">
        <v>2197</v>
      </c>
      <c r="J570" s="13" t="str">
        <f>VLOOKUP($M570,[1]Hoja1!$K$5:$N$815,2,FALSE)</f>
        <v>C</v>
      </c>
      <c r="K570" s="13">
        <f>VLOOKUP($M570,[1]Hoja1!$K$5:$N$815,3,FALSE)</f>
        <v>1.5</v>
      </c>
      <c r="L570" s="13">
        <f>VLOOKUP($M570,[1]Hoja1!$K$5:$N$815,4,FALSE)</f>
        <v>561427</v>
      </c>
      <c r="M570" s="13" t="s">
        <v>2204</v>
      </c>
      <c r="N570" s="13"/>
      <c r="O570" s="13"/>
      <c r="P570" s="13"/>
      <c r="Q570" s="13"/>
      <c r="R570" s="13"/>
      <c r="S570" s="13"/>
      <c r="T570" s="13"/>
      <c r="U570" s="13"/>
      <c r="V570" s="13"/>
      <c r="W570" s="13"/>
      <c r="X570" s="13"/>
      <c r="Y570" s="13"/>
      <c r="Z570" s="13"/>
      <c r="AA570" s="13"/>
      <c r="AB570" s="13">
        <f>VLOOKUP(M570,'[2]Base Total GPR'!$P$5:$BH$652,11,FALSE)</f>
        <v>12</v>
      </c>
      <c r="AC570" s="13">
        <f>VLOOKUP(M570,'[2]Base Total GPR'!$P$5:$BH$652,18,FALSE)</f>
        <v>4000</v>
      </c>
      <c r="AD570" s="13">
        <f>VLOOKUP($M570,'[2]Base Total GPR'!$P$5:$BH$652,19,FALSE)</f>
        <v>29745</v>
      </c>
      <c r="AE570" s="13">
        <f>VLOOKUP($M570,'[2]Base Total GPR'!$P$5:$BH$652,20,FALSE)</f>
        <v>29745</v>
      </c>
      <c r="AF570" s="13">
        <f>VLOOKUP($M570,'[2]Base Total GPR'!$P$5:$BH$652,21,FALSE)</f>
        <v>29745</v>
      </c>
      <c r="AG570" s="13">
        <f>VLOOKUP($M570,'[2]Base Total GPR'!$P$5:$BH$652,22,FALSE)</f>
        <v>29745</v>
      </c>
      <c r="AH570" s="13">
        <f>VLOOKUP($M570,'[2]Base Total GPR'!$P$5:$BH$652,23,FALSE)</f>
        <v>29745</v>
      </c>
      <c r="AI570" s="13">
        <f>VLOOKUP($M570,'[2]Base Total GPR'!$P$5:$BH$652,24,FALSE)</f>
        <v>29745</v>
      </c>
      <c r="AJ570" s="13">
        <f>VLOOKUP($M570,'[2]Base Total GPR'!$P$5:$BH$652,25,FALSE)</f>
        <v>29746</v>
      </c>
      <c r="AK570" s="13">
        <f>VLOOKUP($M570,'[2]Base Total GPR'!$P$5:$BH$652,26,FALSE)</f>
        <v>29746</v>
      </c>
      <c r="AL570" s="13">
        <f>VLOOKUP($M570,'[2]Base Total GPR'!$P$5:$BH$652,27,FALSE)</f>
        <v>29746</v>
      </c>
      <c r="AM570" s="13">
        <f>VLOOKUP($M570,'[2]Base Total GPR'!$P$5:$BH$652,28,FALSE)</f>
        <v>29746</v>
      </c>
      <c r="AN570" s="13">
        <f>VLOOKUP($M570,'[2]Base Total GPR'!$P$5:$BH$652,29,FALSE)</f>
        <v>29745</v>
      </c>
      <c r="AO570" s="13">
        <v>331199</v>
      </c>
      <c r="AP570" s="13">
        <v>703</v>
      </c>
      <c r="AQ570" s="13">
        <v>2457</v>
      </c>
      <c r="AR570" s="13">
        <v>357</v>
      </c>
      <c r="AS570" s="13">
        <v>0</v>
      </c>
      <c r="AT570" s="13">
        <v>0</v>
      </c>
      <c r="AU570" s="13">
        <v>0</v>
      </c>
      <c r="AV570" s="13">
        <v>22226</v>
      </c>
      <c r="AW570" s="13">
        <v>15594</v>
      </c>
      <c r="AX570" s="13">
        <v>107034</v>
      </c>
      <c r="AY570" s="13">
        <v>75354</v>
      </c>
      <c r="AZ570" s="13">
        <v>48601</v>
      </c>
      <c r="BA570" s="13">
        <v>0</v>
      </c>
      <c r="BB570" s="13">
        <v>272326</v>
      </c>
    </row>
    <row r="571" spans="1:143" x14ac:dyDescent="0.25">
      <c r="A571" s="13" t="s">
        <v>503</v>
      </c>
      <c r="B571" s="13" t="s">
        <v>1729</v>
      </c>
      <c r="C571" s="13" t="s">
        <v>2195</v>
      </c>
      <c r="D571" s="13" t="s">
        <v>2202</v>
      </c>
      <c r="E571" s="13" t="s">
        <v>356</v>
      </c>
      <c r="F571" s="13" t="s">
        <v>506</v>
      </c>
      <c r="G571" s="13" t="s">
        <v>507</v>
      </c>
      <c r="H571" s="13" t="s">
        <v>4319</v>
      </c>
      <c r="I571" s="13" t="s">
        <v>2197</v>
      </c>
      <c r="J571" s="13" t="str">
        <f>VLOOKUP($M571,[1]Hoja1!$K$5:$N$815,2,FALSE)</f>
        <v>C</v>
      </c>
      <c r="K571" s="13">
        <f>VLOOKUP($M571,[1]Hoja1!$K$5:$N$815,3,FALSE)</f>
        <v>3.3</v>
      </c>
      <c r="L571" s="13">
        <f>VLOOKUP($M571,[1]Hoja1!$K$5:$N$815,4,FALSE)</f>
        <v>561326</v>
      </c>
      <c r="M571" s="13" t="s">
        <v>4091</v>
      </c>
      <c r="N571" s="13"/>
      <c r="O571" s="13"/>
      <c r="P571" s="13"/>
      <c r="Q571" s="13"/>
      <c r="R571" s="13"/>
      <c r="S571" s="13"/>
      <c r="T571" s="13"/>
      <c r="U571" s="13"/>
      <c r="V571" s="13"/>
      <c r="W571" s="13"/>
      <c r="X571" s="13"/>
      <c r="Y571" s="13"/>
      <c r="Z571" s="13"/>
      <c r="AA571" s="13"/>
      <c r="AB571" s="13">
        <f>VLOOKUP(M571,'[2]Base Total GPR'!$P$5:$BH$652,11,FALSE)</f>
        <v>1</v>
      </c>
      <c r="AC571" s="13"/>
      <c r="AD571" s="13"/>
      <c r="AE571" s="13"/>
      <c r="AF571" s="13"/>
      <c r="AG571" s="13"/>
      <c r="AH571" s="13"/>
      <c r="AI571" s="13"/>
      <c r="AJ571" s="13"/>
      <c r="AK571" s="13"/>
      <c r="AL571" s="13"/>
      <c r="AM571" s="13"/>
      <c r="AN571" s="13">
        <v>0.26450000000000001</v>
      </c>
      <c r="AO571" s="13"/>
      <c r="AP571" s="13"/>
      <c r="AQ571" s="13"/>
      <c r="AR571" s="13"/>
      <c r="AS571" s="13"/>
      <c r="AT571" s="13"/>
      <c r="AU571" s="13"/>
      <c r="AV571" s="13"/>
      <c r="AW571" s="13"/>
      <c r="AX571" s="13"/>
      <c r="AY571" s="13"/>
      <c r="AZ571" s="13"/>
      <c r="BA571" s="13" t="s">
        <v>4305</v>
      </c>
      <c r="BB571" s="13"/>
    </row>
    <row r="572" spans="1:143" x14ac:dyDescent="0.25">
      <c r="A572" s="13" t="s">
        <v>503</v>
      </c>
      <c r="B572" s="13" t="s">
        <v>1729</v>
      </c>
      <c r="C572" s="13" t="s">
        <v>2195</v>
      </c>
      <c r="D572" s="13" t="s">
        <v>2202</v>
      </c>
      <c r="E572" s="13" t="s">
        <v>356</v>
      </c>
      <c r="F572" s="13" t="s">
        <v>506</v>
      </c>
      <c r="G572" s="13" t="s">
        <v>507</v>
      </c>
      <c r="H572" s="13" t="s">
        <v>4319</v>
      </c>
      <c r="I572" s="13" t="s">
        <v>2197</v>
      </c>
      <c r="J572" s="13" t="str">
        <f>VLOOKUP($M572,[1]Hoja1!$K$5:$N$815,2,FALSE)</f>
        <v>C</v>
      </c>
      <c r="K572" s="13">
        <f>VLOOKUP($M572,[1]Hoja1!$K$5:$N$815,3,FALSE)</f>
        <v>3.1</v>
      </c>
      <c r="L572" s="13">
        <f>VLOOKUP($M572,[1]Hoja1!$K$5:$N$815,4,FALSE)</f>
        <v>561324</v>
      </c>
      <c r="M572" s="13" t="s">
        <v>4217</v>
      </c>
      <c r="N572" s="13"/>
      <c r="O572" s="13"/>
      <c r="P572" s="13"/>
      <c r="Q572" s="13"/>
      <c r="R572" s="13"/>
      <c r="S572" s="13"/>
      <c r="T572" s="13"/>
      <c r="U572" s="13"/>
      <c r="V572" s="13"/>
      <c r="W572" s="13"/>
      <c r="X572" s="13"/>
      <c r="Y572" s="13"/>
      <c r="Z572" s="13"/>
      <c r="AA572" s="13"/>
      <c r="AB572" s="13">
        <f>VLOOKUP(M572,'[2]Base Total GPR'!$P$5:$BH$652,11,FALSE)</f>
        <v>4</v>
      </c>
      <c r="AC572" s="13"/>
      <c r="AD572" s="13"/>
      <c r="AE572" s="13">
        <v>1</v>
      </c>
      <c r="AF572" s="13"/>
      <c r="AG572" s="13"/>
      <c r="AH572" s="13">
        <v>1</v>
      </c>
      <c r="AI572" s="13"/>
      <c r="AJ572" s="13"/>
      <c r="AK572" s="13">
        <v>1</v>
      </c>
      <c r="AL572" s="13"/>
      <c r="AM572" s="13"/>
      <c r="AN572" s="13">
        <v>1</v>
      </c>
      <c r="AO572" s="13"/>
      <c r="AP572" s="13"/>
      <c r="AQ572" s="13"/>
      <c r="AR572" s="13">
        <v>1</v>
      </c>
      <c r="AS572" s="13"/>
      <c r="AT572" s="13"/>
      <c r="AU572" s="13">
        <v>1</v>
      </c>
      <c r="AV572" s="13"/>
      <c r="AW572" s="13"/>
      <c r="AX572" s="13">
        <v>1</v>
      </c>
      <c r="AY572" s="13"/>
      <c r="AZ572" s="13"/>
      <c r="BA572" s="13">
        <v>1</v>
      </c>
      <c r="BB572" s="13"/>
    </row>
    <row r="573" spans="1:143" x14ac:dyDescent="0.25">
      <c r="A573" s="13" t="s">
        <v>1107</v>
      </c>
      <c r="B573" s="13" t="s">
        <v>1326</v>
      </c>
      <c r="C573" s="13" t="s">
        <v>1108</v>
      </c>
      <c r="D573" s="13" t="s">
        <v>2215</v>
      </c>
      <c r="E573" s="13" t="s">
        <v>104</v>
      </c>
      <c r="F573" s="13" t="s">
        <v>131</v>
      </c>
      <c r="G573" s="13" t="s">
        <v>98</v>
      </c>
      <c r="H573" s="13" t="s">
        <v>1311</v>
      </c>
      <c r="I573" s="13" t="s">
        <v>1311</v>
      </c>
      <c r="J573" s="13" t="str">
        <f>VLOOKUP($M573,[1]Hoja1!$K$5:$N$815,2,FALSE)</f>
        <v>C</v>
      </c>
      <c r="K573" s="13">
        <f>VLOOKUP($M573,[1]Hoja1!$K$5:$N$815,3,FALSE)</f>
        <v>19.100000000000001</v>
      </c>
      <c r="L573" s="13">
        <f>VLOOKUP($M573,[1]Hoja1!$K$5:$N$815,4,FALSE)</f>
        <v>549297</v>
      </c>
      <c r="M573" s="13" t="s">
        <v>2216</v>
      </c>
      <c r="N573" s="13"/>
      <c r="O573" s="13"/>
      <c r="P573" s="13"/>
      <c r="Q573" s="13"/>
      <c r="R573" s="13"/>
      <c r="S573" s="13"/>
      <c r="T573" s="13"/>
      <c r="U573" s="13"/>
      <c r="V573" s="13"/>
      <c r="W573" s="13"/>
      <c r="X573" s="13"/>
      <c r="Y573" s="13"/>
      <c r="Z573" s="13"/>
      <c r="AA573" s="13"/>
      <c r="AB573" s="13">
        <f>VLOOKUP(M573,'[2]Base Total GPR'!$P$5:$BH$652,11,FALSE)</f>
        <v>2</v>
      </c>
      <c r="AC573" s="13"/>
      <c r="AD573" s="13"/>
      <c r="AE573" s="13"/>
      <c r="AF573" s="13"/>
      <c r="AG573" s="13"/>
      <c r="AH573" s="13">
        <f>VLOOKUP(M573,'[2]Base Total GPR'!$P$5:$BH$652,18,FALSE)</f>
        <v>20</v>
      </c>
      <c r="AI573" s="13"/>
      <c r="AJ573" s="13"/>
      <c r="AK573" s="13"/>
      <c r="AL573" s="13"/>
      <c r="AM573" s="13"/>
      <c r="AN573" s="13">
        <f>VLOOKUP($M573,'[2]Base Total GPR'!$P$5:$BH$652,19,FALSE)</f>
        <v>2</v>
      </c>
      <c r="AO573" s="13">
        <v>22</v>
      </c>
      <c r="AP573" s="13"/>
      <c r="AQ573" s="13"/>
      <c r="AR573" s="13"/>
      <c r="AS573" s="13"/>
      <c r="AT573" s="13"/>
      <c r="AU573" s="13">
        <v>21</v>
      </c>
      <c r="AV573" s="13"/>
      <c r="AW573" s="13"/>
      <c r="AX573" s="13"/>
      <c r="AY573" s="13"/>
      <c r="AZ573" s="13"/>
      <c r="BA573" s="13">
        <v>2</v>
      </c>
      <c r="BB573" s="13">
        <v>23</v>
      </c>
    </row>
    <row r="574" spans="1:143" x14ac:dyDescent="0.25">
      <c r="A574" s="13" t="s">
        <v>1107</v>
      </c>
      <c r="B574" s="13" t="s">
        <v>1326</v>
      </c>
      <c r="C574" s="13" t="s">
        <v>1108</v>
      </c>
      <c r="D574" s="13" t="s">
        <v>2212</v>
      </c>
      <c r="E574" s="13" t="s">
        <v>104</v>
      </c>
      <c r="F574" s="13" t="s">
        <v>131</v>
      </c>
      <c r="G574" s="13" t="s">
        <v>98</v>
      </c>
      <c r="H574" s="13" t="s">
        <v>1311</v>
      </c>
      <c r="I574" s="13" t="s">
        <v>1311</v>
      </c>
      <c r="J574" s="13" t="str">
        <f>VLOOKUP($M574,[1]Hoja1!$K$5:$N$815,2,FALSE)</f>
        <v>C</v>
      </c>
      <c r="K574" s="13">
        <f>VLOOKUP($M574,[1]Hoja1!$K$5:$N$815,3,FALSE)</f>
        <v>18.2</v>
      </c>
      <c r="L574" s="13">
        <f>VLOOKUP($M574,[1]Hoja1!$K$5:$N$815,4,FALSE)</f>
        <v>549296</v>
      </c>
      <c r="M574" s="13" t="s">
        <v>2214</v>
      </c>
      <c r="N574" s="13"/>
      <c r="O574" s="13"/>
      <c r="P574" s="13"/>
      <c r="Q574" s="13"/>
      <c r="R574" s="13"/>
      <c r="S574" s="13"/>
      <c r="T574" s="13"/>
      <c r="U574" s="13"/>
      <c r="V574" s="13"/>
      <c r="W574" s="13"/>
      <c r="X574" s="13"/>
      <c r="Y574" s="13"/>
      <c r="Z574" s="13"/>
      <c r="AA574" s="13"/>
      <c r="AB574" s="13">
        <f>VLOOKUP(M574,'[2]Base Total GPR'!$P$5:$BH$652,11,FALSE)</f>
        <v>12</v>
      </c>
      <c r="AC574" s="13">
        <f>VLOOKUP(M574,'[2]Base Total GPR'!$P$5:$BH$652,18,FALSE)</f>
        <v>1910</v>
      </c>
      <c r="AD574" s="13">
        <f>VLOOKUP($M574,'[2]Base Total GPR'!$P$5:$BH$652,19,FALSE)</f>
        <v>16</v>
      </c>
      <c r="AE574" s="13">
        <f>VLOOKUP($M574,'[2]Base Total GPR'!$P$5:$BH$652,20,FALSE)</f>
        <v>13</v>
      </c>
      <c r="AF574" s="13">
        <f>VLOOKUP($M574,'[2]Base Total GPR'!$P$5:$BH$652,21,FALSE)</f>
        <v>21</v>
      </c>
      <c r="AG574" s="13">
        <f>VLOOKUP($M574,'[2]Base Total GPR'!$P$5:$BH$652,22,FALSE)</f>
        <v>6</v>
      </c>
      <c r="AH574" s="13">
        <f>VLOOKUP($M574,'[2]Base Total GPR'!$P$5:$BH$652,23,FALSE)</f>
        <v>13</v>
      </c>
      <c r="AI574" s="13">
        <f>VLOOKUP($M574,'[2]Base Total GPR'!$P$5:$BH$652,24,FALSE)</f>
        <v>6</v>
      </c>
      <c r="AJ574" s="13">
        <f>VLOOKUP($M574,'[2]Base Total GPR'!$P$5:$BH$652,25,FALSE)</f>
        <v>26</v>
      </c>
      <c r="AK574" s="13">
        <f>VLOOKUP($M574,'[2]Base Total GPR'!$P$5:$BH$652,26,FALSE)</f>
        <v>13</v>
      </c>
      <c r="AL574" s="13">
        <f>VLOOKUP($M574,'[2]Base Total GPR'!$P$5:$BH$652,27,FALSE)</f>
        <v>6</v>
      </c>
      <c r="AM574" s="13">
        <f>VLOOKUP($M574,'[2]Base Total GPR'!$P$5:$BH$652,28,FALSE)</f>
        <v>6</v>
      </c>
      <c r="AN574" s="13">
        <f>VLOOKUP($M574,'[2]Base Total GPR'!$P$5:$BH$652,29,FALSE)</f>
        <v>48</v>
      </c>
      <c r="AO574" s="13">
        <v>2084</v>
      </c>
      <c r="AP574" s="13">
        <v>1920</v>
      </c>
      <c r="AQ574" s="13">
        <v>34</v>
      </c>
      <c r="AR574" s="13">
        <v>57</v>
      </c>
      <c r="AS574" s="13">
        <v>19</v>
      </c>
      <c r="AT574" s="13">
        <v>28</v>
      </c>
      <c r="AU574" s="13">
        <v>25</v>
      </c>
      <c r="AV574" s="13">
        <v>54</v>
      </c>
      <c r="AW574" s="13">
        <v>17</v>
      </c>
      <c r="AX574" s="13">
        <v>11</v>
      </c>
      <c r="AY574" s="13">
        <v>20</v>
      </c>
      <c r="AZ574" s="13">
        <v>51</v>
      </c>
      <c r="BA574" s="13">
        <v>4</v>
      </c>
      <c r="BB574" s="13">
        <v>2240</v>
      </c>
    </row>
    <row r="575" spans="1:143" x14ac:dyDescent="0.25">
      <c r="A575" s="13" t="s">
        <v>1107</v>
      </c>
      <c r="B575" s="13" t="s">
        <v>1326</v>
      </c>
      <c r="C575" s="13" t="s">
        <v>1108</v>
      </c>
      <c r="D575" s="13" t="s">
        <v>2212</v>
      </c>
      <c r="E575" s="13" t="s">
        <v>104</v>
      </c>
      <c r="F575" s="13" t="s">
        <v>131</v>
      </c>
      <c r="G575" s="13" t="s">
        <v>98</v>
      </c>
      <c r="H575" s="13" t="s">
        <v>1311</v>
      </c>
      <c r="I575" s="13" t="s">
        <v>1311</v>
      </c>
      <c r="J575" s="13" t="str">
        <f>VLOOKUP($M575,[1]Hoja1!$K$5:$N$815,2,FALSE)</f>
        <v>C</v>
      </c>
      <c r="K575" s="13">
        <f>VLOOKUP($M575,[1]Hoja1!$K$5:$N$815,3,FALSE)</f>
        <v>18.100000000000001</v>
      </c>
      <c r="L575" s="13">
        <f>VLOOKUP($M575,[1]Hoja1!$K$5:$N$815,4,FALSE)</f>
        <v>549295</v>
      </c>
      <c r="M575" s="13" t="s">
        <v>2213</v>
      </c>
      <c r="N575" s="13"/>
      <c r="O575" s="13"/>
      <c r="P575" s="13"/>
      <c r="Q575" s="13"/>
      <c r="R575" s="13"/>
      <c r="S575" s="13"/>
      <c r="T575" s="13"/>
      <c r="U575" s="13"/>
      <c r="V575" s="13"/>
      <c r="W575" s="13"/>
      <c r="X575" s="13"/>
      <c r="Y575" s="13"/>
      <c r="Z575" s="13"/>
      <c r="AA575" s="13"/>
      <c r="AB575" s="13">
        <f>VLOOKUP(M575,'[2]Base Total GPR'!$P$5:$BH$652,11,FALSE)</f>
        <v>12</v>
      </c>
      <c r="AC575" s="13">
        <f>VLOOKUP(M575,'[2]Base Total GPR'!$P$5:$BH$652,18,FALSE)</f>
        <v>301</v>
      </c>
      <c r="AD575" s="13">
        <f>VLOOKUP($M575,'[2]Base Total GPR'!$P$5:$BH$652,19,FALSE)</f>
        <v>2</v>
      </c>
      <c r="AE575" s="13">
        <f>VLOOKUP($M575,'[2]Base Total GPR'!$P$5:$BH$652,20,FALSE)</f>
        <v>2</v>
      </c>
      <c r="AF575" s="13">
        <f>VLOOKUP($M575,'[2]Base Total GPR'!$P$5:$BH$652,21,FALSE)</f>
        <v>3</v>
      </c>
      <c r="AG575" s="13">
        <f>VLOOKUP($M575,'[2]Base Total GPR'!$P$5:$BH$652,22,FALSE)</f>
        <v>1</v>
      </c>
      <c r="AH575" s="13">
        <f>VLOOKUP($M575,'[2]Base Total GPR'!$P$5:$BH$652,23,FALSE)</f>
        <v>2</v>
      </c>
      <c r="AI575" s="13">
        <f>VLOOKUP($M575,'[2]Base Total GPR'!$P$5:$BH$652,24,FALSE)</f>
        <v>1</v>
      </c>
      <c r="AJ575" s="13">
        <f>VLOOKUP($M575,'[2]Base Total GPR'!$P$5:$BH$652,25,FALSE)</f>
        <v>3</v>
      </c>
      <c r="AK575" s="13">
        <f>VLOOKUP($M575,'[2]Base Total GPR'!$P$5:$BH$652,26,FALSE)</f>
        <v>3</v>
      </c>
      <c r="AL575" s="13">
        <f>VLOOKUP($M575,'[2]Base Total GPR'!$P$5:$BH$652,27,FALSE)</f>
        <v>1</v>
      </c>
      <c r="AM575" s="13">
        <f>VLOOKUP($M575,'[2]Base Total GPR'!$P$5:$BH$652,28,FALSE)</f>
        <v>2</v>
      </c>
      <c r="AN575" s="13">
        <f>VLOOKUP($M575,'[2]Base Total GPR'!$P$5:$BH$652,29,FALSE)</f>
        <v>4</v>
      </c>
      <c r="AO575" s="13">
        <v>325</v>
      </c>
      <c r="AP575" s="13">
        <v>300</v>
      </c>
      <c r="AQ575" s="13">
        <v>7</v>
      </c>
      <c r="AR575" s="13">
        <v>4</v>
      </c>
      <c r="AS575" s="13">
        <v>3</v>
      </c>
      <c r="AT575" s="13">
        <v>2</v>
      </c>
      <c r="AU575" s="13">
        <v>4</v>
      </c>
      <c r="AV575" s="13">
        <v>1</v>
      </c>
      <c r="AW575" s="13">
        <v>0</v>
      </c>
      <c r="AX575" s="13">
        <v>2</v>
      </c>
      <c r="AY575" s="13">
        <v>3</v>
      </c>
      <c r="AZ575" s="13">
        <v>2</v>
      </c>
      <c r="BA575" s="13">
        <v>1</v>
      </c>
      <c r="BB575" s="13">
        <v>329</v>
      </c>
    </row>
    <row r="576" spans="1:143" x14ac:dyDescent="0.25">
      <c r="A576" s="13" t="s">
        <v>1124</v>
      </c>
      <c r="B576" s="13" t="s">
        <v>1911</v>
      </c>
      <c r="C576" s="13" t="s">
        <v>2217</v>
      </c>
      <c r="D576" s="13" t="s">
        <v>2221</v>
      </c>
      <c r="E576" s="13" t="s">
        <v>107</v>
      </c>
      <c r="F576" s="13" t="s">
        <v>2219</v>
      </c>
      <c r="G576" s="13" t="s">
        <v>98</v>
      </c>
      <c r="H576" s="13" t="s">
        <v>4338</v>
      </c>
      <c r="I576" s="13" t="s">
        <v>1956</v>
      </c>
      <c r="J576" s="13" t="str">
        <f>VLOOKUP($M576,[1]Hoja1!$K$5:$N$815,2,FALSE)</f>
        <v>C</v>
      </c>
      <c r="K576" s="13">
        <f>VLOOKUP($M576,[1]Hoja1!$K$5:$N$815,3,FALSE)</f>
        <v>22.3</v>
      </c>
      <c r="L576" s="13">
        <f>VLOOKUP($M576,[1]Hoja1!$K$5:$N$815,4,FALSE)</f>
        <v>543502</v>
      </c>
      <c r="M576" s="13" t="s">
        <v>2222</v>
      </c>
      <c r="N576" s="13"/>
      <c r="O576" s="13"/>
      <c r="P576" s="13"/>
      <c r="Q576" s="13"/>
      <c r="R576" s="13"/>
      <c r="S576" s="13"/>
      <c r="T576" s="13"/>
      <c r="U576" s="13"/>
      <c r="V576" s="13"/>
      <c r="W576" s="13"/>
      <c r="X576" s="13"/>
      <c r="Y576" s="13"/>
      <c r="Z576" s="13"/>
      <c r="AA576" s="13"/>
      <c r="AB576" s="13">
        <f>VLOOKUP(M576,'[2]Base Total GPR'!$P$5:$BH$652,11,FALSE)</f>
        <v>2</v>
      </c>
      <c r="AC576" s="13"/>
      <c r="AD576" s="13"/>
      <c r="AE576" s="13"/>
      <c r="AF576" s="13"/>
      <c r="AG576" s="13"/>
      <c r="AH576" s="13">
        <f>VLOOKUP(M576,'[2]Base Total GPR'!$P$5:$BH$652,18,FALSE)</f>
        <v>0.5</v>
      </c>
      <c r="AI576" s="13"/>
      <c r="AJ576" s="13"/>
      <c r="AK576" s="13"/>
      <c r="AL576" s="13"/>
      <c r="AM576" s="13"/>
      <c r="AN576" s="13">
        <f>VLOOKUP($M576,'[2]Base Total GPR'!$P$5:$BH$652,19,FALSE)</f>
        <v>0.5</v>
      </c>
      <c r="AO576" s="13">
        <v>1</v>
      </c>
      <c r="AP576" s="13"/>
      <c r="AQ576" s="13"/>
      <c r="AR576" s="13"/>
      <c r="AS576" s="13"/>
      <c r="AT576" s="13"/>
      <c r="AU576" s="13">
        <v>0.5084914678544552</v>
      </c>
      <c r="AV576" s="13"/>
      <c r="AW576" s="13"/>
      <c r="AX576" s="13"/>
      <c r="AY576" s="13"/>
      <c r="AZ576" s="13"/>
      <c r="BA576" s="13">
        <v>1.0362817796610169</v>
      </c>
      <c r="BB576" s="13">
        <v>0.78194862345757665</v>
      </c>
    </row>
    <row r="577" spans="1:143" x14ac:dyDescent="0.25">
      <c r="A577" s="13" t="s">
        <v>1124</v>
      </c>
      <c r="B577" s="13" t="s">
        <v>1911</v>
      </c>
      <c r="C577" s="13" t="s">
        <v>2217</v>
      </c>
      <c r="D577" s="13" t="s">
        <v>2221</v>
      </c>
      <c r="E577" s="13" t="s">
        <v>107</v>
      </c>
      <c r="F577" s="13" t="s">
        <v>2219</v>
      </c>
      <c r="G577" s="13" t="s">
        <v>98</v>
      </c>
      <c r="H577" s="13" t="s">
        <v>4338</v>
      </c>
      <c r="I577" s="13" t="s">
        <v>1956</v>
      </c>
      <c r="J577" s="13" t="str">
        <f>VLOOKUP($M577,[1]Hoja1!$K$5:$N$815,2,FALSE)</f>
        <v>C</v>
      </c>
      <c r="K577" s="13">
        <f>VLOOKUP($M577,[1]Hoja1!$K$5:$N$815,3,FALSE)</f>
        <v>22.2</v>
      </c>
      <c r="L577" s="13">
        <f>VLOOKUP($M577,[1]Hoja1!$K$5:$N$815,4,FALSE)</f>
        <v>543497</v>
      </c>
      <c r="M577" s="13" t="s">
        <v>2224</v>
      </c>
      <c r="N577" s="13"/>
      <c r="O577" s="13"/>
      <c r="P577" s="13"/>
      <c r="Q577" s="13"/>
      <c r="R577" s="13"/>
      <c r="S577" s="13"/>
      <c r="T577" s="13"/>
      <c r="U577" s="13"/>
      <c r="V577" s="13"/>
      <c r="W577" s="13"/>
      <c r="X577" s="13"/>
      <c r="Y577" s="13"/>
      <c r="Z577" s="13"/>
      <c r="AA577" s="13"/>
      <c r="AB577" s="13">
        <f>VLOOKUP(M577,'[2]Base Total GPR'!$P$5:$BH$652,11,FALSE)</f>
        <v>4</v>
      </c>
      <c r="AC577" s="13"/>
      <c r="AD577" s="13"/>
      <c r="AE577" s="13">
        <f>VLOOKUP(M577,'[2]Base Total GPR'!$P$5:$BH$652,18,FALSE)</f>
        <v>0.92</v>
      </c>
      <c r="AF577" s="13"/>
      <c r="AG577" s="13"/>
      <c r="AH577" s="13">
        <f>VLOOKUP($M577,'[2]Base Total GPR'!$P$5:$BH$652,19,FALSE)</f>
        <v>0.01</v>
      </c>
      <c r="AI577" s="13"/>
      <c r="AJ577" s="13"/>
      <c r="AK577" s="13">
        <f>VLOOKUP($M577,'[2]Base Total GPR'!$P$5:$BH$652,20,FALSE)</f>
        <v>0.01</v>
      </c>
      <c r="AL577" s="13"/>
      <c r="AM577" s="13"/>
      <c r="AN577" s="13">
        <f>VLOOKUP($M577,'[2]Base Total GPR'!$P$5:$BH$652,21,FALSE)</f>
        <v>0.01</v>
      </c>
      <c r="AO577" s="13">
        <v>0.95</v>
      </c>
      <c r="AP577" s="13"/>
      <c r="AQ577" s="13"/>
      <c r="AR577" s="13">
        <v>1</v>
      </c>
      <c r="AS577" s="13"/>
      <c r="AT577" s="13"/>
      <c r="AU577" s="13">
        <v>1</v>
      </c>
      <c r="AV577" s="13"/>
      <c r="AW577" s="13"/>
      <c r="AX577" s="13">
        <v>1</v>
      </c>
      <c r="AY577" s="13"/>
      <c r="AZ577" s="13"/>
      <c r="BA577" s="13">
        <v>1.2209815665582304</v>
      </c>
      <c r="BB577" s="13">
        <v>1.0792253708953761</v>
      </c>
    </row>
    <row r="578" spans="1:143" x14ac:dyDescent="0.25">
      <c r="A578" s="13" t="s">
        <v>1124</v>
      </c>
      <c r="B578" s="13" t="s">
        <v>1911</v>
      </c>
      <c r="C578" s="13" t="s">
        <v>2217</v>
      </c>
      <c r="D578" s="13" t="s">
        <v>2218</v>
      </c>
      <c r="E578" s="13" t="s">
        <v>107</v>
      </c>
      <c r="F578" s="13" t="s">
        <v>2219</v>
      </c>
      <c r="G578" s="13" t="s">
        <v>98</v>
      </c>
      <c r="H578" s="13" t="s">
        <v>4338</v>
      </c>
      <c r="I578" s="13" t="s">
        <v>1956</v>
      </c>
      <c r="J578" s="13" t="str">
        <f>VLOOKUP($M578,[1]Hoja1!$K$5:$N$815,2,FALSE)</f>
        <v>C</v>
      </c>
      <c r="K578" s="13">
        <f>VLOOKUP($M578,[1]Hoja1!$K$5:$N$815,3,FALSE)</f>
        <v>21.2</v>
      </c>
      <c r="L578" s="13">
        <f>VLOOKUP($M578,[1]Hoja1!$K$5:$N$815,4,FALSE)</f>
        <v>546515</v>
      </c>
      <c r="M578" s="13" t="s">
        <v>2220</v>
      </c>
      <c r="N578" s="13"/>
      <c r="O578" s="13"/>
      <c r="P578" s="13"/>
      <c r="Q578" s="13"/>
      <c r="R578" s="13"/>
      <c r="S578" s="13"/>
      <c r="T578" s="13"/>
      <c r="U578" s="13"/>
      <c r="V578" s="13"/>
      <c r="W578" s="13"/>
      <c r="X578" s="13"/>
      <c r="Y578" s="13"/>
      <c r="Z578" s="13"/>
      <c r="AA578" s="13"/>
      <c r="AB578" s="13">
        <f>VLOOKUP(M578,'[2]Base Total GPR'!$P$5:$BH$652,11,FALSE)</f>
        <v>4</v>
      </c>
      <c r="AC578" s="13"/>
      <c r="AD578" s="13"/>
      <c r="AE578" s="13">
        <f>VLOOKUP(M578,'[2]Base Total GPR'!$P$5:$BH$652,18,FALSE)</f>
        <v>2.9899999999999999E-2</v>
      </c>
      <c r="AF578" s="13"/>
      <c r="AG578" s="13"/>
      <c r="AH578" s="13">
        <f>VLOOKUP($M578,'[2]Base Total GPR'!$P$5:$BH$652,19,FALSE)</f>
        <v>-2.3999999999999998E-3</v>
      </c>
      <c r="AI578" s="13"/>
      <c r="AJ578" s="13"/>
      <c r="AK578" s="13">
        <f>VLOOKUP($M578,'[2]Base Total GPR'!$P$5:$BH$652,20,FALSE)</f>
        <v>-1.8E-3</v>
      </c>
      <c r="AL578" s="13"/>
      <c r="AM578" s="13"/>
      <c r="AN578" s="13">
        <f>VLOOKUP($M578,'[2]Base Total GPR'!$P$5:$BH$652,21,FALSE)</f>
        <v>-1E-3</v>
      </c>
      <c r="AO578" s="13">
        <v>2.47E-2</v>
      </c>
      <c r="AP578" s="13"/>
      <c r="AQ578" s="13"/>
      <c r="AR578" s="13">
        <v>2.652695054968925E-2</v>
      </c>
      <c r="AS578" s="13"/>
      <c r="AT578" s="13"/>
      <c r="AU578" s="13">
        <v>1.9692624587871514E-2</v>
      </c>
      <c r="AV578" s="13"/>
      <c r="AW578" s="13"/>
      <c r="AX578" s="13">
        <v>1.8251954737041602E-2</v>
      </c>
      <c r="AY578" s="13"/>
      <c r="AZ578" s="13"/>
      <c r="BA578" s="13">
        <v>1.6906680167921118E-2</v>
      </c>
      <c r="BB578" s="13">
        <v>1.886139359973003E-2</v>
      </c>
    </row>
    <row r="579" spans="1:143" s="2" customFormat="1" x14ac:dyDescent="0.25">
      <c r="A579" s="13" t="s">
        <v>1124</v>
      </c>
      <c r="B579" s="13" t="s">
        <v>1911</v>
      </c>
      <c r="C579" s="13" t="s">
        <v>2217</v>
      </c>
      <c r="D579" s="13" t="s">
        <v>2218</v>
      </c>
      <c r="E579" s="13" t="s">
        <v>107</v>
      </c>
      <c r="F579" s="13" t="s">
        <v>2219</v>
      </c>
      <c r="G579" s="13" t="s">
        <v>98</v>
      </c>
      <c r="H579" s="13" t="s">
        <v>4338</v>
      </c>
      <c r="I579" s="13" t="s">
        <v>1956</v>
      </c>
      <c r="J579" s="13" t="str">
        <f>VLOOKUP($M579,[1]Hoja1!$K$5:$N$815,2,FALSE)</f>
        <v>C</v>
      </c>
      <c r="K579" s="13">
        <f>VLOOKUP($M579,[1]Hoja1!$K$5:$N$815,3,FALSE)</f>
        <v>21.1</v>
      </c>
      <c r="L579" s="13">
        <f>VLOOKUP($M579,[1]Hoja1!$K$5:$N$815,4,FALSE)</f>
        <v>543022</v>
      </c>
      <c r="M579" s="13" t="s">
        <v>2223</v>
      </c>
      <c r="N579" s="13"/>
      <c r="O579" s="13"/>
      <c r="P579" s="13"/>
      <c r="Q579" s="13"/>
      <c r="R579" s="13"/>
      <c r="S579" s="13"/>
      <c r="T579" s="13"/>
      <c r="U579" s="13"/>
      <c r="V579" s="13"/>
      <c r="W579" s="13"/>
      <c r="X579" s="13"/>
      <c r="Y579" s="13"/>
      <c r="Z579" s="13"/>
      <c r="AA579" s="13"/>
      <c r="AB579" s="13">
        <f>VLOOKUP(M579,'[2]Base Total GPR'!$P$5:$BH$652,11,FALSE)</f>
        <v>12</v>
      </c>
      <c r="AC579" s="13">
        <f>VLOOKUP(M579,'[2]Base Total GPR'!$P$5:$BH$652,18,FALSE)</f>
        <v>9.2600000000000002E-2</v>
      </c>
      <c r="AD579" s="13">
        <f>VLOOKUP($M579,'[2]Base Total GPR'!$P$5:$BH$652,19,FALSE)</f>
        <v>6.2799999999999995E-2</v>
      </c>
      <c r="AE579" s="13">
        <f>VLOOKUP($M579,'[2]Base Total GPR'!$P$5:$BH$652,20,FALSE)</f>
        <v>0.1321</v>
      </c>
      <c r="AF579" s="13">
        <f>VLOOKUP($M579,'[2]Base Total GPR'!$P$5:$BH$652,21,FALSE)</f>
        <v>0.1202</v>
      </c>
      <c r="AG579" s="13">
        <f>VLOOKUP($M579,'[2]Base Total GPR'!$P$5:$BH$652,22,FALSE)</f>
        <v>7.4399999999999994E-2</v>
      </c>
      <c r="AH579" s="13">
        <f>VLOOKUP($M579,'[2]Base Total GPR'!$P$5:$BH$652,23,FALSE)</f>
        <v>7.2700000000000001E-2</v>
      </c>
      <c r="AI579" s="13">
        <f>VLOOKUP($M579,'[2]Base Total GPR'!$P$5:$BH$652,24,FALSE)</f>
        <v>7.3700000000000002E-2</v>
      </c>
      <c r="AJ579" s="13">
        <f>VLOOKUP($M579,'[2]Base Total GPR'!$P$5:$BH$652,25,FALSE)</f>
        <v>7.1999999999999995E-2</v>
      </c>
      <c r="AK579" s="13">
        <f>VLOOKUP($M579,'[2]Base Total GPR'!$P$5:$BH$652,26,FALSE)</f>
        <v>7.51E-2</v>
      </c>
      <c r="AL579" s="13">
        <f>VLOOKUP($M579,'[2]Base Total GPR'!$P$5:$BH$652,27,FALSE)</f>
        <v>7.4499999999999997E-2</v>
      </c>
      <c r="AM579" s="13">
        <f>VLOOKUP($M579,'[2]Base Total GPR'!$P$5:$BH$652,28,FALSE)</f>
        <v>7.4800000000000005E-2</v>
      </c>
      <c r="AN579" s="13">
        <f>VLOOKUP($M579,'[2]Base Total GPR'!$P$5:$BH$652,29,FALSE)</f>
        <v>7.51E-2</v>
      </c>
      <c r="AO579" s="13">
        <v>1</v>
      </c>
      <c r="AP579" s="13">
        <v>0.10071050455806341</v>
      </c>
      <c r="AQ579" s="13">
        <v>0.16776822843362618</v>
      </c>
      <c r="AR579" s="13">
        <v>0.28901976035600441</v>
      </c>
      <c r="AS579" s="13">
        <v>0.43064880213734519</v>
      </c>
      <c r="AT579" s="13">
        <v>0.51694254351259505</v>
      </c>
      <c r="AU579" s="13">
        <v>0.59861293467597942</v>
      </c>
      <c r="AV579" s="13">
        <v>0.67897716448859013</v>
      </c>
      <c r="AW579" s="13">
        <v>0.76255245096256596</v>
      </c>
      <c r="AX579" s="13">
        <v>0.85296925062270024</v>
      </c>
      <c r="AY579" s="13">
        <v>0.93752319934705064</v>
      </c>
      <c r="AZ579" s="13">
        <v>1.0216984554115656</v>
      </c>
      <c r="BA579" s="13">
        <v>1.11093618762882</v>
      </c>
      <c r="BB579" s="13">
        <v>0.62236329017790881</v>
      </c>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c r="CY579"/>
      <c r="CZ579"/>
      <c r="DA579"/>
      <c r="DB579"/>
      <c r="DC579"/>
      <c r="DD579"/>
      <c r="DE579"/>
      <c r="DF579"/>
      <c r="DG579"/>
      <c r="DH579"/>
      <c r="DI579"/>
      <c r="DJ579"/>
      <c r="DK579"/>
      <c r="DL579"/>
      <c r="DM579"/>
      <c r="DN579"/>
      <c r="DO579"/>
      <c r="DP579"/>
      <c r="DQ579"/>
      <c r="DR579"/>
      <c r="DS579"/>
      <c r="DT579"/>
      <c r="DU579"/>
      <c r="DV579"/>
      <c r="DW579"/>
      <c r="DX579"/>
      <c r="DY579"/>
      <c r="DZ579"/>
      <c r="EA579"/>
      <c r="EB579"/>
      <c r="EC579"/>
      <c r="ED579"/>
      <c r="EE579"/>
      <c r="EF579"/>
      <c r="EG579"/>
      <c r="EH579"/>
      <c r="EI579"/>
      <c r="EJ579"/>
      <c r="EK579"/>
      <c r="EL579"/>
      <c r="EM579"/>
    </row>
    <row r="580" spans="1:143" x14ac:dyDescent="0.25">
      <c r="A580" s="13" t="s">
        <v>1124</v>
      </c>
      <c r="B580" s="13" t="s">
        <v>1911</v>
      </c>
      <c r="C580" s="13" t="s">
        <v>2217</v>
      </c>
      <c r="D580" s="13" t="s">
        <v>2221</v>
      </c>
      <c r="E580" s="13" t="s">
        <v>107</v>
      </c>
      <c r="F580" s="13" t="s">
        <v>2219</v>
      </c>
      <c r="G580" s="13" t="s">
        <v>98</v>
      </c>
      <c r="H580" s="13" t="s">
        <v>4338</v>
      </c>
      <c r="I580" s="13" t="s">
        <v>1956</v>
      </c>
      <c r="J580" s="13" t="str">
        <f>VLOOKUP($M580,[1]Hoja1!$K$5:$N$815,2,FALSE)</f>
        <v>C</v>
      </c>
      <c r="K580" s="13">
        <f>VLOOKUP($M580,[1]Hoja1!$K$5:$N$815,3,FALSE)</f>
        <v>22.4</v>
      </c>
      <c r="L580" s="13">
        <f>VLOOKUP($M580,[1]Hoja1!$K$5:$N$815,4,FALSE)</f>
        <v>543504</v>
      </c>
      <c r="M580" s="13" t="s">
        <v>4082</v>
      </c>
      <c r="N580" s="13"/>
      <c r="O580" s="13"/>
      <c r="P580" s="13"/>
      <c r="Q580" s="13"/>
      <c r="R580" s="13"/>
      <c r="S580" s="13"/>
      <c r="T580" s="13"/>
      <c r="U580" s="13"/>
      <c r="V580" s="13"/>
      <c r="W580" s="13"/>
      <c r="X580" s="13"/>
      <c r="Y580" s="13"/>
      <c r="Z580" s="13"/>
      <c r="AA580" s="13"/>
      <c r="AB580" s="13">
        <f>VLOOKUP(M580,'[2]Base Total GPR'!$P$5:$BH$652,11,FALSE)</f>
        <v>12</v>
      </c>
      <c r="AC580" s="13">
        <v>0.1275</v>
      </c>
      <c r="AD580" s="13">
        <v>0.12239999999999999</v>
      </c>
      <c r="AE580" s="13">
        <v>0.12759999999999999</v>
      </c>
      <c r="AF580" s="13">
        <v>0.1242</v>
      </c>
      <c r="AG580" s="13">
        <v>0.12280000000000001</v>
      </c>
      <c r="AH580" s="13">
        <v>0.1208</v>
      </c>
      <c r="AI580" s="13">
        <v>0.1188</v>
      </c>
      <c r="AJ580" s="13">
        <v>0.1181</v>
      </c>
      <c r="AK580" s="13">
        <v>0.1176</v>
      </c>
      <c r="AL580" s="13">
        <v>0.1178</v>
      </c>
      <c r="AM580" s="13">
        <v>0.11749999999999999</v>
      </c>
      <c r="AN580" s="13">
        <v>0.1172</v>
      </c>
      <c r="AO580" s="13"/>
      <c r="AP580" s="13">
        <v>0.12508878688912434</v>
      </c>
      <c r="AQ580" s="13">
        <v>9.5260146194164466E-2</v>
      </c>
      <c r="AR580" s="13">
        <v>9.6751665519123259E-2</v>
      </c>
      <c r="AS580" s="13">
        <v>8.4424774379419171E-2</v>
      </c>
      <c r="AT580" s="13">
        <v>7.0952347918692371E-2</v>
      </c>
      <c r="AU580" s="13">
        <v>6.0625833836412679E-2</v>
      </c>
      <c r="AV580" s="13">
        <v>4.482856510375801E-2</v>
      </c>
      <c r="AW580" s="13">
        <v>0.110100608084193</v>
      </c>
      <c r="AX580" s="13">
        <v>0.10716801104100583</v>
      </c>
      <c r="AY580" s="13">
        <v>9.9015967655921064E-2</v>
      </c>
      <c r="AZ580" s="13">
        <v>9.0709267878513231E-2</v>
      </c>
      <c r="BA580" s="13">
        <v>0.10321003736789643</v>
      </c>
      <c r="BB580" s="13"/>
    </row>
    <row r="581" spans="1:143" x14ac:dyDescent="0.25">
      <c r="A581" s="13" t="s">
        <v>1124</v>
      </c>
      <c r="B581" s="13" t="s">
        <v>1911</v>
      </c>
      <c r="C581" s="13" t="s">
        <v>2217</v>
      </c>
      <c r="D581" s="13" t="s">
        <v>2221</v>
      </c>
      <c r="E581" s="13" t="s">
        <v>107</v>
      </c>
      <c r="F581" s="13" t="s">
        <v>2219</v>
      </c>
      <c r="G581" s="13" t="s">
        <v>98</v>
      </c>
      <c r="H581" s="13" t="s">
        <v>4338</v>
      </c>
      <c r="I581" s="13" t="s">
        <v>1956</v>
      </c>
      <c r="J581" s="13" t="str">
        <f>VLOOKUP($M581,[1]Hoja1!$K$5:$N$815,2,FALSE)</f>
        <v>C</v>
      </c>
      <c r="K581" s="13">
        <f>VLOOKUP($M581,[1]Hoja1!$K$5:$N$815,3,FALSE)</f>
        <v>22.1</v>
      </c>
      <c r="L581" s="13">
        <f>VLOOKUP($M581,[1]Hoja1!$K$5:$N$815,4,FALSE)</f>
        <v>543488</v>
      </c>
      <c r="M581" s="13" t="s">
        <v>4117</v>
      </c>
      <c r="N581" s="13"/>
      <c r="O581" s="13"/>
      <c r="P581" s="13"/>
      <c r="Q581" s="13"/>
      <c r="R581" s="13"/>
      <c r="S581" s="13"/>
      <c r="T581" s="13"/>
      <c r="U581" s="13"/>
      <c r="V581" s="13"/>
      <c r="W581" s="13"/>
      <c r="X581" s="13"/>
      <c r="Y581" s="13"/>
      <c r="Z581" s="13"/>
      <c r="AA581" s="13"/>
      <c r="AB581" s="13">
        <f>VLOOKUP(M581,'[2]Base Total GPR'!$P$5:$BH$652,11,FALSE)</f>
        <v>12</v>
      </c>
      <c r="AC581" s="13">
        <v>0.85</v>
      </c>
      <c r="AD581" s="13">
        <v>0.85</v>
      </c>
      <c r="AE581" s="13">
        <v>0.85</v>
      </c>
      <c r="AF581" s="13">
        <v>0.85</v>
      </c>
      <c r="AG581" s="13">
        <v>0.85</v>
      </c>
      <c r="AH581" s="13">
        <v>0.85</v>
      </c>
      <c r="AI581" s="13">
        <v>0.85</v>
      </c>
      <c r="AJ581" s="13">
        <v>0.85</v>
      </c>
      <c r="AK581" s="13">
        <v>0.85</v>
      </c>
      <c r="AL581" s="13">
        <v>0.85</v>
      </c>
      <c r="AM581" s="13">
        <v>0.85</v>
      </c>
      <c r="AN581" s="13">
        <v>0.85</v>
      </c>
      <c r="AO581" s="13"/>
      <c r="AP581" s="13">
        <v>0.90784567895715951</v>
      </c>
      <c r="AQ581" s="13">
        <v>0.90506704235816859</v>
      </c>
      <c r="AR581" s="13">
        <v>0.90988381888892411</v>
      </c>
      <c r="AS581" s="13">
        <v>0.9113717936857445</v>
      </c>
      <c r="AT581" s="13">
        <v>0.91480128025548213</v>
      </c>
      <c r="AU581" s="13">
        <v>0.917585386020631</v>
      </c>
      <c r="AV581" s="13">
        <v>0.92286427668614734</v>
      </c>
      <c r="AW581" s="13">
        <v>0.93301105044411814</v>
      </c>
      <c r="AX581" s="13">
        <v>0.93341962642230181</v>
      </c>
      <c r="AY581" s="13">
        <v>0.92907050737720787</v>
      </c>
      <c r="AZ581" s="13">
        <v>0.92438651737940913</v>
      </c>
      <c r="BA581" s="13">
        <v>0.92980652497327931</v>
      </c>
      <c r="BB581" s="13"/>
    </row>
    <row r="582" spans="1:143" x14ac:dyDescent="0.25">
      <c r="A582" s="13" t="s">
        <v>1124</v>
      </c>
      <c r="B582" s="13" t="s">
        <v>1911</v>
      </c>
      <c r="C582" s="13" t="s">
        <v>2217</v>
      </c>
      <c r="D582" s="13" t="s">
        <v>4024</v>
      </c>
      <c r="E582" s="13" t="s">
        <v>107</v>
      </c>
      <c r="F582" s="13" t="s">
        <v>2219</v>
      </c>
      <c r="G582" s="13" t="s">
        <v>98</v>
      </c>
      <c r="H582" s="13" t="s">
        <v>4338</v>
      </c>
      <c r="I582" s="13" t="s">
        <v>1956</v>
      </c>
      <c r="J582" s="13" t="str">
        <f>VLOOKUP($M582,[1]Hoja1!$K$5:$N$815,2,FALSE)</f>
        <v>C</v>
      </c>
      <c r="K582" s="13">
        <f>VLOOKUP($M582,[1]Hoja1!$K$5:$N$815,3,FALSE)</f>
        <v>23.1</v>
      </c>
      <c r="L582" s="13">
        <f>VLOOKUP($M582,[1]Hoja1!$K$5:$N$815,4,FALSE)</f>
        <v>543490</v>
      </c>
      <c r="M582" s="13" t="s">
        <v>4178</v>
      </c>
      <c r="N582" s="13"/>
      <c r="O582" s="13"/>
      <c r="P582" s="13"/>
      <c r="Q582" s="13"/>
      <c r="R582" s="13"/>
      <c r="S582" s="13"/>
      <c r="T582" s="13"/>
      <c r="U582" s="13"/>
      <c r="V582" s="13"/>
      <c r="W582" s="13"/>
      <c r="X582" s="13"/>
      <c r="Y582" s="13"/>
      <c r="Z582" s="13"/>
      <c r="AA582" s="13"/>
      <c r="AB582" s="13">
        <f>VLOOKUP(M582,'[2]Base Total GPR'!$P$5:$BH$652,11,FALSE)</f>
        <v>4</v>
      </c>
      <c r="AC582" s="13"/>
      <c r="AD582" s="13"/>
      <c r="AE582" s="13">
        <v>0.7</v>
      </c>
      <c r="AF582" s="13"/>
      <c r="AG582" s="13"/>
      <c r="AH582" s="13">
        <v>0.7</v>
      </c>
      <c r="AI582" s="13"/>
      <c r="AJ582" s="13"/>
      <c r="AK582" s="13">
        <v>0.7</v>
      </c>
      <c r="AL582" s="13"/>
      <c r="AM582" s="13"/>
      <c r="AN582" s="13">
        <v>0.7</v>
      </c>
      <c r="AO582" s="13"/>
      <c r="AP582" s="13"/>
      <c r="AQ582" s="13"/>
      <c r="AR582" s="13">
        <v>0.76800000000000002</v>
      </c>
      <c r="AS582" s="13"/>
      <c r="AT582" s="13"/>
      <c r="AU582" s="13">
        <v>0.81799999999999995</v>
      </c>
      <c r="AV582" s="13"/>
      <c r="AW582" s="13"/>
      <c r="AX582" s="13">
        <v>0.78435714285714286</v>
      </c>
      <c r="AY582" s="13"/>
      <c r="AZ582" s="13"/>
      <c r="BA582" s="13">
        <v>0.76545351953731133</v>
      </c>
      <c r="BB582" s="13"/>
    </row>
    <row r="583" spans="1:143" s="3" customFormat="1" x14ac:dyDescent="0.25">
      <c r="A583" s="13" t="s">
        <v>1124</v>
      </c>
      <c r="B583" s="13" t="s">
        <v>1911</v>
      </c>
      <c r="C583" s="13" t="s">
        <v>2217</v>
      </c>
      <c r="D583" s="13" t="s">
        <v>2221</v>
      </c>
      <c r="E583" s="13" t="s">
        <v>107</v>
      </c>
      <c r="F583" s="13" t="s">
        <v>2219</v>
      </c>
      <c r="G583" s="13" t="s">
        <v>98</v>
      </c>
      <c r="H583" s="13" t="s">
        <v>4338</v>
      </c>
      <c r="I583" s="13" t="s">
        <v>1956</v>
      </c>
      <c r="J583" s="13" t="str">
        <f>VLOOKUP($M583,[1]Hoja1!$K$5:$N$815,2,FALSE)</f>
        <v>C</v>
      </c>
      <c r="K583" s="13">
        <f>VLOOKUP($M583,[1]Hoja1!$K$5:$N$815,3,FALSE)</f>
        <v>22.5</v>
      </c>
      <c r="L583" s="13">
        <f>VLOOKUP($M583,[1]Hoja1!$K$5:$N$815,4,FALSE)</f>
        <v>543506</v>
      </c>
      <c r="M583" s="13" t="s">
        <v>4206</v>
      </c>
      <c r="N583" s="13"/>
      <c r="O583" s="13"/>
      <c r="P583" s="13"/>
      <c r="Q583" s="13"/>
      <c r="R583" s="13"/>
      <c r="S583" s="13"/>
      <c r="T583" s="13"/>
      <c r="U583" s="13"/>
      <c r="V583" s="13"/>
      <c r="W583" s="13"/>
      <c r="X583" s="13"/>
      <c r="Y583" s="13"/>
      <c r="Z583" s="13"/>
      <c r="AA583" s="13"/>
      <c r="AB583" s="13">
        <f>VLOOKUP(M583,'[2]Base Total GPR'!$P$5:$BH$652,11,FALSE)</f>
        <v>4</v>
      </c>
      <c r="AC583" s="13"/>
      <c r="AD583" s="13"/>
      <c r="AE583" s="13">
        <v>0.9</v>
      </c>
      <c r="AF583" s="13"/>
      <c r="AG583" s="13"/>
      <c r="AH583" s="13">
        <v>0.9</v>
      </c>
      <c r="AI583" s="13"/>
      <c r="AJ583" s="13"/>
      <c r="AK583" s="13">
        <v>0.9</v>
      </c>
      <c r="AL583" s="13"/>
      <c r="AM583" s="13"/>
      <c r="AN583" s="13">
        <v>0.9</v>
      </c>
      <c r="AO583" s="13"/>
      <c r="AP583" s="13"/>
      <c r="AQ583" s="13"/>
      <c r="AR583" s="13">
        <v>0.90203333333333335</v>
      </c>
      <c r="AS583" s="13"/>
      <c r="AT583" s="13"/>
      <c r="AU583" s="13">
        <v>0.98716666666666664</v>
      </c>
      <c r="AV583" s="13"/>
      <c r="AW583" s="13"/>
      <c r="AX583" s="13">
        <v>0.83333333333333337</v>
      </c>
      <c r="AY583" s="13"/>
      <c r="AZ583" s="13"/>
      <c r="BA583" s="13">
        <v>0.98</v>
      </c>
      <c r="BB583" s="13"/>
      <c r="BC583"/>
      <c r="BD583"/>
      <c r="BE583"/>
      <c r="BF583"/>
      <c r="BG583"/>
      <c r="BH583"/>
      <c r="BI583"/>
      <c r="BJ583"/>
      <c r="BK583"/>
      <c r="BL583"/>
      <c r="BM583"/>
      <c r="BN583"/>
      <c r="BO583"/>
      <c r="BP583"/>
      <c r="BQ583"/>
      <c r="BR583"/>
      <c r="BS583"/>
      <c r="BT583"/>
      <c r="BU583"/>
      <c r="BV583"/>
      <c r="BW583"/>
      <c r="BX583"/>
      <c r="BY583"/>
      <c r="BZ583"/>
      <c r="CA583"/>
      <c r="CB583"/>
      <c r="CC583"/>
      <c r="CD583"/>
      <c r="CE583"/>
      <c r="CF583"/>
      <c r="CG583"/>
      <c r="CH583"/>
      <c r="CI583"/>
      <c r="CJ583"/>
      <c r="CK583"/>
      <c r="CL583"/>
      <c r="CM583"/>
      <c r="CN583"/>
      <c r="CO583"/>
      <c r="CP583"/>
      <c r="CQ583"/>
      <c r="CR583"/>
      <c r="CS583"/>
      <c r="CT583"/>
      <c r="CU583"/>
      <c r="CV583"/>
      <c r="CW583"/>
      <c r="CX583"/>
      <c r="CY583"/>
      <c r="CZ583"/>
      <c r="DA583"/>
      <c r="DB583"/>
      <c r="DC583"/>
      <c r="DD583"/>
      <c r="DE583"/>
      <c r="DF583"/>
      <c r="DG583"/>
      <c r="DH583"/>
      <c r="DI583"/>
      <c r="DJ583"/>
      <c r="DK583"/>
      <c r="DL583"/>
      <c r="DM583"/>
      <c r="DN583"/>
      <c r="DO583"/>
      <c r="DP583"/>
      <c r="DQ583"/>
      <c r="DR583"/>
      <c r="DS583"/>
      <c r="DT583"/>
      <c r="DU583"/>
      <c r="DV583"/>
      <c r="DW583"/>
      <c r="DX583"/>
      <c r="DY583"/>
      <c r="DZ583"/>
      <c r="EA583"/>
      <c r="EB583"/>
      <c r="EC583"/>
      <c r="ED583"/>
      <c r="EE583"/>
      <c r="EF583"/>
      <c r="EG583"/>
      <c r="EH583"/>
      <c r="EI583"/>
      <c r="EJ583"/>
      <c r="EK583"/>
      <c r="EL583"/>
      <c r="EM583"/>
    </row>
    <row r="584" spans="1:143" x14ac:dyDescent="0.25">
      <c r="A584" s="13" t="s">
        <v>1131</v>
      </c>
      <c r="B584" s="13" t="s">
        <v>1379</v>
      </c>
      <c r="C584" s="13" t="s">
        <v>2225</v>
      </c>
      <c r="D584" s="13" t="s">
        <v>2226</v>
      </c>
      <c r="E584" s="13" t="s">
        <v>310</v>
      </c>
      <c r="F584" s="13" t="s">
        <v>311</v>
      </c>
      <c r="G584" s="13" t="s">
        <v>98</v>
      </c>
      <c r="H584" s="13" t="s">
        <v>4314</v>
      </c>
      <c r="I584" s="13" t="s">
        <v>2227</v>
      </c>
      <c r="J584" s="13" t="str">
        <f>VLOOKUP($M584,[1]Hoja1!$K$5:$N$815,2,FALSE)</f>
        <v>C</v>
      </c>
      <c r="K584" s="13">
        <f>VLOOKUP($M584,[1]Hoja1!$K$5:$N$815,3,FALSE)</f>
        <v>16.2</v>
      </c>
      <c r="L584" s="13">
        <f>VLOOKUP($M584,[1]Hoja1!$K$5:$N$815,4,FALSE)</f>
        <v>543849</v>
      </c>
      <c r="M584" s="13" t="s">
        <v>2231</v>
      </c>
      <c r="N584" s="13"/>
      <c r="O584" s="13"/>
      <c r="P584" s="13"/>
      <c r="Q584" s="13"/>
      <c r="R584" s="13"/>
      <c r="S584" s="13"/>
      <c r="T584" s="13"/>
      <c r="U584" s="13"/>
      <c r="V584" s="13"/>
      <c r="W584" s="13"/>
      <c r="X584" s="13"/>
      <c r="Y584" s="13"/>
      <c r="Z584" s="13"/>
      <c r="AA584" s="13"/>
      <c r="AB584" s="13">
        <f>VLOOKUP(M584,'[2]Base Total GPR'!$P$5:$BH$652,11,FALSE)</f>
        <v>4</v>
      </c>
      <c r="AC584" s="13"/>
      <c r="AD584" s="13"/>
      <c r="AE584" s="13">
        <f>VLOOKUP(M584,'[2]Base Total GPR'!$P$5:$BH$652,18,FALSE)</f>
        <v>0.2</v>
      </c>
      <c r="AF584" s="13"/>
      <c r="AG584" s="13"/>
      <c r="AH584" s="13">
        <f>VLOOKUP($M584,'[2]Base Total GPR'!$P$5:$BH$652,19,FALSE)</f>
        <v>0.1</v>
      </c>
      <c r="AI584" s="13"/>
      <c r="AJ584" s="13"/>
      <c r="AK584" s="13">
        <f>VLOOKUP($M584,'[2]Base Total GPR'!$P$5:$BH$652,20,FALSE)</f>
        <v>0.1</v>
      </c>
      <c r="AL584" s="13"/>
      <c r="AM584" s="13"/>
      <c r="AN584" s="13">
        <f>VLOOKUP($M584,'[2]Base Total GPR'!$P$5:$BH$652,21,FALSE)</f>
        <v>0.1</v>
      </c>
      <c r="AO584" s="13">
        <v>0.5</v>
      </c>
      <c r="AP584" s="13"/>
      <c r="AQ584" s="13"/>
      <c r="AR584" s="13">
        <v>0</v>
      </c>
      <c r="AS584" s="13"/>
      <c r="AT584" s="13"/>
      <c r="AU584" s="13">
        <v>13940</v>
      </c>
      <c r="AV584" s="13"/>
      <c r="AW584" s="13"/>
      <c r="AX584" s="13">
        <v>0.29545454545454547</v>
      </c>
      <c r="AY584" s="13"/>
      <c r="AZ584" s="13"/>
      <c r="BA584" s="13">
        <v>0.33333333333333331</v>
      </c>
      <c r="BB584" s="13">
        <v>0.22297297297297297</v>
      </c>
    </row>
    <row r="585" spans="1:143" x14ac:dyDescent="0.25">
      <c r="A585" s="13" t="s">
        <v>1131</v>
      </c>
      <c r="B585" s="13" t="s">
        <v>1379</v>
      </c>
      <c r="C585" s="13" t="s">
        <v>2225</v>
      </c>
      <c r="D585" s="13" t="s">
        <v>2226</v>
      </c>
      <c r="E585" s="13" t="s">
        <v>310</v>
      </c>
      <c r="F585" s="13" t="s">
        <v>311</v>
      </c>
      <c r="G585" s="13" t="s">
        <v>98</v>
      </c>
      <c r="H585" s="13" t="s">
        <v>4314</v>
      </c>
      <c r="I585" s="13" t="s">
        <v>2227</v>
      </c>
      <c r="J585" s="13" t="str">
        <f>VLOOKUP($M585,[1]Hoja1!$K$5:$N$815,2,FALSE)</f>
        <v>C</v>
      </c>
      <c r="K585" s="13">
        <f>VLOOKUP($M585,[1]Hoja1!$K$5:$N$815,3,FALSE)</f>
        <v>16.100000000000001</v>
      </c>
      <c r="L585" s="13">
        <f>VLOOKUP($M585,[1]Hoja1!$K$5:$N$815,4,FALSE)</f>
        <v>543842</v>
      </c>
      <c r="M585" s="13" t="s">
        <v>2232</v>
      </c>
      <c r="N585" s="13"/>
      <c r="O585" s="13"/>
      <c r="P585" s="13"/>
      <c r="Q585" s="13"/>
      <c r="R585" s="13"/>
      <c r="S585" s="13"/>
      <c r="T585" s="13"/>
      <c r="U585" s="13"/>
      <c r="V585" s="13"/>
      <c r="W585" s="13"/>
      <c r="X585" s="13"/>
      <c r="Y585" s="13"/>
      <c r="Z585" s="13"/>
      <c r="AA585" s="13"/>
      <c r="AB585" s="13">
        <f>VLOOKUP(M585,'[2]Base Total GPR'!$P$5:$BH$652,11,FALSE)</f>
        <v>12</v>
      </c>
      <c r="AC585" s="13">
        <f>VLOOKUP(M585,'[2]Base Total GPR'!$P$5:$BH$652,18,FALSE)</f>
        <v>2.5600000000000001E-2</v>
      </c>
      <c r="AD585" s="13">
        <f>VLOOKUP($M585,'[2]Base Total GPR'!$P$5:$BH$652,19,FALSE)</f>
        <v>3.2399999999999998E-2</v>
      </c>
      <c r="AE585" s="13">
        <f>VLOOKUP($M585,'[2]Base Total GPR'!$P$5:$BH$652,20,FALSE)</f>
        <v>8.6099999999999996E-2</v>
      </c>
      <c r="AF585" s="13">
        <f>VLOOKUP($M585,'[2]Base Total GPR'!$P$5:$BH$652,21,FALSE)</f>
        <v>9.0899999999999995E-2</v>
      </c>
      <c r="AG585" s="13">
        <f>VLOOKUP($M585,'[2]Base Total GPR'!$P$5:$BH$652,22,FALSE)</f>
        <v>9.69E-2</v>
      </c>
      <c r="AH585" s="13">
        <f>VLOOKUP($M585,'[2]Base Total GPR'!$P$5:$BH$652,23,FALSE)</f>
        <v>0.1106</v>
      </c>
      <c r="AI585" s="13">
        <f>VLOOKUP($M585,'[2]Base Total GPR'!$P$5:$BH$652,24,FALSE)</f>
        <v>0.14280000000000001</v>
      </c>
      <c r="AJ585" s="13">
        <f>VLOOKUP($M585,'[2]Base Total GPR'!$P$5:$BH$652,25,FALSE)</f>
        <v>0.11360000000000001</v>
      </c>
      <c r="AK585" s="13">
        <f>VLOOKUP($M585,'[2]Base Total GPR'!$P$5:$BH$652,26,FALSE)</f>
        <v>9.1300000000000006E-2</v>
      </c>
      <c r="AL585" s="13">
        <f>VLOOKUP($M585,'[2]Base Total GPR'!$P$5:$BH$652,27,FALSE)</f>
        <v>9.2799999999999994E-2</v>
      </c>
      <c r="AM585" s="13">
        <f>VLOOKUP($M585,'[2]Base Total GPR'!$P$5:$BH$652,28,FALSE)</f>
        <v>8.48E-2</v>
      </c>
      <c r="AN585" s="13">
        <f>VLOOKUP($M585,'[2]Base Total GPR'!$P$5:$BH$652,29,FALSE)</f>
        <v>3.2199999999999999E-2</v>
      </c>
      <c r="AO585" s="13">
        <v>1</v>
      </c>
      <c r="AP585" s="13">
        <v>1.103086014445174E-2</v>
      </c>
      <c r="AQ585" s="13">
        <v>4.0446487196323044E-2</v>
      </c>
      <c r="AR585" s="13">
        <v>0.1036112934996717</v>
      </c>
      <c r="AS585" s="13">
        <v>0.19409061063690086</v>
      </c>
      <c r="AT585" s="13">
        <v>0.3040709126723572</v>
      </c>
      <c r="AU585" s="13">
        <v>0.40492449113591594</v>
      </c>
      <c r="AV585" s="13">
        <v>0.89632304661851614</v>
      </c>
      <c r="AW585" s="13">
        <v>1.271634931057124</v>
      </c>
      <c r="AX585" s="13">
        <v>1.5296782665791202</v>
      </c>
      <c r="AY585" s="13">
        <v>2.0306631648063034</v>
      </c>
      <c r="AZ585" s="13">
        <v>2.5964543663821407</v>
      </c>
      <c r="BA585" s="13">
        <v>2.6900853578463559</v>
      </c>
      <c r="BB585" s="13">
        <v>1.0060844823812651</v>
      </c>
    </row>
    <row r="586" spans="1:143" x14ac:dyDescent="0.25">
      <c r="A586" s="13" t="s">
        <v>1131</v>
      </c>
      <c r="B586" s="13" t="s">
        <v>1379</v>
      </c>
      <c r="C586" s="13" t="s">
        <v>2225</v>
      </c>
      <c r="D586" s="13" t="s">
        <v>2226</v>
      </c>
      <c r="E586" s="13" t="s">
        <v>310</v>
      </c>
      <c r="F586" s="13" t="s">
        <v>311</v>
      </c>
      <c r="G586" s="13" t="s">
        <v>98</v>
      </c>
      <c r="H586" s="13" t="s">
        <v>4314</v>
      </c>
      <c r="I586" s="13" t="s">
        <v>2227</v>
      </c>
      <c r="J586" s="13" t="str">
        <f>VLOOKUP($M586,[1]Hoja1!$K$5:$N$815,2,FALSE)</f>
        <v>C</v>
      </c>
      <c r="K586" s="13">
        <f>VLOOKUP($M586,[1]Hoja1!$K$5:$N$815,3,FALSE)</f>
        <v>16.3</v>
      </c>
      <c r="L586" s="13">
        <f>VLOOKUP($M586,[1]Hoja1!$K$5:$N$815,4,FALSE)</f>
        <v>543859</v>
      </c>
      <c r="M586" s="13" t="s">
        <v>2228</v>
      </c>
      <c r="N586" s="13"/>
      <c r="O586" s="13"/>
      <c r="P586" s="13"/>
      <c r="Q586" s="13"/>
      <c r="R586" s="13"/>
      <c r="S586" s="13"/>
      <c r="T586" s="13"/>
      <c r="U586" s="13"/>
      <c r="V586" s="13"/>
      <c r="W586" s="13"/>
      <c r="X586" s="13"/>
      <c r="Y586" s="13"/>
      <c r="Z586" s="13"/>
      <c r="AA586" s="13"/>
      <c r="AB586" s="13">
        <f>VLOOKUP(M586,'[2]Base Total GPR'!$P$5:$BH$652,11,FALSE)</f>
        <v>12</v>
      </c>
      <c r="AC586" s="13">
        <f>VLOOKUP(M586,'[2]Base Total GPR'!$P$5:$BH$652,18,FALSE)</f>
        <v>5.2499999999999998E-2</v>
      </c>
      <c r="AD586" s="13">
        <f>VLOOKUP($M586,'[2]Base Total GPR'!$P$5:$BH$652,19,FALSE)</f>
        <v>5.2499999999999998E-2</v>
      </c>
      <c r="AE586" s="13">
        <f>VLOOKUP($M586,'[2]Base Total GPR'!$P$5:$BH$652,20,FALSE)</f>
        <v>5.2499999999999998E-2</v>
      </c>
      <c r="AF586" s="13">
        <f>VLOOKUP($M586,'[2]Base Total GPR'!$P$5:$BH$652,21,FALSE)</f>
        <v>5.2499999999999998E-2</v>
      </c>
      <c r="AG586" s="13">
        <f>VLOOKUP($M586,'[2]Base Total GPR'!$P$5:$BH$652,22,FALSE)</f>
        <v>5.2499999999999998E-2</v>
      </c>
      <c r="AH586" s="13">
        <f>VLOOKUP($M586,'[2]Base Total GPR'!$P$5:$BH$652,23,FALSE)</f>
        <v>5.2499999999999998E-2</v>
      </c>
      <c r="AI586" s="13">
        <f>VLOOKUP($M586,'[2]Base Total GPR'!$P$5:$BH$652,24,FALSE)</f>
        <v>5.2499999999999998E-2</v>
      </c>
      <c r="AJ586" s="13">
        <f>VLOOKUP($M586,'[2]Base Total GPR'!$P$5:$BH$652,25,FALSE)</f>
        <v>5.2499999999999998E-2</v>
      </c>
      <c r="AK586" s="13">
        <f>VLOOKUP($M586,'[2]Base Total GPR'!$P$5:$BH$652,26,FALSE)</f>
        <v>5.2499999999999998E-2</v>
      </c>
      <c r="AL586" s="13">
        <f>VLOOKUP($M586,'[2]Base Total GPR'!$P$5:$BH$652,27,FALSE)</f>
        <v>5.2499999999999998E-2</v>
      </c>
      <c r="AM586" s="13">
        <f>VLOOKUP($M586,'[2]Base Total GPR'!$P$5:$BH$652,28,FALSE)</f>
        <v>5.2499999999999998E-2</v>
      </c>
      <c r="AN586" s="13">
        <f>VLOOKUP($M586,'[2]Base Total GPR'!$P$5:$BH$652,29,FALSE)</f>
        <v>5.2499999999999998E-2</v>
      </c>
      <c r="AO586" s="13">
        <v>0.63</v>
      </c>
      <c r="AP586" s="13">
        <v>3.2286212914485165E-3</v>
      </c>
      <c r="AQ586" s="13">
        <v>9.6858638743455502E-3</v>
      </c>
      <c r="AR586" s="13">
        <v>3.6593785960874571E-2</v>
      </c>
      <c r="AS586" s="13">
        <v>8.1345368579411131E-2</v>
      </c>
      <c r="AT586" s="13">
        <v>0.15922267554219455</v>
      </c>
      <c r="AU586" s="13">
        <v>0.2198840455228688</v>
      </c>
      <c r="AV586" s="13">
        <v>0.34193617476975796</v>
      </c>
      <c r="AW586" s="13">
        <v>0.39012636538873419</v>
      </c>
      <c r="AX586" s="13">
        <v>0.46080867404562909</v>
      </c>
      <c r="AY586" s="13">
        <v>0.48584800534878536</v>
      </c>
      <c r="AZ586" s="13">
        <v>0.50055716514374859</v>
      </c>
      <c r="BA586" s="13">
        <v>0.51760641854245604</v>
      </c>
      <c r="BB586" s="13">
        <v>0.255859854731745</v>
      </c>
    </row>
    <row r="587" spans="1:143" x14ac:dyDescent="0.25">
      <c r="A587" s="13" t="s">
        <v>1131</v>
      </c>
      <c r="B587" s="13" t="s">
        <v>1379</v>
      </c>
      <c r="C587" s="13" t="s">
        <v>2225</v>
      </c>
      <c r="D587" s="13" t="s">
        <v>2229</v>
      </c>
      <c r="E587" s="13" t="s">
        <v>310</v>
      </c>
      <c r="F587" s="13" t="s">
        <v>311</v>
      </c>
      <c r="G587" s="13" t="s">
        <v>98</v>
      </c>
      <c r="H587" s="13" t="s">
        <v>4314</v>
      </c>
      <c r="I587" s="13" t="s">
        <v>2227</v>
      </c>
      <c r="J587" s="13" t="str">
        <f>VLOOKUP($M587,[1]Hoja1!$K$5:$N$815,2,FALSE)</f>
        <v>C</v>
      </c>
      <c r="K587" s="13">
        <f>VLOOKUP($M587,[1]Hoja1!$K$5:$N$815,3,FALSE)</f>
        <v>17.100000000000001</v>
      </c>
      <c r="L587" s="13">
        <f>VLOOKUP($M587,[1]Hoja1!$K$5:$N$815,4,FALSE)</f>
        <v>543898</v>
      </c>
      <c r="M587" s="13" t="s">
        <v>2233</v>
      </c>
      <c r="N587" s="13"/>
      <c r="O587" s="13"/>
      <c r="P587" s="13"/>
      <c r="Q587" s="13"/>
      <c r="R587" s="13"/>
      <c r="S587" s="13"/>
      <c r="T587" s="13"/>
      <c r="U587" s="13"/>
      <c r="V587" s="13"/>
      <c r="W587" s="13"/>
      <c r="X587" s="13"/>
      <c r="Y587" s="13"/>
      <c r="Z587" s="13"/>
      <c r="AA587" s="13"/>
      <c r="AB587" s="13">
        <f>VLOOKUP(M587,'[2]Base Total GPR'!$P$5:$BH$652,11,FALSE)</f>
        <v>12</v>
      </c>
      <c r="AC587" s="13">
        <f>VLOOKUP(M587,'[2]Base Total GPR'!$P$5:$BH$652,18,FALSE)</f>
        <v>0.02</v>
      </c>
      <c r="AD587" s="13">
        <f>VLOOKUP($M587,'[2]Base Total GPR'!$P$5:$BH$652,19,FALSE)</f>
        <v>2.1000000000000001E-2</v>
      </c>
      <c r="AE587" s="13">
        <f>VLOOKUP($M587,'[2]Base Total GPR'!$P$5:$BH$652,20,FALSE)</f>
        <v>6.0999999999999999E-2</v>
      </c>
      <c r="AF587" s="13">
        <f>VLOOKUP($M587,'[2]Base Total GPR'!$P$5:$BH$652,21,FALSE)</f>
        <v>6.0999999999999999E-2</v>
      </c>
      <c r="AG587" s="13">
        <f>VLOOKUP($M587,'[2]Base Total GPR'!$P$5:$BH$652,22,FALSE)</f>
        <v>0.121</v>
      </c>
      <c r="AH587" s="13">
        <f>VLOOKUP($M587,'[2]Base Total GPR'!$P$5:$BH$652,23,FALSE)</f>
        <v>0.121</v>
      </c>
      <c r="AI587" s="13">
        <f>VLOOKUP($M587,'[2]Base Total GPR'!$P$5:$BH$652,24,FALSE)</f>
        <v>0.153</v>
      </c>
      <c r="AJ587" s="13">
        <f>VLOOKUP($M587,'[2]Base Total GPR'!$P$5:$BH$652,25,FALSE)</f>
        <v>0.15</v>
      </c>
      <c r="AK587" s="13">
        <f>VLOOKUP($M587,'[2]Base Total GPR'!$P$5:$BH$652,26,FALSE)</f>
        <v>0.121</v>
      </c>
      <c r="AL587" s="13">
        <f>VLOOKUP($M587,'[2]Base Total GPR'!$P$5:$BH$652,27,FALSE)</f>
        <v>0.1</v>
      </c>
      <c r="AM587" s="13">
        <f>VLOOKUP($M587,'[2]Base Total GPR'!$P$5:$BH$652,28,FALSE)</f>
        <v>0.05</v>
      </c>
      <c r="AN587" s="13">
        <f>VLOOKUP($M587,'[2]Base Total GPR'!$P$5:$BH$652,29,FALSE)</f>
        <v>2.1000000000000001E-2</v>
      </c>
      <c r="AO587" s="13">
        <v>1</v>
      </c>
      <c r="AP587" s="13">
        <v>1.9016122364613478E-2</v>
      </c>
      <c r="AQ587" s="13">
        <v>4.6300124018189337E-2</v>
      </c>
      <c r="AR587" s="13">
        <v>0.12319140140553948</v>
      </c>
      <c r="AS587" s="13">
        <v>0.15957007027697395</v>
      </c>
      <c r="AT587" s="13">
        <v>0.19305498139727159</v>
      </c>
      <c r="AU587" s="13">
        <v>0.22529971062422488</v>
      </c>
      <c r="AV587" s="13">
        <v>0.25671765192228191</v>
      </c>
      <c r="AW587" s="13">
        <v>0.28358825961140965</v>
      </c>
      <c r="AX587" s="13">
        <v>0.32120711037618849</v>
      </c>
      <c r="AY587" s="13">
        <v>0.33195535345183963</v>
      </c>
      <c r="AZ587" s="13">
        <v>0.37164117403885905</v>
      </c>
      <c r="BA587" s="13">
        <v>0.42455560148821825</v>
      </c>
      <c r="BB587" s="13">
        <v>0.22967479674796748</v>
      </c>
    </row>
    <row r="588" spans="1:143" x14ac:dyDescent="0.25">
      <c r="A588" s="13" t="s">
        <v>1131</v>
      </c>
      <c r="B588" s="13" t="s">
        <v>1379</v>
      </c>
      <c r="C588" s="13" t="s">
        <v>2225</v>
      </c>
      <c r="D588" s="13" t="s">
        <v>2229</v>
      </c>
      <c r="E588" s="13" t="s">
        <v>310</v>
      </c>
      <c r="F588" s="13" t="s">
        <v>311</v>
      </c>
      <c r="G588" s="13" t="s">
        <v>98</v>
      </c>
      <c r="H588" s="13" t="s">
        <v>4314</v>
      </c>
      <c r="I588" s="13" t="s">
        <v>2227</v>
      </c>
      <c r="J588" s="13" t="str">
        <f>VLOOKUP($M588,[1]Hoja1!$K$5:$N$815,2,FALSE)</f>
        <v>C</v>
      </c>
      <c r="K588" s="13">
        <f>VLOOKUP($M588,[1]Hoja1!$K$5:$N$815,3,FALSE)</f>
        <v>17.2</v>
      </c>
      <c r="L588" s="13">
        <f>VLOOKUP($M588,[1]Hoja1!$K$5:$N$815,4,FALSE)</f>
        <v>543905</v>
      </c>
      <c r="M588" s="13" t="s">
        <v>2230</v>
      </c>
      <c r="N588" s="13"/>
      <c r="O588" s="13"/>
      <c r="P588" s="13"/>
      <c r="Q588" s="13"/>
      <c r="R588" s="13"/>
      <c r="S588" s="13"/>
      <c r="T588" s="13"/>
      <c r="U588" s="13"/>
      <c r="V588" s="13"/>
      <c r="W588" s="13"/>
      <c r="X588" s="13"/>
      <c r="Y588" s="13"/>
      <c r="Z588" s="13"/>
      <c r="AA588" s="13"/>
      <c r="AB588" s="13">
        <f>VLOOKUP(M588,'[2]Base Total GPR'!$P$5:$BH$652,11,FALSE)</f>
        <v>12</v>
      </c>
      <c r="AC588" s="13">
        <f>VLOOKUP(M588,'[2]Base Total GPR'!$P$5:$BH$652,18,FALSE)</f>
        <v>0.02</v>
      </c>
      <c r="AD588" s="13">
        <f>VLOOKUP($M588,'[2]Base Total GPR'!$P$5:$BH$652,19,FALSE)</f>
        <v>2.1000000000000001E-2</v>
      </c>
      <c r="AE588" s="13">
        <f>VLOOKUP($M588,'[2]Base Total GPR'!$P$5:$BH$652,20,FALSE)</f>
        <v>6.0999999999999999E-2</v>
      </c>
      <c r="AF588" s="13">
        <f>VLOOKUP($M588,'[2]Base Total GPR'!$P$5:$BH$652,21,FALSE)</f>
        <v>6.0999999999999999E-2</v>
      </c>
      <c r="AG588" s="13">
        <f>VLOOKUP($M588,'[2]Base Total GPR'!$P$5:$BH$652,22,FALSE)</f>
        <v>0.121</v>
      </c>
      <c r="AH588" s="13">
        <f>VLOOKUP($M588,'[2]Base Total GPR'!$P$5:$BH$652,23,FALSE)</f>
        <v>0.121</v>
      </c>
      <c r="AI588" s="13">
        <f>VLOOKUP($M588,'[2]Base Total GPR'!$P$5:$BH$652,24,FALSE)</f>
        <v>0.153</v>
      </c>
      <c r="AJ588" s="13">
        <f>VLOOKUP($M588,'[2]Base Total GPR'!$P$5:$BH$652,25,FALSE)</f>
        <v>0.15</v>
      </c>
      <c r="AK588" s="13">
        <f>VLOOKUP($M588,'[2]Base Total GPR'!$P$5:$BH$652,26,FALSE)</f>
        <v>0.121</v>
      </c>
      <c r="AL588" s="13">
        <f>VLOOKUP($M588,'[2]Base Total GPR'!$P$5:$BH$652,27,FALSE)</f>
        <v>0.1</v>
      </c>
      <c r="AM588" s="13">
        <f>VLOOKUP($M588,'[2]Base Total GPR'!$P$5:$BH$652,28,FALSE)</f>
        <v>0.05</v>
      </c>
      <c r="AN588" s="13">
        <f>VLOOKUP($M588,'[2]Base Total GPR'!$P$5:$BH$652,29,FALSE)</f>
        <v>2.1000000000000001E-2</v>
      </c>
      <c r="AO588" s="13">
        <v>1</v>
      </c>
      <c r="AP588" s="13">
        <v>1.066468253968254E-2</v>
      </c>
      <c r="AQ588" s="13">
        <v>3.844246031746032E-2</v>
      </c>
      <c r="AR588" s="13">
        <v>7.2668650793650799E-2</v>
      </c>
      <c r="AS588" s="13">
        <v>9.9454365079365073E-2</v>
      </c>
      <c r="AT588" s="13">
        <v>0.12103174603174603</v>
      </c>
      <c r="AU588" s="13">
        <v>0.140625</v>
      </c>
      <c r="AV588" s="13">
        <v>0.16666666666666666</v>
      </c>
      <c r="AW588" s="13">
        <v>0.17956349206349206</v>
      </c>
      <c r="AX588" s="13">
        <v>0.20560515873015872</v>
      </c>
      <c r="AY588" s="13">
        <v>0.21428571428571427</v>
      </c>
      <c r="AZ588" s="13">
        <v>0.25272817460317459</v>
      </c>
      <c r="BA588" s="13">
        <v>0.28447420634920634</v>
      </c>
      <c r="BB588" s="13">
        <v>0.1488508597883598</v>
      </c>
    </row>
    <row r="589" spans="1:143" x14ac:dyDescent="0.25">
      <c r="A589" s="13" t="s">
        <v>1131</v>
      </c>
      <c r="B589" s="13" t="s">
        <v>1379</v>
      </c>
      <c r="C589" s="13" t="s">
        <v>2225</v>
      </c>
      <c r="D589" s="13" t="s">
        <v>2226</v>
      </c>
      <c r="E589" s="13" t="s">
        <v>310</v>
      </c>
      <c r="F589" s="13" t="s">
        <v>311</v>
      </c>
      <c r="G589" s="13" t="s">
        <v>98</v>
      </c>
      <c r="H589" s="13" t="s">
        <v>4314</v>
      </c>
      <c r="I589" s="13" t="s">
        <v>2227</v>
      </c>
      <c r="J589" s="13" t="str">
        <f>VLOOKUP($M589,[1]Hoja1!$K$5:$N$815,2,FALSE)</f>
        <v>C</v>
      </c>
      <c r="K589" s="13">
        <f>VLOOKUP($M589,[1]Hoja1!$K$5:$N$815,3,FALSE)</f>
        <v>16.5</v>
      </c>
      <c r="L589" s="13">
        <f>VLOOKUP($M589,[1]Hoja1!$K$5:$N$815,4,FALSE)</f>
        <v>543868</v>
      </c>
      <c r="M589" s="13" t="s">
        <v>4204</v>
      </c>
      <c r="N589" s="13"/>
      <c r="O589" s="13"/>
      <c r="P589" s="13"/>
      <c r="Q589" s="13"/>
      <c r="R589" s="13"/>
      <c r="S589" s="13"/>
      <c r="T589" s="13"/>
      <c r="U589" s="13"/>
      <c r="V589" s="13"/>
      <c r="W589" s="13"/>
      <c r="X589" s="13"/>
      <c r="Y589" s="13"/>
      <c r="Z589" s="13"/>
      <c r="AA589" s="13"/>
      <c r="AB589" s="13">
        <f>VLOOKUP(M589,'[2]Base Total GPR'!$P$5:$BH$652,11,FALSE)</f>
        <v>12</v>
      </c>
      <c r="AC589" s="13">
        <v>0.35</v>
      </c>
      <c r="AD589" s="13">
        <v>0.35</v>
      </c>
      <c r="AE589" s="13">
        <v>0.35</v>
      </c>
      <c r="AF589" s="13">
        <v>0.35</v>
      </c>
      <c r="AG589" s="13">
        <v>0.35</v>
      </c>
      <c r="AH589" s="13">
        <v>0.35</v>
      </c>
      <c r="AI589" s="13">
        <v>0.35</v>
      </c>
      <c r="AJ589" s="13">
        <v>0.35</v>
      </c>
      <c r="AK589" s="13">
        <v>0.35</v>
      </c>
      <c r="AL589" s="13">
        <v>0.35</v>
      </c>
      <c r="AM589" s="13">
        <v>0.35</v>
      </c>
      <c r="AN589" s="13">
        <v>0.35</v>
      </c>
      <c r="AO589" s="13"/>
      <c r="AP589" s="13">
        <v>0</v>
      </c>
      <c r="AQ589" s="13">
        <v>0.140625</v>
      </c>
      <c r="AR589" s="13">
        <v>0.14241164241164242</v>
      </c>
      <c r="AS589" s="13">
        <v>0.72499999999999998</v>
      </c>
      <c r="AT589" s="13">
        <v>0.8022284122562674</v>
      </c>
      <c r="AU589" s="13">
        <v>0.68401486988847582</v>
      </c>
      <c r="AV589" s="13">
        <v>0.74598930481283421</v>
      </c>
      <c r="AW589" s="13">
        <v>0.80185042405551277</v>
      </c>
      <c r="AX589" s="13">
        <v>0.76296296296296295</v>
      </c>
      <c r="AY589" s="13">
        <v>0.75484871993793634</v>
      </c>
      <c r="AZ589" s="13">
        <v>0.68032786885245899</v>
      </c>
      <c r="BA589" s="13">
        <v>0.7007299270072993</v>
      </c>
      <c r="BB589" s="13"/>
    </row>
    <row r="590" spans="1:143" x14ac:dyDescent="0.25">
      <c r="A590" s="13" t="s">
        <v>1131</v>
      </c>
      <c r="B590" s="13" t="s">
        <v>1379</v>
      </c>
      <c r="C590" s="13" t="s">
        <v>2225</v>
      </c>
      <c r="D590" s="13" t="s">
        <v>2229</v>
      </c>
      <c r="E590" s="13" t="s">
        <v>310</v>
      </c>
      <c r="F590" s="13" t="s">
        <v>311</v>
      </c>
      <c r="G590" s="13" t="s">
        <v>98</v>
      </c>
      <c r="H590" s="13" t="s">
        <v>4314</v>
      </c>
      <c r="I590" s="13" t="s">
        <v>2227</v>
      </c>
      <c r="J590" s="13" t="str">
        <f>VLOOKUP($M590,[1]Hoja1!$K$5:$N$815,2,FALSE)</f>
        <v>C</v>
      </c>
      <c r="K590" s="13">
        <f>VLOOKUP($M590,[1]Hoja1!$K$5:$N$815,3,FALSE)</f>
        <v>17.3</v>
      </c>
      <c r="L590" s="13">
        <f>VLOOKUP($M590,[1]Hoja1!$K$5:$N$815,4,FALSE)</f>
        <v>543916</v>
      </c>
      <c r="M590" s="13" t="s">
        <v>4205</v>
      </c>
      <c r="N590" s="13"/>
      <c r="O590" s="13"/>
      <c r="P590" s="13"/>
      <c r="Q590" s="13"/>
      <c r="R590" s="13"/>
      <c r="S590" s="13"/>
      <c r="T590" s="13"/>
      <c r="U590" s="13"/>
      <c r="V590" s="13"/>
      <c r="W590" s="13"/>
      <c r="X590" s="13"/>
      <c r="Y590" s="13"/>
      <c r="Z590" s="13"/>
      <c r="AA590" s="13"/>
      <c r="AB590" s="13">
        <f>VLOOKUP(M590,'[2]Base Total GPR'!$P$5:$BH$652,11,FALSE)</f>
        <v>12</v>
      </c>
      <c r="AC590" s="13">
        <v>0.5</v>
      </c>
      <c r="AD590" s="13">
        <v>0.5</v>
      </c>
      <c r="AE590" s="13">
        <v>0.5</v>
      </c>
      <c r="AF590" s="13">
        <v>0.5</v>
      </c>
      <c r="AG590" s="13">
        <v>0.5</v>
      </c>
      <c r="AH590" s="13">
        <v>0.5</v>
      </c>
      <c r="AI590" s="13">
        <v>0.5</v>
      </c>
      <c r="AJ590" s="13">
        <v>0.5</v>
      </c>
      <c r="AK590" s="13">
        <v>0.5</v>
      </c>
      <c r="AL590" s="13">
        <v>0.5</v>
      </c>
      <c r="AM590" s="13">
        <v>0.5</v>
      </c>
      <c r="AN590" s="13">
        <v>0.5</v>
      </c>
      <c r="AO590" s="13"/>
      <c r="AP590" s="13">
        <f>4/9</f>
        <v>0.44444444444444442</v>
      </c>
      <c r="AQ590" s="13">
        <f>6/13</f>
        <v>0.46153846153846156</v>
      </c>
      <c r="AR590" s="13">
        <f>22/44</f>
        <v>0.5</v>
      </c>
      <c r="AS590" s="13">
        <f>14/28</f>
        <v>0.5</v>
      </c>
      <c r="AT590" s="13">
        <f>15/30</f>
        <v>0.5</v>
      </c>
      <c r="AU590" s="13">
        <f>42/66</f>
        <v>0.63636363636363635</v>
      </c>
      <c r="AV590" s="13">
        <f>31/49</f>
        <v>0.63265306122448983</v>
      </c>
      <c r="AW590" s="13">
        <f>41/50</f>
        <v>0.82</v>
      </c>
      <c r="AX590" s="13">
        <f>27/46</f>
        <v>0.58695652173913049</v>
      </c>
      <c r="AY590" s="13">
        <f>27/36</f>
        <v>0.75</v>
      </c>
      <c r="AZ590" s="13">
        <f>12/21</f>
        <v>0.5714285714285714</v>
      </c>
      <c r="BA590" s="13">
        <f>6/17</f>
        <v>0.35294117647058826</v>
      </c>
      <c r="BB590" s="13"/>
    </row>
    <row r="591" spans="1:143" x14ac:dyDescent="0.25">
      <c r="A591" s="13" t="s">
        <v>1131</v>
      </c>
      <c r="B591" s="13" t="s">
        <v>1379</v>
      </c>
      <c r="C591" s="13" t="s">
        <v>2225</v>
      </c>
      <c r="D591" s="13" t="s">
        <v>2229</v>
      </c>
      <c r="E591" s="13" t="s">
        <v>310</v>
      </c>
      <c r="F591" s="13" t="s">
        <v>311</v>
      </c>
      <c r="G591" s="13" t="s">
        <v>98</v>
      </c>
      <c r="H591" s="13" t="s">
        <v>4314</v>
      </c>
      <c r="I591" s="13" t="s">
        <v>2227</v>
      </c>
      <c r="J591" s="13" t="str">
        <f>VLOOKUP($M591,[1]Hoja1!$K$5:$N$815,2,FALSE)</f>
        <v>C</v>
      </c>
      <c r="K591" s="13">
        <f>VLOOKUP($M591,[1]Hoja1!$K$5:$N$815,3,FALSE)</f>
        <v>17.399999999999999</v>
      </c>
      <c r="L591" s="13">
        <f>VLOOKUP($M591,[1]Hoja1!$K$5:$N$815,4,FALSE)</f>
        <v>543924</v>
      </c>
      <c r="M591" s="13" t="s">
        <v>4238</v>
      </c>
      <c r="N591" s="13"/>
      <c r="O591" s="13"/>
      <c r="P591" s="13"/>
      <c r="Q591" s="13"/>
      <c r="R591" s="13"/>
      <c r="S591" s="13"/>
      <c r="T591" s="13"/>
      <c r="U591" s="13"/>
      <c r="V591" s="13"/>
      <c r="W591" s="13"/>
      <c r="X591" s="13"/>
      <c r="Y591" s="13"/>
      <c r="Z591" s="13"/>
      <c r="AA591" s="13"/>
      <c r="AB591" s="13">
        <f>VLOOKUP(M591,'[2]Base Total GPR'!$P$5:$BH$652,11,FALSE)</f>
        <v>4</v>
      </c>
      <c r="AC591" s="13"/>
      <c r="AD591" s="13"/>
      <c r="AE591" s="13">
        <v>0.8</v>
      </c>
      <c r="AF591" s="13"/>
      <c r="AG591" s="13"/>
      <c r="AH591" s="13">
        <v>0.8</v>
      </c>
      <c r="AI591" s="13"/>
      <c r="AJ591" s="13"/>
      <c r="AK591" s="13">
        <v>0.8</v>
      </c>
      <c r="AL591" s="13"/>
      <c r="AM591" s="13"/>
      <c r="AN591" s="13">
        <v>0.8</v>
      </c>
      <c r="AO591" s="13"/>
      <c r="AP591" s="13"/>
      <c r="AQ591" s="13"/>
      <c r="AR591" s="13">
        <v>0</v>
      </c>
      <c r="AS591" s="13"/>
      <c r="AT591" s="13"/>
      <c r="AU591" s="13">
        <f>8/6</f>
        <v>1.3333333333333333</v>
      </c>
      <c r="AV591" s="13"/>
      <c r="AW591" s="13"/>
      <c r="AX591" s="13">
        <v>0</v>
      </c>
      <c r="AY591" s="13"/>
      <c r="AZ591" s="13"/>
      <c r="BA591" s="13">
        <v>0</v>
      </c>
      <c r="BB591" s="13"/>
    </row>
    <row r="592" spans="1:143" x14ac:dyDescent="0.25">
      <c r="A592" s="13" t="s">
        <v>1131</v>
      </c>
      <c r="B592" s="13" t="s">
        <v>1379</v>
      </c>
      <c r="C592" s="13" t="s">
        <v>2225</v>
      </c>
      <c r="D592" s="13" t="s">
        <v>2229</v>
      </c>
      <c r="E592" s="13" t="s">
        <v>310</v>
      </c>
      <c r="F592" s="13" t="s">
        <v>311</v>
      </c>
      <c r="G592" s="13" t="s">
        <v>98</v>
      </c>
      <c r="H592" s="13" t="s">
        <v>4314</v>
      </c>
      <c r="I592" s="13" t="s">
        <v>2227</v>
      </c>
      <c r="J592" s="13" t="str">
        <f>VLOOKUP($M592,[1]Hoja1!$K$5:$N$815,2,FALSE)</f>
        <v>C</v>
      </c>
      <c r="K592" s="13">
        <f>VLOOKUP($M592,[1]Hoja1!$K$5:$N$815,3,FALSE)</f>
        <v>17.5</v>
      </c>
      <c r="L592" s="13">
        <f>VLOOKUP($M592,[1]Hoja1!$K$5:$N$815,4,FALSE)</f>
        <v>543929</v>
      </c>
      <c r="M592" s="13" t="s">
        <v>4265</v>
      </c>
      <c r="N592" s="13"/>
      <c r="O592" s="13"/>
      <c r="P592" s="13"/>
      <c r="Q592" s="13"/>
      <c r="R592" s="13"/>
      <c r="S592" s="13"/>
      <c r="T592" s="13"/>
      <c r="U592" s="13"/>
      <c r="V592" s="13"/>
      <c r="W592" s="13"/>
      <c r="X592" s="13"/>
      <c r="Y592" s="13"/>
      <c r="Z592" s="13"/>
      <c r="AA592" s="13"/>
      <c r="AB592" s="13">
        <f>VLOOKUP(M592,'[2]Base Total GPR'!$P$5:$BH$652,11,FALSE)</f>
        <v>2</v>
      </c>
      <c r="AC592" s="13"/>
      <c r="AD592" s="13"/>
      <c r="AE592" s="13"/>
      <c r="AF592" s="13"/>
      <c r="AG592" s="13"/>
      <c r="AH592" s="13">
        <v>0.99229999999999996</v>
      </c>
      <c r="AI592" s="13"/>
      <c r="AJ592" s="13"/>
      <c r="AK592" s="13"/>
      <c r="AL592" s="13"/>
      <c r="AM592" s="13"/>
      <c r="AN592" s="13">
        <v>0.99229999999999996</v>
      </c>
      <c r="AO592" s="13"/>
      <c r="AP592" s="13"/>
      <c r="AQ592" s="13"/>
      <c r="AR592" s="13"/>
      <c r="AS592" s="13"/>
      <c r="AT592" s="13"/>
      <c r="AU592" s="13">
        <v>0.99</v>
      </c>
      <c r="AV592" s="13"/>
      <c r="AW592" s="13"/>
      <c r="AX592" s="13"/>
      <c r="AY592" s="13"/>
      <c r="AZ592" s="13"/>
      <c r="BA592" s="13">
        <v>0.99399999999999999</v>
      </c>
      <c r="BB592" s="13"/>
    </row>
    <row r="593" spans="1:143" x14ac:dyDescent="0.25">
      <c r="A593" s="13" t="s">
        <v>1131</v>
      </c>
      <c r="B593" s="13" t="s">
        <v>1379</v>
      </c>
      <c r="C593" s="13" t="s">
        <v>2225</v>
      </c>
      <c r="D593" s="13" t="s">
        <v>2226</v>
      </c>
      <c r="E593" s="13" t="s">
        <v>310</v>
      </c>
      <c r="F593" s="13" t="s">
        <v>311</v>
      </c>
      <c r="G593" s="13" t="s">
        <v>98</v>
      </c>
      <c r="H593" s="13" t="s">
        <v>4314</v>
      </c>
      <c r="I593" s="13" t="s">
        <v>2227</v>
      </c>
      <c r="J593" s="13" t="str">
        <f>VLOOKUP($M593,[1]Hoja1!$K$5:$N$815,2,FALSE)</f>
        <v>C</v>
      </c>
      <c r="K593" s="13">
        <f>VLOOKUP($M593,[1]Hoja1!$K$5:$N$815,3,FALSE)</f>
        <v>16.399999999999999</v>
      </c>
      <c r="L593" s="13">
        <f>VLOOKUP($M593,[1]Hoja1!$K$5:$N$815,4,FALSE)</f>
        <v>543866</v>
      </c>
      <c r="M593" s="13" t="s">
        <v>4266</v>
      </c>
      <c r="N593" s="13"/>
      <c r="O593" s="13"/>
      <c r="P593" s="13"/>
      <c r="Q593" s="13"/>
      <c r="R593" s="13"/>
      <c r="S593" s="13"/>
      <c r="T593" s="13"/>
      <c r="U593" s="13"/>
      <c r="V593" s="13"/>
      <c r="W593" s="13"/>
      <c r="X593" s="13"/>
      <c r="Y593" s="13"/>
      <c r="Z593" s="13"/>
      <c r="AA593" s="13"/>
      <c r="AB593" s="13">
        <f>VLOOKUP(M593,'[2]Base Total GPR'!$P$5:$BH$652,11,FALSE)</f>
        <v>2</v>
      </c>
      <c r="AC593" s="13"/>
      <c r="AD593" s="13"/>
      <c r="AE593" s="13"/>
      <c r="AF593" s="13"/>
      <c r="AG593" s="13"/>
      <c r="AH593" s="13">
        <v>0.88</v>
      </c>
      <c r="AI593" s="13"/>
      <c r="AJ593" s="13"/>
      <c r="AK593" s="13"/>
      <c r="AL593" s="13"/>
      <c r="AM593" s="13"/>
      <c r="AN593" s="13">
        <v>0.88</v>
      </c>
      <c r="AO593" s="13"/>
      <c r="AP593" s="13"/>
      <c r="AQ593" s="13"/>
      <c r="AR593" s="13"/>
      <c r="AS593" s="13"/>
      <c r="AT593" s="13"/>
      <c r="AU593" s="13">
        <v>0.89399999999999991</v>
      </c>
      <c r="AV593" s="13"/>
      <c r="AW593" s="13"/>
      <c r="AX593" s="13"/>
      <c r="AY593" s="13"/>
      <c r="AZ593" s="13"/>
      <c r="BA593" s="13">
        <v>0.9</v>
      </c>
      <c r="BB593" s="13"/>
    </row>
    <row r="594" spans="1:143" x14ac:dyDescent="0.25">
      <c r="A594" s="13" t="s">
        <v>1137</v>
      </c>
      <c r="B594" s="13" t="s">
        <v>1326</v>
      </c>
      <c r="C594" s="13" t="s">
        <v>1138</v>
      </c>
      <c r="D594" s="13" t="s">
        <v>2234</v>
      </c>
      <c r="E594" s="13" t="s">
        <v>236</v>
      </c>
      <c r="F594" s="13" t="s">
        <v>486</v>
      </c>
      <c r="G594" s="13" t="s">
        <v>1140</v>
      </c>
      <c r="H594" s="13"/>
      <c r="I594" s="13" t="s">
        <v>1140</v>
      </c>
      <c r="J594" s="13" t="str">
        <f>VLOOKUP($M594,[1]Hoja1!$K$5:$N$815,2,FALSE)</f>
        <v>C</v>
      </c>
      <c r="K594" s="13">
        <f>VLOOKUP($M594,[1]Hoja1!$K$5:$N$815,3,FALSE)</f>
        <v>17.5</v>
      </c>
      <c r="L594" s="13">
        <f>VLOOKUP($M594,[1]Hoja1!$K$5:$N$815,4,FALSE)</f>
        <v>549600</v>
      </c>
      <c r="M594" s="13" t="s">
        <v>2239</v>
      </c>
      <c r="N594" s="13"/>
      <c r="O594" s="13"/>
      <c r="P594" s="13"/>
      <c r="Q594" s="13"/>
      <c r="R594" s="13"/>
      <c r="S594" s="13"/>
      <c r="T594" s="13"/>
      <c r="U594" s="13"/>
      <c r="V594" s="13"/>
      <c r="W594" s="13"/>
      <c r="X594" s="13"/>
      <c r="Y594" s="13"/>
      <c r="Z594" s="13"/>
      <c r="AA594" s="13"/>
      <c r="AB594" s="13">
        <f>VLOOKUP(M594,'[2]Base Total GPR'!$P$5:$BH$652,11,FALSE)</f>
        <v>4</v>
      </c>
      <c r="AC594" s="13"/>
      <c r="AD594" s="13"/>
      <c r="AE594" s="13">
        <f>VLOOKUP(M594,'[2]Base Total GPR'!$P$5:$BH$652,18,FALSE)</f>
        <v>478</v>
      </c>
      <c r="AF594" s="13"/>
      <c r="AG594" s="13"/>
      <c r="AH594" s="13">
        <f>VLOOKUP($M594,'[2]Base Total GPR'!$P$5:$BH$652,19,FALSE)</f>
        <v>100</v>
      </c>
      <c r="AI594" s="13"/>
      <c r="AJ594" s="13"/>
      <c r="AK594" s="13">
        <f>VLOOKUP($M594,'[2]Base Total GPR'!$P$5:$BH$652,20,FALSE)</f>
        <v>100</v>
      </c>
      <c r="AL594" s="13"/>
      <c r="AM594" s="13"/>
      <c r="AN594" s="13">
        <f>VLOOKUP($M594,'[2]Base Total GPR'!$P$5:$BH$652,21,FALSE)</f>
        <v>100</v>
      </c>
      <c r="AO594" s="13">
        <v>778</v>
      </c>
      <c r="AP594" s="13"/>
      <c r="AQ594" s="13"/>
      <c r="AR594" s="13">
        <v>468</v>
      </c>
      <c r="AS594" s="13"/>
      <c r="AT594" s="13"/>
      <c r="AU594" s="13">
        <v>179</v>
      </c>
      <c r="AV594" s="13"/>
      <c r="AW594" s="13"/>
      <c r="AX594" s="13">
        <v>165</v>
      </c>
      <c r="AY594" s="13"/>
      <c r="AZ594" s="13"/>
      <c r="BA594" s="13">
        <v>317</v>
      </c>
      <c r="BB594" s="13">
        <v>1129</v>
      </c>
    </row>
    <row r="595" spans="1:143" x14ac:dyDescent="0.25">
      <c r="A595" s="13" t="s">
        <v>1137</v>
      </c>
      <c r="B595" s="13" t="s">
        <v>1326</v>
      </c>
      <c r="C595" s="13" t="s">
        <v>1138</v>
      </c>
      <c r="D595" s="13" t="s">
        <v>2234</v>
      </c>
      <c r="E595" s="13" t="s">
        <v>236</v>
      </c>
      <c r="F595" s="13" t="s">
        <v>486</v>
      </c>
      <c r="G595" s="13" t="s">
        <v>1140</v>
      </c>
      <c r="H595" s="13"/>
      <c r="I595" s="13" t="s">
        <v>1140</v>
      </c>
      <c r="J595" s="13" t="str">
        <f>VLOOKUP($M595,[1]Hoja1!$K$5:$N$815,2,FALSE)</f>
        <v>C</v>
      </c>
      <c r="K595" s="13">
        <f>VLOOKUP($M595,[1]Hoja1!$K$5:$N$815,3,FALSE)</f>
        <v>17.600000000000001</v>
      </c>
      <c r="L595" s="13">
        <f>VLOOKUP($M595,[1]Hoja1!$K$5:$N$815,4,FALSE)</f>
        <v>549601</v>
      </c>
      <c r="M595" s="13" t="s">
        <v>2235</v>
      </c>
      <c r="N595" s="13"/>
      <c r="O595" s="13"/>
      <c r="P595" s="13"/>
      <c r="Q595" s="13"/>
      <c r="R595" s="13"/>
      <c r="S595" s="13"/>
      <c r="T595" s="13"/>
      <c r="U595" s="13"/>
      <c r="V595" s="13"/>
      <c r="W595" s="13"/>
      <c r="X595" s="13"/>
      <c r="Y595" s="13"/>
      <c r="Z595" s="13"/>
      <c r="AA595" s="13"/>
      <c r="AB595" s="13">
        <f>VLOOKUP(M595,'[2]Base Total GPR'!$P$5:$BH$652,11,FALSE)</f>
        <v>4</v>
      </c>
      <c r="AC595" s="13"/>
      <c r="AD595" s="13"/>
      <c r="AE595" s="13">
        <f>VLOOKUP(M595,'[2]Base Total GPR'!$P$5:$BH$652,18,FALSE)</f>
        <v>130</v>
      </c>
      <c r="AF595" s="13"/>
      <c r="AG595" s="13"/>
      <c r="AH595" s="13">
        <f>VLOOKUP($M595,'[2]Base Total GPR'!$P$5:$BH$652,19,FALSE)</f>
        <v>30</v>
      </c>
      <c r="AI595" s="13"/>
      <c r="AJ595" s="13"/>
      <c r="AK595" s="13">
        <f>VLOOKUP($M595,'[2]Base Total GPR'!$P$5:$BH$652,20,FALSE)</f>
        <v>30</v>
      </c>
      <c r="AL595" s="13"/>
      <c r="AM595" s="13"/>
      <c r="AN595" s="13">
        <f>VLOOKUP($M595,'[2]Base Total GPR'!$P$5:$BH$652,21,FALSE)</f>
        <v>30</v>
      </c>
      <c r="AO595" s="13">
        <v>220</v>
      </c>
      <c r="AP595" s="13"/>
      <c r="AQ595" s="13"/>
      <c r="AR595" s="13">
        <v>141</v>
      </c>
      <c r="AS595" s="13"/>
      <c r="AT595" s="13"/>
      <c r="AU595" s="13">
        <v>43</v>
      </c>
      <c r="AV595" s="13"/>
      <c r="AW595" s="13"/>
      <c r="AX595" s="13">
        <v>34</v>
      </c>
      <c r="AY595" s="13"/>
      <c r="AZ595" s="13"/>
      <c r="BA595" s="13">
        <v>43</v>
      </c>
      <c r="BB595" s="13">
        <v>261</v>
      </c>
    </row>
    <row r="596" spans="1:143" x14ac:dyDescent="0.25">
      <c r="A596" s="13" t="s">
        <v>1137</v>
      </c>
      <c r="B596" s="13" t="s">
        <v>1326</v>
      </c>
      <c r="C596" s="13" t="s">
        <v>1138</v>
      </c>
      <c r="D596" s="13" t="s">
        <v>2234</v>
      </c>
      <c r="E596" s="13" t="s">
        <v>236</v>
      </c>
      <c r="F596" s="13" t="s">
        <v>486</v>
      </c>
      <c r="G596" s="13" t="s">
        <v>1140</v>
      </c>
      <c r="H596" s="13"/>
      <c r="I596" s="13" t="s">
        <v>1140</v>
      </c>
      <c r="J596" s="13" t="str">
        <f>VLOOKUP($M596,[1]Hoja1!$K$5:$N$815,2,FALSE)</f>
        <v>C</v>
      </c>
      <c r="K596" s="13">
        <f>VLOOKUP($M596,[1]Hoja1!$K$5:$N$815,3,FALSE)</f>
        <v>17.8</v>
      </c>
      <c r="L596" s="13">
        <f>VLOOKUP($M596,[1]Hoja1!$K$5:$N$815,4,FALSE)</f>
        <v>550331</v>
      </c>
      <c r="M596" s="13" t="s">
        <v>2236</v>
      </c>
      <c r="N596" s="13"/>
      <c r="O596" s="13"/>
      <c r="P596" s="13"/>
      <c r="Q596" s="13"/>
      <c r="R596" s="13"/>
      <c r="S596" s="13"/>
      <c r="T596" s="13"/>
      <c r="U596" s="13"/>
      <c r="V596" s="13"/>
      <c r="W596" s="13"/>
      <c r="X596" s="13"/>
      <c r="Y596" s="13"/>
      <c r="Z596" s="13"/>
      <c r="AA596" s="13"/>
      <c r="AB596" s="13">
        <f>VLOOKUP(M596,'[2]Base Total GPR'!$P$5:$BH$652,11,FALSE)</f>
        <v>4</v>
      </c>
      <c r="AC596" s="13"/>
      <c r="AD596" s="13"/>
      <c r="AE596" s="13">
        <f>VLOOKUP(M596,'[2]Base Total GPR'!$P$5:$BH$652,18,FALSE)</f>
        <v>3.75</v>
      </c>
      <c r="AF596" s="13"/>
      <c r="AG596" s="13"/>
      <c r="AH596" s="13">
        <f>VLOOKUP($M596,'[2]Base Total GPR'!$P$5:$BH$652,19,FALSE)</f>
        <v>-0.47</v>
      </c>
      <c r="AI596" s="13"/>
      <c r="AJ596" s="13"/>
      <c r="AK596" s="13">
        <f>VLOOKUP($M596,'[2]Base Total GPR'!$P$5:$BH$652,20,FALSE)</f>
        <v>-0.38</v>
      </c>
      <c r="AL596" s="13"/>
      <c r="AM596" s="13"/>
      <c r="AN596" s="13">
        <f>VLOOKUP($M596,'[2]Base Total GPR'!$P$5:$BH$652,21,FALSE)</f>
        <v>-0.4</v>
      </c>
      <c r="AO596" s="13">
        <v>2.5</v>
      </c>
      <c r="AP596" s="13"/>
      <c r="AQ596" s="13"/>
      <c r="AR596" s="13">
        <v>2.08</v>
      </c>
      <c r="AS596" s="13"/>
      <c r="AT596" s="13"/>
      <c r="AU596" s="13">
        <v>0.44</v>
      </c>
      <c r="AV596" s="13"/>
      <c r="AW596" s="13"/>
      <c r="AX596" s="13">
        <v>0</v>
      </c>
      <c r="AY596" s="13"/>
      <c r="AZ596" s="13"/>
      <c r="BA596" s="13">
        <v>0.62</v>
      </c>
      <c r="BB596" s="13">
        <v>3.14</v>
      </c>
    </row>
    <row r="597" spans="1:143" x14ac:dyDescent="0.25">
      <c r="A597" s="13" t="s">
        <v>1137</v>
      </c>
      <c r="B597" s="13" t="s">
        <v>1326</v>
      </c>
      <c r="C597" s="13" t="s">
        <v>1138</v>
      </c>
      <c r="D597" s="13" t="s">
        <v>2234</v>
      </c>
      <c r="E597" s="13" t="s">
        <v>236</v>
      </c>
      <c r="F597" s="13" t="s">
        <v>486</v>
      </c>
      <c r="G597" s="13" t="s">
        <v>1140</v>
      </c>
      <c r="H597" s="13"/>
      <c r="I597" s="13" t="s">
        <v>1140</v>
      </c>
      <c r="J597" s="13" t="str">
        <f>VLOOKUP($M597,[1]Hoja1!$K$5:$N$815,2,FALSE)</f>
        <v>C</v>
      </c>
      <c r="K597" s="13">
        <f>VLOOKUP($M597,[1]Hoja1!$K$5:$N$815,3,FALSE)</f>
        <v>17.899999999999999</v>
      </c>
      <c r="L597" s="13">
        <f>VLOOKUP($M597,[1]Hoja1!$K$5:$N$815,4,FALSE)</f>
        <v>550332</v>
      </c>
      <c r="M597" s="13" t="s">
        <v>2243</v>
      </c>
      <c r="N597" s="13"/>
      <c r="O597" s="13"/>
      <c r="P597" s="13"/>
      <c r="Q597" s="13"/>
      <c r="R597" s="13"/>
      <c r="S597" s="13"/>
      <c r="T597" s="13"/>
      <c r="U597" s="13"/>
      <c r="V597" s="13"/>
      <c r="W597" s="13"/>
      <c r="X597" s="13"/>
      <c r="Y597" s="13"/>
      <c r="Z597" s="13"/>
      <c r="AA597" s="13"/>
      <c r="AB597" s="13">
        <f>VLOOKUP(M597,'[2]Base Total GPR'!$P$5:$BH$652,11,FALSE)</f>
        <v>4</v>
      </c>
      <c r="AC597" s="13"/>
      <c r="AD597" s="13"/>
      <c r="AE597" s="13">
        <f>VLOOKUP(M597,'[2]Base Total GPR'!$P$5:$BH$652,18,FALSE)</f>
        <v>6.8</v>
      </c>
      <c r="AF597" s="13"/>
      <c r="AG597" s="13"/>
      <c r="AH597" s="13">
        <f>VLOOKUP($M597,'[2]Base Total GPR'!$P$5:$BH$652,19,FALSE)</f>
        <v>-0.05</v>
      </c>
      <c r="AI597" s="13"/>
      <c r="AJ597" s="13"/>
      <c r="AK597" s="13">
        <f>VLOOKUP($M597,'[2]Base Total GPR'!$P$5:$BH$652,20,FALSE)</f>
        <v>-0.15</v>
      </c>
      <c r="AL597" s="13"/>
      <c r="AM597" s="13"/>
      <c r="AN597" s="13">
        <f>VLOOKUP($M597,'[2]Base Total GPR'!$P$5:$BH$652,21,FALSE)</f>
        <v>-0.1</v>
      </c>
      <c r="AO597" s="13">
        <v>6.5</v>
      </c>
      <c r="AP597" s="13"/>
      <c r="AQ597" s="13"/>
      <c r="AR597" s="13">
        <v>6.8</v>
      </c>
      <c r="AS597" s="13"/>
      <c r="AT597" s="13"/>
      <c r="AU597" s="13">
        <v>-1.52</v>
      </c>
      <c r="AV597" s="13"/>
      <c r="AW597" s="13"/>
      <c r="AX597" s="13">
        <v>-0.57999999999999996</v>
      </c>
      <c r="AY597" s="13"/>
      <c r="AZ597" s="13"/>
      <c r="BA597" s="13">
        <v>2.4</v>
      </c>
      <c r="BB597" s="13">
        <v>7.1</v>
      </c>
    </row>
    <row r="598" spans="1:143" s="2" customFormat="1" x14ac:dyDescent="0.25">
      <c r="A598" s="13" t="s">
        <v>1137</v>
      </c>
      <c r="B598" s="13" t="s">
        <v>1326</v>
      </c>
      <c r="C598" s="13" t="s">
        <v>1138</v>
      </c>
      <c r="D598" s="13" t="s">
        <v>2241</v>
      </c>
      <c r="E598" s="13" t="s">
        <v>236</v>
      </c>
      <c r="F598" s="13" t="s">
        <v>486</v>
      </c>
      <c r="G598" s="13" t="s">
        <v>1140</v>
      </c>
      <c r="H598" s="13"/>
      <c r="I598" s="13" t="s">
        <v>1140</v>
      </c>
      <c r="J598" s="13" t="str">
        <f>VLOOKUP($M598,[1]Hoja1!$K$5:$N$815,2,FALSE)</f>
        <v>C</v>
      </c>
      <c r="K598" s="13">
        <f>VLOOKUP($M598,[1]Hoja1!$K$5:$N$815,3,FALSE)</f>
        <v>18.100000000000001</v>
      </c>
      <c r="L598" s="13">
        <f>VLOOKUP($M598,[1]Hoja1!$K$5:$N$815,4,FALSE)</f>
        <v>549604</v>
      </c>
      <c r="M598" s="13" t="s">
        <v>2242</v>
      </c>
      <c r="N598" s="13"/>
      <c r="O598" s="13"/>
      <c r="P598" s="13"/>
      <c r="Q598" s="13"/>
      <c r="R598" s="13"/>
      <c r="S598" s="13"/>
      <c r="T598" s="13"/>
      <c r="U598" s="13"/>
      <c r="V598" s="13"/>
      <c r="W598" s="13"/>
      <c r="X598" s="13"/>
      <c r="Y598" s="13"/>
      <c r="Z598" s="13"/>
      <c r="AA598" s="13"/>
      <c r="AB598" s="13">
        <f>VLOOKUP(M598,'[2]Base Total GPR'!$P$5:$BH$652,11,FALSE)</f>
        <v>4</v>
      </c>
      <c r="AC598" s="13"/>
      <c r="AD598" s="13"/>
      <c r="AE598" s="13">
        <f>VLOOKUP(M598,'[2]Base Total GPR'!$P$5:$BH$652,18,FALSE)</f>
        <v>0.66</v>
      </c>
      <c r="AF598" s="13"/>
      <c r="AG598" s="13"/>
      <c r="AH598" s="13">
        <f>VLOOKUP($M598,'[2]Base Total GPR'!$P$5:$BH$652,19,FALSE)</f>
        <v>0.01</v>
      </c>
      <c r="AI598" s="13"/>
      <c r="AJ598" s="13"/>
      <c r="AK598" s="13">
        <f>VLOOKUP($M598,'[2]Base Total GPR'!$P$5:$BH$652,20,FALSE)</f>
        <v>0.01</v>
      </c>
      <c r="AL598" s="13"/>
      <c r="AM598" s="13"/>
      <c r="AN598" s="13">
        <f>VLOOKUP($M598,'[2]Base Total GPR'!$P$5:$BH$652,21,FALSE)</f>
        <v>0.02</v>
      </c>
      <c r="AO598" s="13">
        <v>0.7</v>
      </c>
      <c r="AP598" s="13"/>
      <c r="AQ598" s="13"/>
      <c r="AR598" s="13">
        <v>0.61729910714285718</v>
      </c>
      <c r="AS598" s="13"/>
      <c r="AT598" s="13"/>
      <c r="AU598" s="13">
        <v>0.70837053571428577</v>
      </c>
      <c r="AV598" s="13"/>
      <c r="AW598" s="13"/>
      <c r="AX598" s="13">
        <v>0.84609374999999998</v>
      </c>
      <c r="AY598" s="13"/>
      <c r="AZ598" s="13"/>
      <c r="BA598" s="13">
        <v>0.91808035714285718</v>
      </c>
      <c r="BB598" s="13">
        <v>0.7724609375</v>
      </c>
      <c r="BC598"/>
      <c r="BD598"/>
      <c r="BE598"/>
      <c r="BF598"/>
      <c r="BG598"/>
      <c r="BH598"/>
      <c r="BI598"/>
      <c r="BJ598"/>
      <c r="BK598"/>
      <c r="BL598"/>
      <c r="BM598"/>
      <c r="BN598"/>
      <c r="BO598"/>
      <c r="BP598"/>
      <c r="BQ598"/>
      <c r="BR598"/>
      <c r="BS598"/>
      <c r="BT598"/>
      <c r="BU598"/>
      <c r="BV598"/>
      <c r="BW598"/>
      <c r="BX598"/>
      <c r="BY598"/>
      <c r="BZ598"/>
      <c r="CA598"/>
      <c r="CB598"/>
      <c r="CC598"/>
      <c r="CD598"/>
      <c r="CE598"/>
      <c r="CF598"/>
      <c r="CG598"/>
      <c r="CH598"/>
      <c r="CI598"/>
      <c r="CJ598"/>
      <c r="CK598"/>
      <c r="CL598"/>
      <c r="CM598"/>
      <c r="CN598"/>
      <c r="CO598"/>
      <c r="CP598"/>
      <c r="CQ598"/>
      <c r="CR598"/>
      <c r="CS598"/>
      <c r="CT598"/>
      <c r="CU598"/>
      <c r="CV598"/>
      <c r="CW598"/>
      <c r="CX598"/>
      <c r="CY598"/>
      <c r="CZ598"/>
      <c r="DA598"/>
      <c r="DB598"/>
      <c r="DC598"/>
      <c r="DD598"/>
      <c r="DE598"/>
      <c r="DF598"/>
      <c r="DG598"/>
      <c r="DH598"/>
      <c r="DI598"/>
      <c r="DJ598"/>
      <c r="DK598"/>
      <c r="DL598"/>
      <c r="DM598"/>
      <c r="DN598"/>
      <c r="DO598"/>
      <c r="DP598"/>
      <c r="DQ598"/>
      <c r="DR598"/>
      <c r="DS598"/>
      <c r="DT598"/>
      <c r="DU598"/>
      <c r="DV598"/>
      <c r="DW598"/>
      <c r="DX598"/>
      <c r="DY598"/>
      <c r="DZ598"/>
      <c r="EA598"/>
      <c r="EB598"/>
      <c r="EC598"/>
      <c r="ED598"/>
      <c r="EE598"/>
      <c r="EF598"/>
      <c r="EG598"/>
      <c r="EH598"/>
      <c r="EI598"/>
      <c r="EJ598"/>
      <c r="EK598"/>
      <c r="EL598"/>
      <c r="EM598"/>
    </row>
    <row r="599" spans="1:143" s="2" customFormat="1" x14ac:dyDescent="0.25">
      <c r="A599" s="13" t="s">
        <v>1137</v>
      </c>
      <c r="B599" s="13" t="s">
        <v>1326</v>
      </c>
      <c r="C599" s="13" t="s">
        <v>1138</v>
      </c>
      <c r="D599" s="13" t="s">
        <v>2234</v>
      </c>
      <c r="E599" s="13" t="s">
        <v>236</v>
      </c>
      <c r="F599" s="13" t="s">
        <v>486</v>
      </c>
      <c r="G599" s="13" t="s">
        <v>1140</v>
      </c>
      <c r="H599" s="13"/>
      <c r="I599" s="13" t="s">
        <v>1140</v>
      </c>
      <c r="J599" s="13" t="str">
        <f>VLOOKUP($M599,[1]Hoja1!$K$5:$N$815,2,FALSE)</f>
        <v>C</v>
      </c>
      <c r="K599" s="13">
        <f>VLOOKUP($M599,[1]Hoja1!$K$5:$N$815,3,FALSE)</f>
        <v>17.3</v>
      </c>
      <c r="L599" s="13">
        <f>VLOOKUP($M599,[1]Hoja1!$K$5:$N$815,4,FALSE)</f>
        <v>549590</v>
      </c>
      <c r="M599" s="13" t="s">
        <v>2240</v>
      </c>
      <c r="N599" s="13"/>
      <c r="O599" s="13"/>
      <c r="P599" s="13"/>
      <c r="Q599" s="13"/>
      <c r="R599" s="13"/>
      <c r="S599" s="13"/>
      <c r="T599" s="13"/>
      <c r="U599" s="13"/>
      <c r="V599" s="13"/>
      <c r="W599" s="13"/>
      <c r="X599" s="13"/>
      <c r="Y599" s="13"/>
      <c r="Z599" s="13"/>
      <c r="AA599" s="13"/>
      <c r="AB599" s="13">
        <f>VLOOKUP(M599,'[2]Base Total GPR'!$P$5:$BH$652,11,FALSE)</f>
        <v>4</v>
      </c>
      <c r="AC599" s="13"/>
      <c r="AD599" s="13"/>
      <c r="AE599" s="13">
        <f>VLOOKUP(M599,'[2]Base Total GPR'!$P$5:$BH$652,18,FALSE)</f>
        <v>0.96250000000000002</v>
      </c>
      <c r="AF599" s="13"/>
      <c r="AG599" s="13"/>
      <c r="AH599" s="13">
        <f>VLOOKUP($M599,'[2]Base Total GPR'!$P$5:$BH$652,19,FALSE)</f>
        <v>2.5000000000000001E-3</v>
      </c>
      <c r="AI599" s="13"/>
      <c r="AJ599" s="13"/>
      <c r="AK599" s="13">
        <f>VLOOKUP($M599,'[2]Base Total GPR'!$P$5:$BH$652,20,FALSE)</f>
        <v>2.5000000000000001E-3</v>
      </c>
      <c r="AL599" s="13"/>
      <c r="AM599" s="13"/>
      <c r="AN599" s="13">
        <f>VLOOKUP($M599,'[2]Base Total GPR'!$P$5:$BH$652,21,FALSE)</f>
        <v>2.5000000000000001E-3</v>
      </c>
      <c r="AO599" s="13">
        <v>0.97</v>
      </c>
      <c r="AP599" s="13"/>
      <c r="AQ599" s="13"/>
      <c r="AR599" s="13">
        <v>1</v>
      </c>
      <c r="AS599" s="13"/>
      <c r="AT599" s="13"/>
      <c r="AU599" s="13">
        <v>1</v>
      </c>
      <c r="AV599" s="13"/>
      <c r="AW599" s="13"/>
      <c r="AX599" s="13">
        <v>1</v>
      </c>
      <c r="AY599" s="13"/>
      <c r="AZ599" s="13"/>
      <c r="BA599" s="13">
        <v>1</v>
      </c>
      <c r="BB599" s="13">
        <v>1</v>
      </c>
      <c r="BC599"/>
      <c r="BD599"/>
      <c r="BE599"/>
      <c r="BF599"/>
      <c r="BG599"/>
      <c r="BH599"/>
      <c r="BI599"/>
      <c r="BJ599"/>
      <c r="BK599"/>
      <c r="BL599"/>
      <c r="BM599"/>
      <c r="BN599"/>
      <c r="BO599"/>
      <c r="BP599"/>
      <c r="BQ599"/>
      <c r="BR599"/>
      <c r="BS599"/>
      <c r="BT599"/>
      <c r="BU599"/>
      <c r="BV599"/>
      <c r="BW599"/>
      <c r="BX599"/>
      <c r="BY599"/>
      <c r="BZ599"/>
      <c r="CA599"/>
      <c r="CB599"/>
      <c r="CC599"/>
      <c r="CD599"/>
      <c r="CE599"/>
      <c r="CF599"/>
      <c r="CG599"/>
      <c r="CH599"/>
      <c r="CI599"/>
      <c r="CJ599"/>
      <c r="CK599"/>
      <c r="CL599"/>
      <c r="CM599"/>
      <c r="CN599"/>
      <c r="CO599"/>
      <c r="CP599"/>
      <c r="CQ599"/>
      <c r="CR599"/>
      <c r="CS599"/>
      <c r="CT599"/>
      <c r="CU599"/>
      <c r="CV599"/>
      <c r="CW599"/>
      <c r="CX599"/>
      <c r="CY599"/>
      <c r="CZ599"/>
      <c r="DA599"/>
      <c r="DB599"/>
      <c r="DC599"/>
      <c r="DD599"/>
      <c r="DE599"/>
      <c r="DF599"/>
      <c r="DG599"/>
      <c r="DH599"/>
      <c r="DI599"/>
      <c r="DJ599"/>
      <c r="DK599"/>
      <c r="DL599"/>
      <c r="DM599"/>
      <c r="DN599"/>
      <c r="DO599"/>
      <c r="DP599"/>
      <c r="DQ599"/>
      <c r="DR599"/>
      <c r="DS599"/>
      <c r="DT599"/>
      <c r="DU599"/>
      <c r="DV599"/>
      <c r="DW599"/>
      <c r="DX599"/>
      <c r="DY599"/>
      <c r="DZ599"/>
      <c r="EA599"/>
      <c r="EB599"/>
      <c r="EC599"/>
      <c r="ED599"/>
      <c r="EE599"/>
      <c r="EF599"/>
      <c r="EG599"/>
      <c r="EH599"/>
      <c r="EI599"/>
      <c r="EJ599"/>
      <c r="EK599"/>
      <c r="EL599"/>
      <c r="EM599"/>
    </row>
    <row r="600" spans="1:143" x14ac:dyDescent="0.25">
      <c r="A600" s="13" t="s">
        <v>1137</v>
      </c>
      <c r="B600" s="13" t="s">
        <v>1326</v>
      </c>
      <c r="C600" s="13" t="s">
        <v>1138</v>
      </c>
      <c r="D600" s="13" t="s">
        <v>2234</v>
      </c>
      <c r="E600" s="13" t="s">
        <v>236</v>
      </c>
      <c r="F600" s="13" t="s">
        <v>486</v>
      </c>
      <c r="G600" s="13" t="s">
        <v>1140</v>
      </c>
      <c r="H600" s="13"/>
      <c r="I600" s="13" t="s">
        <v>1140</v>
      </c>
      <c r="J600" s="13" t="str">
        <f>VLOOKUP($M600,[1]Hoja1!$K$5:$N$815,2,FALSE)</f>
        <v>C</v>
      </c>
      <c r="K600" s="13">
        <f>VLOOKUP($M600,[1]Hoja1!$K$5:$N$815,3,FALSE)</f>
        <v>17.100000000000001</v>
      </c>
      <c r="L600" s="13">
        <f>VLOOKUP($M600,[1]Hoja1!$K$5:$N$815,4,FALSE)</f>
        <v>549579</v>
      </c>
      <c r="M600" s="13" t="s">
        <v>2237</v>
      </c>
      <c r="N600" s="13"/>
      <c r="O600" s="13"/>
      <c r="P600" s="13"/>
      <c r="Q600" s="13"/>
      <c r="R600" s="13"/>
      <c r="S600" s="13"/>
      <c r="T600" s="13"/>
      <c r="U600" s="13"/>
      <c r="V600" s="13"/>
      <c r="W600" s="13"/>
      <c r="X600" s="13"/>
      <c r="Y600" s="13"/>
      <c r="Z600" s="13"/>
      <c r="AA600" s="13"/>
      <c r="AB600" s="13">
        <f>VLOOKUP(M600,'[2]Base Total GPR'!$P$5:$BH$652,11,FALSE)</f>
        <v>4</v>
      </c>
      <c r="AC600" s="13"/>
      <c r="AD600" s="13"/>
      <c r="AE600" s="13">
        <f>VLOOKUP(M600,'[2]Base Total GPR'!$P$5:$BH$652,18,FALSE)</f>
        <v>109</v>
      </c>
      <c r="AF600" s="13"/>
      <c r="AG600" s="13"/>
      <c r="AH600" s="13">
        <f>VLOOKUP($M600,'[2]Base Total GPR'!$P$5:$BH$652,19,FALSE)</f>
        <v>25</v>
      </c>
      <c r="AI600" s="13"/>
      <c r="AJ600" s="13"/>
      <c r="AK600" s="13">
        <f>VLOOKUP($M600,'[2]Base Total GPR'!$P$5:$BH$652,20,FALSE)</f>
        <v>35</v>
      </c>
      <c r="AL600" s="13"/>
      <c r="AM600" s="13"/>
      <c r="AN600" s="13">
        <f>VLOOKUP($M600,'[2]Base Total GPR'!$P$5:$BH$652,21,FALSE)</f>
        <v>35</v>
      </c>
      <c r="AO600" s="13">
        <v>204</v>
      </c>
      <c r="AP600" s="13"/>
      <c r="AQ600" s="13"/>
      <c r="AR600" s="13">
        <v>109</v>
      </c>
      <c r="AS600" s="13"/>
      <c r="AT600" s="13"/>
      <c r="AU600" s="13">
        <v>35</v>
      </c>
      <c r="AV600" s="13"/>
      <c r="AW600" s="13"/>
      <c r="AX600" s="13">
        <v>34</v>
      </c>
      <c r="AY600" s="13"/>
      <c r="AZ600" s="13"/>
      <c r="BA600" s="13">
        <v>26</v>
      </c>
      <c r="BB600" s="13">
        <v>204</v>
      </c>
    </row>
    <row r="601" spans="1:143" x14ac:dyDescent="0.25">
      <c r="A601" s="13" t="s">
        <v>1137</v>
      </c>
      <c r="B601" s="13" t="s">
        <v>1326</v>
      </c>
      <c r="C601" s="13" t="s">
        <v>1138</v>
      </c>
      <c r="D601" s="13" t="s">
        <v>2234</v>
      </c>
      <c r="E601" s="13" t="s">
        <v>236</v>
      </c>
      <c r="F601" s="13" t="s">
        <v>486</v>
      </c>
      <c r="G601" s="13" t="s">
        <v>1140</v>
      </c>
      <c r="H601" s="13"/>
      <c r="I601" s="13" t="s">
        <v>1140</v>
      </c>
      <c r="J601" s="13" t="str">
        <f>VLOOKUP($M601,[1]Hoja1!$K$5:$N$815,2,FALSE)</f>
        <v>C</v>
      </c>
      <c r="K601" s="13">
        <f>VLOOKUP($M601,[1]Hoja1!$K$5:$N$815,3,FALSE)</f>
        <v>17.7</v>
      </c>
      <c r="L601" s="13">
        <f>VLOOKUP($M601,[1]Hoja1!$K$5:$N$815,4,FALSE)</f>
        <v>549602</v>
      </c>
      <c r="M601" s="13" t="s">
        <v>2238</v>
      </c>
      <c r="N601" s="13"/>
      <c r="O601" s="13"/>
      <c r="P601" s="13"/>
      <c r="Q601" s="13"/>
      <c r="R601" s="13"/>
      <c r="S601" s="13"/>
      <c r="T601" s="13"/>
      <c r="U601" s="13"/>
      <c r="V601" s="13"/>
      <c r="W601" s="13"/>
      <c r="X601" s="13"/>
      <c r="Y601" s="13"/>
      <c r="Z601" s="13"/>
      <c r="AA601" s="13"/>
      <c r="AB601" s="13">
        <f>VLOOKUP(M601,'[2]Base Total GPR'!$P$5:$BH$652,11,FALSE)</f>
        <v>12</v>
      </c>
      <c r="AC601" s="13">
        <f>VLOOKUP(M601,'[2]Base Total GPR'!$P$5:$BH$652,18,FALSE)</f>
        <v>437</v>
      </c>
      <c r="AD601" s="13">
        <f>VLOOKUP($M601,'[2]Base Total GPR'!$P$5:$BH$652,19,FALSE)</f>
        <v>37</v>
      </c>
      <c r="AE601" s="13">
        <f>VLOOKUP($M601,'[2]Base Total GPR'!$P$5:$BH$652,20,FALSE)</f>
        <v>37</v>
      </c>
      <c r="AF601" s="13">
        <f>VLOOKUP($M601,'[2]Base Total GPR'!$P$5:$BH$652,21,FALSE)</f>
        <v>37</v>
      </c>
      <c r="AG601" s="13">
        <f>VLOOKUP($M601,'[2]Base Total GPR'!$P$5:$BH$652,22,FALSE)</f>
        <v>37</v>
      </c>
      <c r="AH601" s="13">
        <f>VLOOKUP($M601,'[2]Base Total GPR'!$P$5:$BH$652,23,FALSE)</f>
        <v>37</v>
      </c>
      <c r="AI601" s="13">
        <f>VLOOKUP($M601,'[2]Base Total GPR'!$P$5:$BH$652,24,FALSE)</f>
        <v>38</v>
      </c>
      <c r="AJ601" s="13">
        <f>VLOOKUP($M601,'[2]Base Total GPR'!$P$5:$BH$652,25,FALSE)</f>
        <v>38</v>
      </c>
      <c r="AK601" s="13">
        <f>VLOOKUP($M601,'[2]Base Total GPR'!$P$5:$BH$652,26,FALSE)</f>
        <v>38</v>
      </c>
      <c r="AL601" s="13">
        <f>VLOOKUP($M601,'[2]Base Total GPR'!$P$5:$BH$652,27,FALSE)</f>
        <v>38</v>
      </c>
      <c r="AM601" s="13">
        <f>VLOOKUP($M601,'[2]Base Total GPR'!$P$5:$BH$652,28,FALSE)</f>
        <v>38</v>
      </c>
      <c r="AN601" s="13">
        <f>VLOOKUP($M601,'[2]Base Total GPR'!$P$5:$BH$652,29,FALSE)</f>
        <v>38</v>
      </c>
      <c r="AO601" s="13">
        <v>850</v>
      </c>
      <c r="AP601" s="13">
        <v>460</v>
      </c>
      <c r="AQ601" s="13">
        <v>96</v>
      </c>
      <c r="AR601" s="13">
        <v>144</v>
      </c>
      <c r="AS601" s="13">
        <v>156</v>
      </c>
      <c r="AT601" s="13">
        <v>99</v>
      </c>
      <c r="AU601" s="13">
        <v>164</v>
      </c>
      <c r="AV601" s="13">
        <v>149</v>
      </c>
      <c r="AW601" s="13">
        <v>151</v>
      </c>
      <c r="AX601" s="13">
        <v>126</v>
      </c>
      <c r="AY601" s="13">
        <v>93</v>
      </c>
      <c r="AZ601" s="13">
        <v>68</v>
      </c>
      <c r="BA601" s="13">
        <v>132</v>
      </c>
      <c r="BB601" s="13">
        <v>1838</v>
      </c>
    </row>
    <row r="602" spans="1:143" x14ac:dyDescent="0.25">
      <c r="A602" s="13" t="s">
        <v>1137</v>
      </c>
      <c r="B602" s="13" t="s">
        <v>1326</v>
      </c>
      <c r="C602" s="13" t="s">
        <v>1138</v>
      </c>
      <c r="D602" s="13" t="s">
        <v>2241</v>
      </c>
      <c r="E602" s="13" t="s">
        <v>236</v>
      </c>
      <c r="F602" s="13" t="s">
        <v>486</v>
      </c>
      <c r="G602" s="13" t="s">
        <v>1140</v>
      </c>
      <c r="H602" s="13"/>
      <c r="I602" s="13" t="s">
        <v>1140</v>
      </c>
      <c r="J602" s="13" t="str">
        <f>VLOOKUP($M602,[1]Hoja1!$K$5:$N$815,2,FALSE)</f>
        <v>C</v>
      </c>
      <c r="K602" s="13">
        <f>VLOOKUP($M602,[1]Hoja1!$K$5:$N$815,3,FALSE)</f>
        <v>18.2</v>
      </c>
      <c r="L602" s="13">
        <f>VLOOKUP($M602,[1]Hoja1!$K$5:$N$815,4,FALSE)</f>
        <v>549609</v>
      </c>
      <c r="M602" s="13" t="s">
        <v>4274</v>
      </c>
      <c r="N602" s="13"/>
      <c r="O602" s="13"/>
      <c r="P602" s="13"/>
      <c r="Q602" s="13"/>
      <c r="R602" s="13"/>
      <c r="S602" s="13"/>
      <c r="T602" s="13"/>
      <c r="U602" s="13"/>
      <c r="V602" s="13"/>
      <c r="W602" s="13"/>
      <c r="X602" s="13"/>
      <c r="Y602" s="13"/>
      <c r="Z602" s="13"/>
      <c r="AA602" s="13"/>
      <c r="AB602" s="13">
        <f>VLOOKUP(M602,'[2]Base Total GPR'!$P$5:$BH$652,11,FALSE)</f>
        <v>4</v>
      </c>
      <c r="AC602" s="13"/>
      <c r="AD602" s="13"/>
      <c r="AE602" s="13">
        <v>1</v>
      </c>
      <c r="AF602" s="13"/>
      <c r="AG602" s="13"/>
      <c r="AH602" s="13">
        <v>1</v>
      </c>
      <c r="AI602" s="13"/>
      <c r="AJ602" s="13"/>
      <c r="AK602" s="13">
        <v>1</v>
      </c>
      <c r="AL602" s="13"/>
      <c r="AM602" s="13"/>
      <c r="AN602" s="13">
        <v>1</v>
      </c>
      <c r="AO602" s="13"/>
      <c r="AP602" s="13"/>
      <c r="AQ602" s="13"/>
      <c r="AR602" s="13">
        <v>1</v>
      </c>
      <c r="AS602" s="13"/>
      <c r="AT602" s="13"/>
      <c r="AU602" s="13">
        <v>1</v>
      </c>
      <c r="AV602" s="13"/>
      <c r="AW602" s="13"/>
      <c r="AX602" s="13">
        <v>1</v>
      </c>
      <c r="AY602" s="13"/>
      <c r="AZ602" s="13"/>
      <c r="BA602" s="13">
        <v>1</v>
      </c>
      <c r="BB602" s="13"/>
    </row>
    <row r="603" spans="1:143" x14ac:dyDescent="0.25">
      <c r="A603" s="13" t="s">
        <v>1143</v>
      </c>
      <c r="B603" s="13" t="s">
        <v>1413</v>
      </c>
      <c r="C603" s="13" t="s">
        <v>2244</v>
      </c>
      <c r="D603" s="13" t="s">
        <v>2245</v>
      </c>
      <c r="E603" s="13" t="s">
        <v>426</v>
      </c>
      <c r="F603" s="13" t="s">
        <v>1674</v>
      </c>
      <c r="G603" s="13" t="s">
        <v>1146</v>
      </c>
      <c r="H603" s="13" t="s">
        <v>4337</v>
      </c>
      <c r="I603" s="13" t="s">
        <v>2246</v>
      </c>
      <c r="J603" s="13" t="str">
        <f>VLOOKUP($M603,[1]Hoja1!$K$5:$N$815,2,FALSE)</f>
        <v>C</v>
      </c>
      <c r="K603" s="13">
        <f>VLOOKUP($M603,[1]Hoja1!$K$5:$N$815,3,FALSE)</f>
        <v>13.3</v>
      </c>
      <c r="L603" s="13">
        <f>VLOOKUP($M603,[1]Hoja1!$K$5:$N$815,4,FALSE)</f>
        <v>543602</v>
      </c>
      <c r="M603" s="13" t="s">
        <v>2247</v>
      </c>
      <c r="N603" s="13"/>
      <c r="O603" s="13"/>
      <c r="P603" s="13"/>
      <c r="Q603" s="13"/>
      <c r="R603" s="13"/>
      <c r="S603" s="13"/>
      <c r="T603" s="13"/>
      <c r="U603" s="13"/>
      <c r="V603" s="13"/>
      <c r="W603" s="13"/>
      <c r="X603" s="13"/>
      <c r="Y603" s="13"/>
      <c r="Z603" s="13"/>
      <c r="AA603" s="13"/>
      <c r="AB603" s="13">
        <f>VLOOKUP(M603,'[2]Base Total GPR'!$P$5:$BH$652,11,FALSE)</f>
        <v>2</v>
      </c>
      <c r="AC603" s="13"/>
      <c r="AD603" s="13"/>
      <c r="AE603" s="13"/>
      <c r="AF603" s="13"/>
      <c r="AG603" s="13"/>
      <c r="AH603" s="13">
        <f>VLOOKUP(M603,'[2]Base Total GPR'!$P$5:$BH$652,18,FALSE)</f>
        <v>2500</v>
      </c>
      <c r="AI603" s="13"/>
      <c r="AJ603" s="13"/>
      <c r="AK603" s="13"/>
      <c r="AL603" s="13"/>
      <c r="AM603" s="13"/>
      <c r="AN603" s="13">
        <f>VLOOKUP($M603,'[2]Base Total GPR'!$P$5:$BH$652,19,FALSE)</f>
        <v>2500</v>
      </c>
      <c r="AO603" s="13">
        <v>5000</v>
      </c>
      <c r="AP603" s="13"/>
      <c r="AQ603" s="13"/>
      <c r="AR603" s="13"/>
      <c r="AS603" s="13"/>
      <c r="AT603" s="13"/>
      <c r="AU603" s="13">
        <v>2642</v>
      </c>
      <c r="AV603" s="13"/>
      <c r="AW603" s="13"/>
      <c r="AX603" s="13"/>
      <c r="AY603" s="13"/>
      <c r="AZ603" s="13"/>
      <c r="BA603" s="13">
        <v>9594</v>
      </c>
      <c r="BB603" s="13">
        <v>12236</v>
      </c>
    </row>
    <row r="604" spans="1:143" x14ac:dyDescent="0.25">
      <c r="A604" s="13" t="s">
        <v>1143</v>
      </c>
      <c r="B604" s="13" t="s">
        <v>1413</v>
      </c>
      <c r="C604" s="13" t="s">
        <v>2244</v>
      </c>
      <c r="D604" s="13" t="s">
        <v>2248</v>
      </c>
      <c r="E604" s="13" t="s">
        <v>426</v>
      </c>
      <c r="F604" s="13" t="s">
        <v>1674</v>
      </c>
      <c r="G604" s="13" t="s">
        <v>1146</v>
      </c>
      <c r="H604" s="13" t="s">
        <v>4337</v>
      </c>
      <c r="I604" s="13" t="s">
        <v>2246</v>
      </c>
      <c r="J604" s="13" t="str">
        <f>VLOOKUP($M604,[1]Hoja1!$K$5:$N$815,2,FALSE)</f>
        <v>C</v>
      </c>
      <c r="K604" s="13">
        <f>VLOOKUP($M604,[1]Hoja1!$K$5:$N$815,3,FALSE)</f>
        <v>14.2</v>
      </c>
      <c r="L604" s="13">
        <f>VLOOKUP($M604,[1]Hoja1!$K$5:$N$815,4,FALSE)</f>
        <v>543603</v>
      </c>
      <c r="M604" s="13" t="s">
        <v>2249</v>
      </c>
      <c r="N604" s="13"/>
      <c r="O604" s="13"/>
      <c r="P604" s="13"/>
      <c r="Q604" s="13"/>
      <c r="R604" s="13"/>
      <c r="S604" s="13"/>
      <c r="T604" s="13"/>
      <c r="U604" s="13"/>
      <c r="V604" s="13"/>
      <c r="W604" s="13"/>
      <c r="X604" s="13"/>
      <c r="Y604" s="13"/>
      <c r="Z604" s="13"/>
      <c r="AA604" s="13"/>
      <c r="AB604" s="13">
        <f>VLOOKUP(M604,'[2]Base Total GPR'!$P$5:$BH$652,11,FALSE)</f>
        <v>4</v>
      </c>
      <c r="AC604" s="13"/>
      <c r="AD604" s="13"/>
      <c r="AE604" s="13">
        <f>VLOOKUP(M604,'[2]Base Total GPR'!$P$5:$BH$652,18,FALSE)</f>
        <v>2</v>
      </c>
      <c r="AF604" s="13"/>
      <c r="AG604" s="13"/>
      <c r="AH604" s="13">
        <f>VLOOKUP($M604,'[2]Base Total GPR'!$P$5:$BH$652,19,FALSE)</f>
        <v>2</v>
      </c>
      <c r="AI604" s="13"/>
      <c r="AJ604" s="13"/>
      <c r="AK604" s="13">
        <f>VLOOKUP($M604,'[2]Base Total GPR'!$P$5:$BH$652,20,FALSE)</f>
        <v>2</v>
      </c>
      <c r="AL604" s="13"/>
      <c r="AM604" s="13"/>
      <c r="AN604" s="13">
        <f>VLOOKUP($M604,'[2]Base Total GPR'!$P$5:$BH$652,21,FALSE)</f>
        <v>2</v>
      </c>
      <c r="AO604" s="13">
        <v>8</v>
      </c>
      <c r="AP604" s="13"/>
      <c r="AQ604" s="13"/>
      <c r="AR604" s="13">
        <v>2</v>
      </c>
      <c r="AS604" s="13"/>
      <c r="AT604" s="13"/>
      <c r="AU604" s="13">
        <v>2</v>
      </c>
      <c r="AV604" s="13"/>
      <c r="AW604" s="13"/>
      <c r="AX604" s="13">
        <v>2</v>
      </c>
      <c r="AY604" s="13"/>
      <c r="AZ604" s="13"/>
      <c r="BA604" s="13">
        <v>2</v>
      </c>
      <c r="BB604" s="13">
        <v>8</v>
      </c>
    </row>
    <row r="605" spans="1:143" x14ac:dyDescent="0.25">
      <c r="A605" s="13" t="s">
        <v>1143</v>
      </c>
      <c r="B605" s="13" t="s">
        <v>1413</v>
      </c>
      <c r="C605" s="13" t="s">
        <v>2244</v>
      </c>
      <c r="D605" s="13" t="s">
        <v>2248</v>
      </c>
      <c r="E605" s="13" t="s">
        <v>426</v>
      </c>
      <c r="F605" s="13" t="s">
        <v>1674</v>
      </c>
      <c r="G605" s="13" t="s">
        <v>1146</v>
      </c>
      <c r="H605" s="13" t="s">
        <v>4337</v>
      </c>
      <c r="I605" s="13" t="s">
        <v>2246</v>
      </c>
      <c r="J605" s="13" t="str">
        <f>VLOOKUP($M605,[1]Hoja1!$K$5:$N$815,2,FALSE)</f>
        <v>C</v>
      </c>
      <c r="K605" s="13">
        <f>VLOOKUP($M605,[1]Hoja1!$K$5:$N$815,3,FALSE)</f>
        <v>14.3</v>
      </c>
      <c r="L605" s="13">
        <f>VLOOKUP($M605,[1]Hoja1!$K$5:$N$815,4,FALSE)</f>
        <v>543702</v>
      </c>
      <c r="M605" s="13" t="s">
        <v>4128</v>
      </c>
      <c r="N605" s="13"/>
      <c r="O605" s="13"/>
      <c r="P605" s="13"/>
      <c r="Q605" s="13"/>
      <c r="R605" s="13"/>
      <c r="S605" s="13"/>
      <c r="T605" s="13"/>
      <c r="U605" s="13"/>
      <c r="V605" s="13"/>
      <c r="W605" s="13"/>
      <c r="X605" s="13"/>
      <c r="Y605" s="13"/>
      <c r="Z605" s="13"/>
      <c r="AA605" s="13"/>
      <c r="AB605" s="13">
        <f>VLOOKUP(M605,'[2]Base Total GPR'!$P$5:$BH$652,11,FALSE)</f>
        <v>2</v>
      </c>
      <c r="AC605" s="13"/>
      <c r="AD605" s="13"/>
      <c r="AE605" s="13"/>
      <c r="AF605" s="13"/>
      <c r="AG605" s="13"/>
      <c r="AH605" s="13">
        <v>0.77</v>
      </c>
      <c r="AI605" s="13"/>
      <c r="AJ605" s="13"/>
      <c r="AK605" s="13"/>
      <c r="AL605" s="13"/>
      <c r="AM605" s="13"/>
      <c r="AN605" s="13">
        <v>0.77</v>
      </c>
      <c r="AO605" s="13"/>
      <c r="AP605" s="13"/>
      <c r="AQ605" s="13"/>
      <c r="AR605" s="13"/>
      <c r="AS605" s="13"/>
      <c r="AT605" s="13"/>
      <c r="AU605" s="13">
        <v>0.76700000000000002</v>
      </c>
      <c r="AV605" s="13"/>
      <c r="AW605" s="13"/>
      <c r="AX605" s="13"/>
      <c r="AY605" s="13"/>
      <c r="AZ605" s="13"/>
      <c r="BA605" s="13">
        <v>0.745</v>
      </c>
      <c r="BB605" s="13"/>
    </row>
    <row r="606" spans="1:143" x14ac:dyDescent="0.25">
      <c r="A606" s="13" t="s">
        <v>1143</v>
      </c>
      <c r="B606" s="13" t="s">
        <v>1413</v>
      </c>
      <c r="C606" s="13" t="s">
        <v>2244</v>
      </c>
      <c r="D606" s="13" t="s">
        <v>2248</v>
      </c>
      <c r="E606" s="13" t="s">
        <v>426</v>
      </c>
      <c r="F606" s="13" t="s">
        <v>1674</v>
      </c>
      <c r="G606" s="13" t="s">
        <v>1146</v>
      </c>
      <c r="H606" s="13" t="s">
        <v>4337</v>
      </c>
      <c r="I606" s="13" t="s">
        <v>2246</v>
      </c>
      <c r="J606" s="13" t="str">
        <f>VLOOKUP($M606,[1]Hoja1!$K$5:$N$815,2,FALSE)</f>
        <v>C</v>
      </c>
      <c r="K606" s="13">
        <f>VLOOKUP($M606,[1]Hoja1!$K$5:$N$815,3,FALSE)</f>
        <v>14.4</v>
      </c>
      <c r="L606" s="13">
        <f>VLOOKUP($M606,[1]Hoja1!$K$5:$N$815,4,FALSE)</f>
        <v>543739</v>
      </c>
      <c r="M606" s="13" t="s">
        <v>4166</v>
      </c>
      <c r="N606" s="13"/>
      <c r="O606" s="13"/>
      <c r="P606" s="13"/>
      <c r="Q606" s="13"/>
      <c r="R606" s="13"/>
      <c r="S606" s="13"/>
      <c r="T606" s="13"/>
      <c r="U606" s="13"/>
      <c r="V606" s="13"/>
      <c r="W606" s="13"/>
      <c r="X606" s="13"/>
      <c r="Y606" s="13"/>
      <c r="Z606" s="13"/>
      <c r="AA606" s="13"/>
      <c r="AB606" s="13">
        <f>VLOOKUP(M606,'[2]Base Total GPR'!$P$5:$BH$652,11,FALSE)</f>
        <v>4</v>
      </c>
      <c r="AC606" s="13"/>
      <c r="AD606" s="13"/>
      <c r="AE606" s="13">
        <v>0.42</v>
      </c>
      <c r="AF606" s="13"/>
      <c r="AG606" s="13"/>
      <c r="AH606" s="13">
        <v>0.42</v>
      </c>
      <c r="AI606" s="13"/>
      <c r="AJ606" s="13"/>
      <c r="AK606" s="13">
        <v>0.42</v>
      </c>
      <c r="AL606" s="13"/>
      <c r="AM606" s="13"/>
      <c r="AN606" s="13">
        <v>0.42</v>
      </c>
      <c r="AO606" s="13"/>
      <c r="AP606" s="13"/>
      <c r="AQ606" s="13"/>
      <c r="AR606" s="13">
        <v>0.37231549019461602</v>
      </c>
      <c r="AS606" s="13"/>
      <c r="AT606" s="13"/>
      <c r="AU606" s="13">
        <v>0.37089379600420602</v>
      </c>
      <c r="AV606" s="13"/>
      <c r="AW606" s="13"/>
      <c r="AX606" s="13">
        <v>0.367287485790604</v>
      </c>
      <c r="AY606" s="13"/>
      <c r="AZ606" s="13"/>
      <c r="BA606" s="13">
        <v>0.37193866016406102</v>
      </c>
      <c r="BB606" s="13"/>
    </row>
    <row r="607" spans="1:143" x14ac:dyDescent="0.25">
      <c r="A607" s="13" t="s">
        <v>1143</v>
      </c>
      <c r="B607" s="13" t="s">
        <v>1413</v>
      </c>
      <c r="C607" s="13" t="s">
        <v>2244</v>
      </c>
      <c r="D607" s="13" t="s">
        <v>2245</v>
      </c>
      <c r="E607" s="13" t="s">
        <v>426</v>
      </c>
      <c r="F607" s="13" t="s">
        <v>1674</v>
      </c>
      <c r="G607" s="13" t="s">
        <v>1146</v>
      </c>
      <c r="H607" s="13" t="s">
        <v>4337</v>
      </c>
      <c r="I607" s="13" t="s">
        <v>2246</v>
      </c>
      <c r="J607" s="13" t="str">
        <f>VLOOKUP($M607,[1]Hoja1!$K$5:$N$815,2,FALSE)</f>
        <v>C</v>
      </c>
      <c r="K607" s="13">
        <f>VLOOKUP($M607,[1]Hoja1!$K$5:$N$815,3,FALSE)</f>
        <v>13.2</v>
      </c>
      <c r="L607" s="13">
        <f>VLOOKUP($M607,[1]Hoja1!$K$5:$N$815,4,FALSE)</f>
        <v>543600</v>
      </c>
      <c r="M607" s="13" t="s">
        <v>4189</v>
      </c>
      <c r="N607" s="13"/>
      <c r="O607" s="13"/>
      <c r="P607" s="13"/>
      <c r="Q607" s="13"/>
      <c r="R607" s="13"/>
      <c r="S607" s="13"/>
      <c r="T607" s="13"/>
      <c r="U607" s="13"/>
      <c r="V607" s="13"/>
      <c r="W607" s="13"/>
      <c r="X607" s="13"/>
      <c r="Y607" s="13"/>
      <c r="Z607" s="13"/>
      <c r="AA607" s="13"/>
      <c r="AB607" s="13">
        <f>VLOOKUP(M607,'[2]Base Total GPR'!$P$5:$BH$652,11,FALSE)</f>
        <v>4</v>
      </c>
      <c r="AC607" s="13"/>
      <c r="AD607" s="13"/>
      <c r="AE607" s="13">
        <v>0.85</v>
      </c>
      <c r="AF607" s="13"/>
      <c r="AG607" s="13"/>
      <c r="AH607" s="13">
        <v>0.85</v>
      </c>
      <c r="AI607" s="13"/>
      <c r="AJ607" s="13"/>
      <c r="AK607" s="13">
        <v>0.85</v>
      </c>
      <c r="AL607" s="13"/>
      <c r="AM607" s="13"/>
      <c r="AN607" s="13">
        <v>0.85</v>
      </c>
      <c r="AO607" s="13"/>
      <c r="AP607" s="13"/>
      <c r="AQ607" s="13"/>
      <c r="AR607" s="13">
        <v>1</v>
      </c>
      <c r="AS607" s="13"/>
      <c r="AT607" s="13"/>
      <c r="AU607" s="13">
        <v>0.9</v>
      </c>
      <c r="AV607" s="13"/>
      <c r="AW607" s="13"/>
      <c r="AX607" s="13">
        <v>1</v>
      </c>
      <c r="AY607" s="13"/>
      <c r="AZ607" s="13"/>
      <c r="BA607" s="13">
        <v>0.94444444444444398</v>
      </c>
      <c r="BB607" s="13"/>
    </row>
    <row r="608" spans="1:143" s="2" customFormat="1" x14ac:dyDescent="0.25">
      <c r="A608" s="13" t="s">
        <v>1143</v>
      </c>
      <c r="B608" s="13" t="s">
        <v>1413</v>
      </c>
      <c r="C608" s="13" t="s">
        <v>2244</v>
      </c>
      <c r="D608" s="13" t="s">
        <v>4034</v>
      </c>
      <c r="E608" s="13" t="s">
        <v>426</v>
      </c>
      <c r="F608" s="13" t="s">
        <v>1674</v>
      </c>
      <c r="G608" s="13" t="s">
        <v>1146</v>
      </c>
      <c r="H608" s="13" t="s">
        <v>4337</v>
      </c>
      <c r="I608" s="13" t="s">
        <v>2246</v>
      </c>
      <c r="J608" s="13" t="str">
        <f>VLOOKUP($M608,[1]Hoja1!$K$5:$N$815,2,FALSE)</f>
        <v>C</v>
      </c>
      <c r="K608" s="13">
        <f>VLOOKUP($M608,[1]Hoja1!$K$5:$N$815,3,FALSE)</f>
        <v>12.2</v>
      </c>
      <c r="L608" s="13">
        <f>VLOOKUP($M608,[1]Hoja1!$K$5:$N$815,4,FALSE)</f>
        <v>543595</v>
      </c>
      <c r="M608" s="13" t="s">
        <v>4201</v>
      </c>
      <c r="N608" s="13"/>
      <c r="O608" s="13"/>
      <c r="P608" s="13"/>
      <c r="Q608" s="13"/>
      <c r="R608" s="13"/>
      <c r="S608" s="13"/>
      <c r="T608" s="13"/>
      <c r="U608" s="13"/>
      <c r="V608" s="13"/>
      <c r="W608" s="13"/>
      <c r="X608" s="13"/>
      <c r="Y608" s="13"/>
      <c r="Z608" s="13"/>
      <c r="AA608" s="13"/>
      <c r="AB608" s="13">
        <f>VLOOKUP(M608,'[2]Base Total GPR'!$P$5:$BH$652,11,FALSE)</f>
        <v>12</v>
      </c>
      <c r="AC608" s="13">
        <v>0.98499999999999999</v>
      </c>
      <c r="AD608" s="13">
        <v>0.98499999999999999</v>
      </c>
      <c r="AE608" s="13">
        <v>0.98499999999999999</v>
      </c>
      <c r="AF608" s="13">
        <v>0.98499999999999999</v>
      </c>
      <c r="AG608" s="13">
        <v>0.98499999999999999</v>
      </c>
      <c r="AH608" s="13">
        <v>0.98499999999999999</v>
      </c>
      <c r="AI608" s="13">
        <v>0.98499999999999999</v>
      </c>
      <c r="AJ608" s="13">
        <v>0.98499999999999999</v>
      </c>
      <c r="AK608" s="13">
        <v>0.98499999999999999</v>
      </c>
      <c r="AL608" s="13">
        <v>0.98499999999999999</v>
      </c>
      <c r="AM608" s="13">
        <v>0.98499999999999999</v>
      </c>
      <c r="AN608" s="13">
        <v>0.98499999999999999</v>
      </c>
      <c r="AO608" s="13"/>
      <c r="AP608" s="13">
        <v>0.99119999999999997</v>
      </c>
      <c r="AQ608" s="13">
        <v>0.97650000000000003</v>
      </c>
      <c r="AR608" s="13">
        <v>0.99060000000000004</v>
      </c>
      <c r="AS608" s="13">
        <v>0.99929999999999997</v>
      </c>
      <c r="AT608" s="13">
        <v>0.98089999999999999</v>
      </c>
      <c r="AU608" s="13">
        <v>0.9829</v>
      </c>
      <c r="AV608" s="13">
        <v>0.98319999999999996</v>
      </c>
      <c r="AW608" s="13">
        <v>0.99239999999999995</v>
      </c>
      <c r="AX608" s="13">
        <v>0.99139999999999995</v>
      </c>
      <c r="AY608" s="13">
        <v>0.99199999999999999</v>
      </c>
      <c r="AZ608" s="13">
        <v>0.9909</v>
      </c>
      <c r="BA608" s="13">
        <v>0.99250000000000005</v>
      </c>
      <c r="BB608" s="13"/>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row>
    <row r="609" spans="1:143" x14ac:dyDescent="0.25">
      <c r="A609" s="13" t="s">
        <v>1143</v>
      </c>
      <c r="B609" s="13" t="s">
        <v>1413</v>
      </c>
      <c r="C609" s="13" t="s">
        <v>2244</v>
      </c>
      <c r="D609" s="13" t="s">
        <v>4034</v>
      </c>
      <c r="E609" s="13" t="s">
        <v>63</v>
      </c>
      <c r="F609" s="13" t="s">
        <v>435</v>
      </c>
      <c r="G609" s="13" t="s">
        <v>523</v>
      </c>
      <c r="H609" s="13" t="s">
        <v>4309</v>
      </c>
      <c r="I609" s="13" t="s">
        <v>1320</v>
      </c>
      <c r="J609" s="13" t="str">
        <f>VLOOKUP($M609,[1]Hoja1!$K$5:$N$815,2,FALSE)</f>
        <v>P</v>
      </c>
      <c r="K609" s="13">
        <f>VLOOKUP($M609,[1]Hoja1!$K$5:$N$815,3,FALSE)</f>
        <v>26.1</v>
      </c>
      <c r="L609" s="13">
        <f>VLOOKUP($M609,[1]Hoja1!$K$5:$N$815,4,FALSE)</f>
        <v>560773</v>
      </c>
      <c r="M609" s="13" t="s">
        <v>1485</v>
      </c>
      <c r="N609" s="13"/>
      <c r="O609" s="13"/>
      <c r="P609" s="13"/>
      <c r="Q609" s="13"/>
      <c r="R609" s="13"/>
      <c r="S609" s="13"/>
      <c r="T609" s="13"/>
      <c r="U609" s="13"/>
      <c r="V609" s="13"/>
      <c r="W609" s="13"/>
      <c r="X609" s="13"/>
      <c r="Y609" s="13"/>
      <c r="Z609" s="13"/>
      <c r="AA609" s="13"/>
      <c r="AB609" s="13">
        <f>VLOOKUP(M609,'[2]Base Total GPR'!$P$5:$BH$652,11,FALSE)</f>
        <v>2</v>
      </c>
      <c r="AC609" s="13"/>
      <c r="AD609" s="13"/>
      <c r="AE609" s="13"/>
      <c r="AF609" s="13"/>
      <c r="AG609" s="13"/>
      <c r="AH609" s="13">
        <v>0.8</v>
      </c>
      <c r="AI609" s="13"/>
      <c r="AJ609" s="13"/>
      <c r="AK609" s="13"/>
      <c r="AL609" s="13"/>
      <c r="AM609" s="13"/>
      <c r="AN609" s="13">
        <v>0.8</v>
      </c>
      <c r="AO609" s="13"/>
      <c r="AP609" s="13"/>
      <c r="AQ609" s="13"/>
      <c r="AR609" s="13"/>
      <c r="AS609" s="13"/>
      <c r="AT609" s="13"/>
      <c r="AU609" s="13">
        <v>0.83899999999999997</v>
      </c>
      <c r="AV609" s="13"/>
      <c r="AW609" s="13"/>
      <c r="AX609" s="13"/>
      <c r="AY609" s="13"/>
      <c r="AZ609" s="13"/>
      <c r="BA609" s="13">
        <v>0.83299999999999996</v>
      </c>
      <c r="BB609" s="13"/>
    </row>
    <row r="610" spans="1:143" x14ac:dyDescent="0.25">
      <c r="A610" s="13" t="s">
        <v>1143</v>
      </c>
      <c r="B610" s="13" t="s">
        <v>1413</v>
      </c>
      <c r="C610" s="13" t="s">
        <v>2244</v>
      </c>
      <c r="D610" s="13" t="s">
        <v>4034</v>
      </c>
      <c r="E610" s="13" t="s">
        <v>426</v>
      </c>
      <c r="F610" s="13" t="s">
        <v>1674</v>
      </c>
      <c r="G610" s="13" t="s">
        <v>1146</v>
      </c>
      <c r="H610" s="13" t="s">
        <v>4337</v>
      </c>
      <c r="I610" s="13" t="s">
        <v>2246</v>
      </c>
      <c r="J610" s="13" t="str">
        <f>VLOOKUP($M610,[1]Hoja1!$K$5:$N$815,2,FALSE)</f>
        <v>C</v>
      </c>
      <c r="K610" s="13">
        <f>VLOOKUP($M610,[1]Hoja1!$K$5:$N$815,3,FALSE)</f>
        <v>12.4</v>
      </c>
      <c r="L610" s="13">
        <f>VLOOKUP($M610,[1]Hoja1!$K$5:$N$815,4,FALSE)</f>
        <v>543597</v>
      </c>
      <c r="M610" s="13" t="s">
        <v>4299</v>
      </c>
      <c r="N610" s="13"/>
      <c r="O610" s="13"/>
      <c r="P610" s="13"/>
      <c r="Q610" s="13"/>
      <c r="R610" s="13"/>
      <c r="S610" s="13"/>
      <c r="T610" s="13"/>
      <c r="U610" s="13"/>
      <c r="V610" s="13"/>
      <c r="W610" s="13"/>
      <c r="X610" s="13"/>
      <c r="Y610" s="13"/>
      <c r="Z610" s="13"/>
      <c r="AA610" s="13"/>
      <c r="AB610" s="13">
        <f>VLOOKUP(M610,'[2]Base Total GPR'!$P$5:$BH$652,11,FALSE)</f>
        <v>4</v>
      </c>
      <c r="AC610" s="13"/>
      <c r="AD610" s="13"/>
      <c r="AE610" s="13">
        <v>121</v>
      </c>
      <c r="AF610" s="13"/>
      <c r="AG610" s="13"/>
      <c r="AH610" s="13">
        <v>121</v>
      </c>
      <c r="AI610" s="13"/>
      <c r="AJ610" s="13"/>
      <c r="AK610" s="13">
        <v>121</v>
      </c>
      <c r="AL610" s="13"/>
      <c r="AM610" s="13"/>
      <c r="AN610" s="13">
        <v>121</v>
      </c>
      <c r="AO610" s="13"/>
      <c r="AP610" s="13"/>
      <c r="AQ610" s="13"/>
      <c r="AR610" s="13">
        <v>110</v>
      </c>
      <c r="AS610" s="13"/>
      <c r="AT610" s="13"/>
      <c r="AU610" s="13">
        <v>108</v>
      </c>
      <c r="AV610" s="13"/>
      <c r="AW610" s="13"/>
      <c r="AX610" s="13">
        <v>110</v>
      </c>
      <c r="AY610" s="13"/>
      <c r="AZ610" s="13"/>
      <c r="BA610" s="13">
        <v>110</v>
      </c>
      <c r="BB610" s="13"/>
    </row>
    <row r="611" spans="1:143" x14ac:dyDescent="0.25">
      <c r="A611" s="13" t="s">
        <v>1143</v>
      </c>
      <c r="B611" s="13" t="s">
        <v>1413</v>
      </c>
      <c r="C611" s="13" t="s">
        <v>2244</v>
      </c>
      <c r="D611" s="13" t="s">
        <v>4034</v>
      </c>
      <c r="E611" s="13" t="s">
        <v>426</v>
      </c>
      <c r="F611" s="13" t="s">
        <v>1674</v>
      </c>
      <c r="G611" s="13" t="s">
        <v>1146</v>
      </c>
      <c r="H611" s="13" t="s">
        <v>4337</v>
      </c>
      <c r="I611" s="13" t="s">
        <v>2246</v>
      </c>
      <c r="J611" s="13" t="str">
        <f>VLOOKUP($M611,[1]Hoja1!$K$5:$N$815,2,FALSE)</f>
        <v>C</v>
      </c>
      <c r="K611" s="13">
        <f>VLOOKUP($M611,[1]Hoja1!$K$5:$N$815,3,FALSE)</f>
        <v>12.3</v>
      </c>
      <c r="L611" s="13">
        <f>VLOOKUP($M611,[1]Hoja1!$K$5:$N$815,4,FALSE)</f>
        <v>543596</v>
      </c>
      <c r="M611" s="13" t="s">
        <v>4300</v>
      </c>
      <c r="N611" s="13"/>
      <c r="O611" s="13"/>
      <c r="P611" s="13"/>
      <c r="Q611" s="13"/>
      <c r="R611" s="13"/>
      <c r="S611" s="13"/>
      <c r="T611" s="13"/>
      <c r="U611" s="13"/>
      <c r="V611" s="13"/>
      <c r="W611" s="13"/>
      <c r="X611" s="13"/>
      <c r="Y611" s="13"/>
      <c r="Z611" s="13"/>
      <c r="AA611" s="13"/>
      <c r="AB611" s="13">
        <f>VLOOKUP(M611,'[2]Base Total GPR'!$P$5:$BH$652,11,FALSE)</f>
        <v>4</v>
      </c>
      <c r="AC611" s="13"/>
      <c r="AD611" s="13"/>
      <c r="AE611" s="13">
        <v>118</v>
      </c>
      <c r="AF611" s="13"/>
      <c r="AG611" s="13"/>
      <c r="AH611" s="13">
        <v>118</v>
      </c>
      <c r="AI611" s="13"/>
      <c r="AJ611" s="13"/>
      <c r="AK611" s="13">
        <v>118</v>
      </c>
      <c r="AL611" s="13"/>
      <c r="AM611" s="13"/>
      <c r="AN611" s="13">
        <v>118</v>
      </c>
      <c r="AO611" s="13"/>
      <c r="AP611" s="13"/>
      <c r="AQ611" s="13"/>
      <c r="AR611" s="13">
        <v>108</v>
      </c>
      <c r="AS611" s="13"/>
      <c r="AT611" s="13"/>
      <c r="AU611" s="13">
        <v>104</v>
      </c>
      <c r="AV611" s="13"/>
      <c r="AW611" s="13"/>
      <c r="AX611" s="13">
        <v>108</v>
      </c>
      <c r="AY611" s="13"/>
      <c r="AZ611" s="13"/>
      <c r="BA611" s="13">
        <v>107</v>
      </c>
      <c r="BB611" s="13"/>
    </row>
    <row r="612" spans="1:143" x14ac:dyDescent="0.25">
      <c r="A612" s="13" t="s">
        <v>1150</v>
      </c>
      <c r="B612" s="13" t="s">
        <v>1911</v>
      </c>
      <c r="C612" s="13" t="s">
        <v>3983</v>
      </c>
      <c r="D612" s="13" t="s">
        <v>4051</v>
      </c>
      <c r="E612" s="13" t="s">
        <v>107</v>
      </c>
      <c r="F612" s="13" t="s">
        <v>2219</v>
      </c>
      <c r="G612" s="13" t="s">
        <v>98</v>
      </c>
      <c r="H612" s="13" t="s">
        <v>1311</v>
      </c>
      <c r="I612" s="13" t="s">
        <v>1311</v>
      </c>
      <c r="J612" s="13" t="str">
        <f>VLOOKUP($M612,[1]Hoja1!$K$5:$N$815,2,FALSE)</f>
        <v>C</v>
      </c>
      <c r="K612" s="13">
        <f>VLOOKUP($M612,[1]Hoja1!$K$5:$N$815,3,FALSE)</f>
        <v>16.100000000000001</v>
      </c>
      <c r="L612" s="13">
        <f>VLOOKUP($M612,[1]Hoja1!$K$5:$N$815,4,FALSE)</f>
        <v>549396</v>
      </c>
      <c r="M612" s="13" t="s">
        <v>4264</v>
      </c>
      <c r="N612" s="13"/>
      <c r="O612" s="13"/>
      <c r="P612" s="13"/>
      <c r="Q612" s="13"/>
      <c r="R612" s="13"/>
      <c r="S612" s="13"/>
      <c r="T612" s="13"/>
      <c r="U612" s="13"/>
      <c r="V612" s="13"/>
      <c r="W612" s="13"/>
      <c r="X612" s="13"/>
      <c r="Y612" s="13"/>
      <c r="Z612" s="13"/>
      <c r="AA612" s="13"/>
      <c r="AB612" s="13">
        <f>VLOOKUP(M612,'[2]Base Total GPR'!$P$5:$BH$652,11,FALSE)</f>
        <v>2</v>
      </c>
      <c r="AC612" s="13"/>
      <c r="AD612" s="13"/>
      <c r="AE612" s="13"/>
      <c r="AF612" s="13"/>
      <c r="AG612" s="13"/>
      <c r="AH612" s="13"/>
      <c r="AI612" s="13"/>
      <c r="AJ612" s="13"/>
      <c r="AK612" s="13"/>
      <c r="AL612" s="13"/>
      <c r="AM612" s="13"/>
      <c r="AN612" s="13">
        <v>0.6</v>
      </c>
      <c r="AO612" s="13"/>
      <c r="AP612" s="13"/>
      <c r="AQ612" s="13"/>
      <c r="AR612" s="13"/>
      <c r="AS612" s="13"/>
      <c r="AT612" s="13"/>
      <c r="AU612" s="13"/>
      <c r="AV612" s="13"/>
      <c r="AW612" s="13"/>
      <c r="AX612" s="13"/>
      <c r="AY612" s="13"/>
      <c r="AZ612" s="13"/>
      <c r="BA612" s="13">
        <v>0.753</v>
      </c>
      <c r="BB612" s="13"/>
    </row>
    <row r="613" spans="1:143" x14ac:dyDescent="0.25">
      <c r="A613" s="13" t="s">
        <v>1112</v>
      </c>
      <c r="B613" s="13" t="s">
        <v>1911</v>
      </c>
      <c r="C613" s="13" t="s">
        <v>2255</v>
      </c>
      <c r="D613" s="13" t="s">
        <v>2256</v>
      </c>
      <c r="E613" s="13" t="s">
        <v>63</v>
      </c>
      <c r="F613" s="13" t="s">
        <v>64</v>
      </c>
      <c r="G613" s="13" t="s">
        <v>65</v>
      </c>
      <c r="H613" s="13" t="s">
        <v>4309</v>
      </c>
      <c r="I613" s="13" t="s">
        <v>1320</v>
      </c>
      <c r="J613" s="13" t="str">
        <f>VLOOKUP($M613,[1]Hoja1!$K$5:$N$815,2,FALSE)</f>
        <v>C</v>
      </c>
      <c r="K613" s="13">
        <f>VLOOKUP($M613,[1]Hoja1!$K$5:$N$815,3,FALSE)</f>
        <v>23.3</v>
      </c>
      <c r="L613" s="13">
        <f>VLOOKUP($M613,[1]Hoja1!$K$5:$N$815,4,FALSE)</f>
        <v>549170</v>
      </c>
      <c r="M613" s="13" t="s">
        <v>2257</v>
      </c>
      <c r="N613" s="13"/>
      <c r="O613" s="13"/>
      <c r="P613" s="13"/>
      <c r="Q613" s="13"/>
      <c r="R613" s="13"/>
      <c r="S613" s="13"/>
      <c r="T613" s="13"/>
      <c r="U613" s="13"/>
      <c r="V613" s="13"/>
      <c r="W613" s="13"/>
      <c r="X613" s="13"/>
      <c r="Y613" s="13"/>
      <c r="Z613" s="13"/>
      <c r="AA613" s="13"/>
      <c r="AB613" s="13">
        <f>VLOOKUP(M613,'[2]Base Total GPR'!$P$5:$BH$652,11,FALSE)</f>
        <v>2</v>
      </c>
      <c r="AC613" s="13"/>
      <c r="AD613" s="13"/>
      <c r="AE613" s="13"/>
      <c r="AF613" s="13"/>
      <c r="AG613" s="13"/>
      <c r="AH613" s="13">
        <f>VLOOKUP(M613,'[2]Base Total GPR'!$P$5:$BH$652,18,FALSE)</f>
        <v>2.4E-2</v>
      </c>
      <c r="AI613" s="13"/>
      <c r="AJ613" s="13"/>
      <c r="AK613" s="13"/>
      <c r="AL613" s="13"/>
      <c r="AM613" s="13"/>
      <c r="AN613" s="13">
        <f>VLOOKUP($M613,'[2]Base Total GPR'!$P$5:$BH$652,19,FALSE)</f>
        <v>8.0000000000000002E-3</v>
      </c>
      <c r="AO613" s="13">
        <v>3.2000000000000001E-2</v>
      </c>
      <c r="AP613" s="13"/>
      <c r="AQ613" s="13"/>
      <c r="AR613" s="13"/>
      <c r="AS613" s="13"/>
      <c r="AT613" s="13"/>
      <c r="AU613" s="13">
        <v>2.4734611457483645E-2</v>
      </c>
      <c r="AV613" s="13"/>
      <c r="AW613" s="13"/>
      <c r="AX613" s="13"/>
      <c r="AY613" s="13"/>
      <c r="AZ613" s="13"/>
      <c r="BA613" s="13">
        <v>4.8378577255018283E-2</v>
      </c>
      <c r="BB613" s="13">
        <v>3.6556594356250964E-2</v>
      </c>
    </row>
    <row r="614" spans="1:143" x14ac:dyDescent="0.25">
      <c r="A614" s="13" t="s">
        <v>1112</v>
      </c>
      <c r="B614" s="13" t="s">
        <v>1911</v>
      </c>
      <c r="C614" s="13" t="s">
        <v>2255</v>
      </c>
      <c r="D614" s="13" t="s">
        <v>4017</v>
      </c>
      <c r="E614" s="13" t="s">
        <v>50</v>
      </c>
      <c r="F614" s="13" t="s">
        <v>51</v>
      </c>
      <c r="G614" s="13" t="s">
        <v>567</v>
      </c>
      <c r="H614" s="13" t="s">
        <v>4309</v>
      </c>
      <c r="I614" s="13" t="s">
        <v>1320</v>
      </c>
      <c r="J614" s="13" t="str">
        <f>VLOOKUP($M614,[1]Hoja1!$K$5:$N$815,2,FALSE)</f>
        <v>C</v>
      </c>
      <c r="K614" s="13">
        <f>VLOOKUP($M614,[1]Hoja1!$K$5:$N$815,3,FALSE)</f>
        <v>22.2</v>
      </c>
      <c r="L614" s="13">
        <f>VLOOKUP($M614,[1]Hoja1!$K$5:$N$815,4,FALSE)</f>
        <v>547427</v>
      </c>
      <c r="M614" s="13" t="s">
        <v>4164</v>
      </c>
      <c r="N614" s="13"/>
      <c r="O614" s="13"/>
      <c r="P614" s="13"/>
      <c r="Q614" s="13"/>
      <c r="R614" s="13"/>
      <c r="S614" s="13"/>
      <c r="T614" s="13"/>
      <c r="U614" s="13"/>
      <c r="V614" s="13"/>
      <c r="W614" s="13"/>
      <c r="X614" s="13"/>
      <c r="Y614" s="13"/>
      <c r="Z614" s="13"/>
      <c r="AA614" s="13"/>
      <c r="AB614" s="13">
        <f>VLOOKUP(M614,'[2]Base Total GPR'!$P$5:$BH$652,11,FALSE)</f>
        <v>4</v>
      </c>
      <c r="AC614" s="13"/>
      <c r="AD614" s="13"/>
      <c r="AE614" s="13">
        <v>0.85</v>
      </c>
      <c r="AF614" s="13"/>
      <c r="AG614" s="13"/>
      <c r="AH614" s="13">
        <v>0.85</v>
      </c>
      <c r="AI614" s="13"/>
      <c r="AJ614" s="13"/>
      <c r="AK614" s="13">
        <v>0.85</v>
      </c>
      <c r="AL614" s="13"/>
      <c r="AM614" s="13"/>
      <c r="AN614" s="13">
        <v>0.85</v>
      </c>
      <c r="AO614" s="13"/>
      <c r="AP614" s="13"/>
      <c r="AQ614" s="13"/>
      <c r="AR614" s="13">
        <v>1</v>
      </c>
      <c r="AS614" s="13"/>
      <c r="AT614" s="13"/>
      <c r="AU614" s="13">
        <v>1</v>
      </c>
      <c r="AV614" s="13"/>
      <c r="AW614" s="13"/>
      <c r="AX614" s="13">
        <v>1</v>
      </c>
      <c r="AY614" s="13"/>
      <c r="AZ614" s="13"/>
      <c r="BA614" s="13">
        <v>1</v>
      </c>
      <c r="BB614" s="13"/>
    </row>
    <row r="615" spans="1:143" x14ac:dyDescent="0.25">
      <c r="A615" s="13" t="s">
        <v>1112</v>
      </c>
      <c r="B615" s="13" t="s">
        <v>1911</v>
      </c>
      <c r="C615" s="13" t="s">
        <v>2255</v>
      </c>
      <c r="D615" s="13" t="s">
        <v>4020</v>
      </c>
      <c r="E615" s="13" t="s">
        <v>236</v>
      </c>
      <c r="F615" s="13" t="s">
        <v>237</v>
      </c>
      <c r="G615" s="13" t="s">
        <v>904</v>
      </c>
      <c r="H615" s="13" t="s">
        <v>4319</v>
      </c>
      <c r="I615" s="13" t="s">
        <v>1441</v>
      </c>
      <c r="J615" s="13" t="str">
        <f>VLOOKUP($M615,[1]Hoja1!$K$5:$N$815,2,FALSE)</f>
        <v>C</v>
      </c>
      <c r="K615" s="13">
        <f>VLOOKUP($M615,[1]Hoja1!$K$5:$N$815,3,FALSE)</f>
        <v>25.2</v>
      </c>
      <c r="L615" s="13">
        <f>VLOOKUP($M615,[1]Hoja1!$K$5:$N$815,4,FALSE)</f>
        <v>547975</v>
      </c>
      <c r="M615" s="13" t="s">
        <v>4171</v>
      </c>
      <c r="N615" s="13"/>
      <c r="O615" s="13"/>
      <c r="P615" s="13"/>
      <c r="Q615" s="13"/>
      <c r="R615" s="13"/>
      <c r="S615" s="13"/>
      <c r="T615" s="13"/>
      <c r="U615" s="13"/>
      <c r="V615" s="13"/>
      <c r="W615" s="13"/>
      <c r="X615" s="13"/>
      <c r="Y615" s="13"/>
      <c r="Z615" s="13"/>
      <c r="AA615" s="13"/>
      <c r="AB615" s="13">
        <f>VLOOKUP(M615,'[2]Base Total GPR'!$P$5:$BH$652,11,FALSE)</f>
        <v>2</v>
      </c>
      <c r="AC615" s="13"/>
      <c r="AD615" s="13"/>
      <c r="AE615" s="13"/>
      <c r="AF615" s="13"/>
      <c r="AG615" s="13"/>
      <c r="AH615" s="13">
        <v>0.6</v>
      </c>
      <c r="AI615" s="13"/>
      <c r="AJ615" s="13"/>
      <c r="AK615" s="13"/>
      <c r="AL615" s="13"/>
      <c r="AM615" s="13"/>
      <c r="AN615" s="13">
        <v>0.6</v>
      </c>
      <c r="AO615" s="13"/>
      <c r="AP615" s="13"/>
      <c r="AQ615" s="13"/>
      <c r="AR615" s="13"/>
      <c r="AS615" s="13"/>
      <c r="AT615" s="13"/>
      <c r="AU615" s="13">
        <v>1</v>
      </c>
      <c r="AV615" s="13"/>
      <c r="AW615" s="13"/>
      <c r="AX615" s="13"/>
      <c r="AY615" s="13"/>
      <c r="AZ615" s="13"/>
      <c r="BA615" s="13">
        <v>1</v>
      </c>
      <c r="BB615" s="13"/>
    </row>
    <row r="616" spans="1:143" x14ac:dyDescent="0.25">
      <c r="A616" s="13" t="s">
        <v>1112</v>
      </c>
      <c r="B616" s="13" t="s">
        <v>1911</v>
      </c>
      <c r="C616" s="13" t="s">
        <v>2255</v>
      </c>
      <c r="D616" s="13" t="s">
        <v>4033</v>
      </c>
      <c r="E616" s="13" t="s">
        <v>63</v>
      </c>
      <c r="F616" s="13" t="s">
        <v>435</v>
      </c>
      <c r="G616" s="13" t="s">
        <v>523</v>
      </c>
      <c r="H616" s="13" t="s">
        <v>4309</v>
      </c>
      <c r="I616" s="13" t="s">
        <v>1320</v>
      </c>
      <c r="J616" s="13" t="str">
        <f>VLOOKUP($M616,[1]Hoja1!$K$5:$N$815,2,FALSE)</f>
        <v>C</v>
      </c>
      <c r="K616" s="13">
        <f>VLOOKUP($M616,[1]Hoja1!$K$5:$N$815,3,FALSE)</f>
        <v>21.2</v>
      </c>
      <c r="L616" s="13">
        <f>VLOOKUP($M616,[1]Hoja1!$K$5:$N$815,4,FALSE)</f>
        <v>547729</v>
      </c>
      <c r="M616" s="13" t="s">
        <v>4200</v>
      </c>
      <c r="N616" s="13"/>
      <c r="O616" s="13"/>
      <c r="P616" s="13"/>
      <c r="Q616" s="13"/>
      <c r="R616" s="13"/>
      <c r="S616" s="13"/>
      <c r="T616" s="13"/>
      <c r="U616" s="13"/>
      <c r="V616" s="13"/>
      <c r="W616" s="13"/>
      <c r="X616" s="13"/>
      <c r="Y616" s="13"/>
      <c r="Z616" s="13"/>
      <c r="AA616" s="13"/>
      <c r="AB616" s="13">
        <f>VLOOKUP(M616,'[2]Base Total GPR'!$P$5:$BH$652,11,FALSE)</f>
        <v>12</v>
      </c>
      <c r="AC616" s="13">
        <v>0.98799999999999999</v>
      </c>
      <c r="AD616" s="13">
        <v>0.98799999999999999</v>
      </c>
      <c r="AE616" s="13">
        <v>0.98799999999999999</v>
      </c>
      <c r="AF616" s="13">
        <v>0.98799999999999999</v>
      </c>
      <c r="AG616" s="13">
        <v>0.98799999999999999</v>
      </c>
      <c r="AH616" s="13">
        <v>0.98799999999999999</v>
      </c>
      <c r="AI616" s="13">
        <v>0.98799999999999999</v>
      </c>
      <c r="AJ616" s="13">
        <v>0.98799999999999999</v>
      </c>
      <c r="AK616" s="13">
        <v>0.98799999999999999</v>
      </c>
      <c r="AL616" s="13">
        <v>0.98799999999999999</v>
      </c>
      <c r="AM616" s="13">
        <v>0.98799999999999999</v>
      </c>
      <c r="AN616" s="13">
        <v>0.98799999999999999</v>
      </c>
      <c r="AO616" s="13"/>
      <c r="AP616" s="13">
        <v>1</v>
      </c>
      <c r="AQ616" s="13">
        <v>1</v>
      </c>
      <c r="AR616" s="13">
        <v>1</v>
      </c>
      <c r="AS616" s="13">
        <v>1</v>
      </c>
      <c r="AT616" s="13">
        <v>1</v>
      </c>
      <c r="AU616" s="13">
        <v>1</v>
      </c>
      <c r="AV616" s="13">
        <v>1</v>
      </c>
      <c r="AW616" s="13">
        <v>1</v>
      </c>
      <c r="AX616" s="13">
        <v>1</v>
      </c>
      <c r="AY616" s="13">
        <v>1</v>
      </c>
      <c r="AZ616" s="13">
        <v>0.97694444444444439</v>
      </c>
      <c r="BA616" s="13">
        <v>0.99489247311827966</v>
      </c>
      <c r="BB616" s="13"/>
    </row>
    <row r="617" spans="1:143" x14ac:dyDescent="0.25">
      <c r="A617" s="13" t="s">
        <v>1112</v>
      </c>
      <c r="B617" s="13" t="s">
        <v>1911</v>
      </c>
      <c r="C617" s="13" t="s">
        <v>2255</v>
      </c>
      <c r="D617" s="13" t="s">
        <v>4048</v>
      </c>
      <c r="E617" s="13" t="s">
        <v>236</v>
      </c>
      <c r="F617" s="13" t="s">
        <v>237</v>
      </c>
      <c r="G617" s="13" t="s">
        <v>1121</v>
      </c>
      <c r="H617" s="13" t="s">
        <v>4319</v>
      </c>
      <c r="I617" s="13" t="s">
        <v>1441</v>
      </c>
      <c r="J617" s="13" t="str">
        <f>VLOOKUP($M617,[1]Hoja1!$K$5:$N$815,2,FALSE)</f>
        <v>C</v>
      </c>
      <c r="K617" s="13">
        <f>VLOOKUP($M617,[1]Hoja1!$K$5:$N$815,3,FALSE)</f>
        <v>24.2</v>
      </c>
      <c r="L617" s="13">
        <f>VLOOKUP($M617,[1]Hoja1!$K$5:$N$815,4,FALSE)</f>
        <v>547429</v>
      </c>
      <c r="M617" s="13" t="s">
        <v>4250</v>
      </c>
      <c r="N617" s="13"/>
      <c r="O617" s="13"/>
      <c r="P617" s="13"/>
      <c r="Q617" s="13"/>
      <c r="R617" s="13"/>
      <c r="S617" s="13"/>
      <c r="T617" s="13"/>
      <c r="U617" s="13"/>
      <c r="V617" s="13"/>
      <c r="W617" s="13"/>
      <c r="X617" s="13"/>
      <c r="Y617" s="13"/>
      <c r="Z617" s="13"/>
      <c r="AA617" s="13"/>
      <c r="AB617" s="13">
        <f>VLOOKUP(M617,'[2]Base Total GPR'!$P$5:$BH$652,11,FALSE)</f>
        <v>2</v>
      </c>
      <c r="AC617" s="13"/>
      <c r="AD617" s="13"/>
      <c r="AE617" s="13"/>
      <c r="AF617" s="13"/>
      <c r="AG617" s="13"/>
      <c r="AH617" s="13">
        <v>1</v>
      </c>
      <c r="AI617" s="13"/>
      <c r="AJ617" s="13"/>
      <c r="AK617" s="13"/>
      <c r="AL617" s="13"/>
      <c r="AM617" s="13"/>
      <c r="AN617" s="13">
        <v>1</v>
      </c>
      <c r="AO617" s="13"/>
      <c r="AP617" s="13"/>
      <c r="AQ617" s="13"/>
      <c r="AR617" s="13"/>
      <c r="AS617" s="13"/>
      <c r="AT617" s="13"/>
      <c r="AU617" s="13">
        <v>0</v>
      </c>
      <c r="AV617" s="13"/>
      <c r="AW617" s="13"/>
      <c r="AX617" s="13"/>
      <c r="AY617" s="13"/>
      <c r="AZ617" s="13"/>
      <c r="BA617" s="13">
        <v>0</v>
      </c>
      <c r="BB617" s="13"/>
    </row>
    <row r="618" spans="1:143" x14ac:dyDescent="0.25">
      <c r="A618" s="13" t="s">
        <v>1112</v>
      </c>
      <c r="B618" s="13" t="s">
        <v>1911</v>
      </c>
      <c r="C618" s="13" t="s">
        <v>2255</v>
      </c>
      <c r="D618" s="13" t="s">
        <v>4048</v>
      </c>
      <c r="E618" s="13" t="s">
        <v>236</v>
      </c>
      <c r="F618" s="13" t="s">
        <v>237</v>
      </c>
      <c r="G618" s="13" t="s">
        <v>1121</v>
      </c>
      <c r="H618" s="13" t="s">
        <v>4319</v>
      </c>
      <c r="I618" s="13" t="s">
        <v>1441</v>
      </c>
      <c r="J618" s="13" t="str">
        <f>VLOOKUP($M618,[1]Hoja1!$K$5:$N$815,2,FALSE)</f>
        <v>C</v>
      </c>
      <c r="K618" s="13">
        <f>VLOOKUP($M618,[1]Hoja1!$K$5:$N$815,3,FALSE)</f>
        <v>24.3</v>
      </c>
      <c r="L618" s="13">
        <f>VLOOKUP($M618,[1]Hoja1!$K$5:$N$815,4,FALSE)</f>
        <v>547430</v>
      </c>
      <c r="M618" s="13" t="s">
        <v>4251</v>
      </c>
      <c r="N618" s="13"/>
      <c r="O618" s="13"/>
      <c r="P618" s="13"/>
      <c r="Q618" s="13"/>
      <c r="R618" s="13"/>
      <c r="S618" s="13"/>
      <c r="T618" s="13"/>
      <c r="U618" s="13"/>
      <c r="V618" s="13"/>
      <c r="W618" s="13"/>
      <c r="X618" s="13"/>
      <c r="Y618" s="13"/>
      <c r="Z618" s="13"/>
      <c r="AA618" s="13"/>
      <c r="AB618" s="13">
        <f>VLOOKUP(M618,'[2]Base Total GPR'!$P$5:$BH$652,11,FALSE)</f>
        <v>2</v>
      </c>
      <c r="AC618" s="13"/>
      <c r="AD618" s="13"/>
      <c r="AE618" s="13"/>
      <c r="AF618" s="13"/>
      <c r="AG618" s="13"/>
      <c r="AH618" s="13">
        <v>1</v>
      </c>
      <c r="AI618" s="13"/>
      <c r="AJ618" s="13"/>
      <c r="AK618" s="13"/>
      <c r="AL618" s="13"/>
      <c r="AM618" s="13"/>
      <c r="AN618" s="13">
        <v>1</v>
      </c>
      <c r="AO618" s="13"/>
      <c r="AP618" s="13"/>
      <c r="AQ618" s="13"/>
      <c r="AR618" s="13"/>
      <c r="AS618" s="13"/>
      <c r="AT618" s="13"/>
      <c r="AU618" s="13">
        <v>1</v>
      </c>
      <c r="AV618" s="13"/>
      <c r="AW618" s="13"/>
      <c r="AX618" s="13"/>
      <c r="AY618" s="13"/>
      <c r="AZ618" s="13"/>
      <c r="BA618" s="13">
        <v>1</v>
      </c>
      <c r="BB618" s="13"/>
    </row>
    <row r="619" spans="1:143" x14ac:dyDescent="0.25">
      <c r="A619" s="13" t="s">
        <v>1155</v>
      </c>
      <c r="B619" s="13" t="s">
        <v>1379</v>
      </c>
      <c r="C619" s="13" t="s">
        <v>1156</v>
      </c>
      <c r="D619" s="13" t="s">
        <v>1688</v>
      </c>
      <c r="E619" s="13" t="s">
        <v>104</v>
      </c>
      <c r="F619" s="13" t="s">
        <v>105</v>
      </c>
      <c r="G619" s="13" t="s">
        <v>1158</v>
      </c>
      <c r="H619" s="13" t="s">
        <v>4313</v>
      </c>
      <c r="I619" s="13" t="s">
        <v>1689</v>
      </c>
      <c r="J619" s="13" t="str">
        <f>VLOOKUP($M619,[1]Hoja1!$K$5:$N$815,2,FALSE)</f>
        <v>C</v>
      </c>
      <c r="K619" s="13">
        <f>VLOOKUP($M619,[1]Hoja1!$K$5:$N$815,3,FALSE)</f>
        <v>19.2</v>
      </c>
      <c r="L619" s="13">
        <f>VLOOKUP($M619,[1]Hoja1!$K$5:$N$815,4,FALSE)</f>
        <v>550519</v>
      </c>
      <c r="M619" s="13" t="s">
        <v>1690</v>
      </c>
      <c r="N619" s="13"/>
      <c r="O619" s="13"/>
      <c r="P619" s="13"/>
      <c r="Q619" s="13"/>
      <c r="R619" s="13"/>
      <c r="S619" s="13"/>
      <c r="T619" s="13"/>
      <c r="U619" s="13"/>
      <c r="V619" s="13"/>
      <c r="W619" s="13"/>
      <c r="X619" s="13"/>
      <c r="Y619" s="13"/>
      <c r="Z619" s="13"/>
      <c r="AA619" s="13"/>
      <c r="AB619" s="13">
        <f>VLOOKUP(M619,'[2]Base Total GPR'!$P$5:$BH$652,11,FALSE)</f>
        <v>2</v>
      </c>
      <c r="AC619" s="13"/>
      <c r="AD619" s="13"/>
      <c r="AE619" s="13"/>
      <c r="AF619" s="13"/>
      <c r="AG619" s="13"/>
      <c r="AH619" s="13">
        <f>VLOOKUP(M619,'[2]Base Total GPR'!$P$5:$BH$652,18,FALSE)</f>
        <v>66</v>
      </c>
      <c r="AI619" s="13"/>
      <c r="AJ619" s="13"/>
      <c r="AK619" s="13"/>
      <c r="AL619" s="13"/>
      <c r="AM619" s="13"/>
      <c r="AN619" s="13">
        <f>VLOOKUP($M619,'[2]Base Total GPR'!$P$5:$BH$652,19,FALSE)</f>
        <v>2</v>
      </c>
      <c r="AO619" s="13">
        <v>68</v>
      </c>
      <c r="AP619" s="13"/>
      <c r="AQ619" s="13"/>
      <c r="AR619" s="13"/>
      <c r="AS619" s="13"/>
      <c r="AT619" s="13"/>
      <c r="AU619" s="13">
        <v>20</v>
      </c>
      <c r="AV619" s="13"/>
      <c r="AW619" s="13"/>
      <c r="AX619" s="13"/>
      <c r="AY619" s="13"/>
      <c r="AZ619" s="13"/>
      <c r="BA619" s="13">
        <v>27</v>
      </c>
      <c r="BB619" s="13">
        <v>47</v>
      </c>
    </row>
    <row r="620" spans="1:143" x14ac:dyDescent="0.25">
      <c r="A620" s="13" t="s">
        <v>1155</v>
      </c>
      <c r="B620" s="13" t="s">
        <v>1379</v>
      </c>
      <c r="C620" s="13" t="s">
        <v>1156</v>
      </c>
      <c r="D620" s="13" t="s">
        <v>4029</v>
      </c>
      <c r="E620" s="13" t="s">
        <v>104</v>
      </c>
      <c r="F620" s="13" t="s">
        <v>105</v>
      </c>
      <c r="G620" s="13" t="s">
        <v>98</v>
      </c>
      <c r="H620" s="13" t="s">
        <v>4313</v>
      </c>
      <c r="I620" s="13" t="s">
        <v>1689</v>
      </c>
      <c r="J620" s="13" t="str">
        <f>VLOOKUP($M620,[1]Hoja1!$K$5:$N$815,2,FALSE)</f>
        <v>C</v>
      </c>
      <c r="K620" s="13">
        <f>VLOOKUP($M620,[1]Hoja1!$K$5:$N$815,3,FALSE)</f>
        <v>20.100000000000001</v>
      </c>
      <c r="L620" s="13">
        <f>VLOOKUP($M620,[1]Hoja1!$K$5:$N$815,4,FALSE)</f>
        <v>550520</v>
      </c>
      <c r="M620" s="13" t="s">
        <v>4194</v>
      </c>
      <c r="N620" s="13"/>
      <c r="O620" s="13"/>
      <c r="P620" s="13"/>
      <c r="Q620" s="13"/>
      <c r="R620" s="13"/>
      <c r="S620" s="13"/>
      <c r="T620" s="13"/>
      <c r="U620" s="13"/>
      <c r="V620" s="13"/>
      <c r="W620" s="13"/>
      <c r="X620" s="13"/>
      <c r="Y620" s="13"/>
      <c r="Z620" s="13"/>
      <c r="AA620" s="13"/>
      <c r="AB620" s="13">
        <f>VLOOKUP(M620,'[2]Base Total GPR'!$P$5:$BH$652,11,FALSE)</f>
        <v>2</v>
      </c>
      <c r="AC620" s="13"/>
      <c r="AD620" s="13"/>
      <c r="AE620" s="13"/>
      <c r="AF620" s="13"/>
      <c r="AG620" s="13"/>
      <c r="AH620" s="13">
        <v>1</v>
      </c>
      <c r="AI620" s="13"/>
      <c r="AJ620" s="13"/>
      <c r="AK620" s="13"/>
      <c r="AL620" s="13"/>
      <c r="AM620" s="13"/>
      <c r="AN620" s="13">
        <v>1</v>
      </c>
      <c r="AO620" s="13"/>
      <c r="AP620" s="13"/>
      <c r="AQ620" s="13"/>
      <c r="AR620" s="13"/>
      <c r="AS620" s="13"/>
      <c r="AT620" s="13"/>
      <c r="AU620" s="13">
        <v>1</v>
      </c>
      <c r="AV620" s="13"/>
      <c r="AW620" s="13"/>
      <c r="AX620" s="13"/>
      <c r="AY620" s="13"/>
      <c r="AZ620" s="13"/>
      <c r="BA620" s="13">
        <v>1</v>
      </c>
      <c r="BB620" s="13"/>
    </row>
    <row r="621" spans="1:143" s="2" customFormat="1" x14ac:dyDescent="0.25">
      <c r="A621" s="13" t="s">
        <v>1155</v>
      </c>
      <c r="B621" s="13" t="s">
        <v>1379</v>
      </c>
      <c r="C621" s="13" t="s">
        <v>1156</v>
      </c>
      <c r="D621" s="13" t="s">
        <v>1688</v>
      </c>
      <c r="E621" s="13" t="s">
        <v>104</v>
      </c>
      <c r="F621" s="13" t="s">
        <v>105</v>
      </c>
      <c r="G621" s="13" t="s">
        <v>1158</v>
      </c>
      <c r="H621" s="13" t="s">
        <v>4313</v>
      </c>
      <c r="I621" s="13" t="s">
        <v>1689</v>
      </c>
      <c r="J621" s="13" t="str">
        <f>VLOOKUP($M621,[1]Hoja1!$K$5:$N$815,2,FALSE)</f>
        <v>C</v>
      </c>
      <c r="K621" s="13">
        <f>VLOOKUP($M621,[1]Hoja1!$K$5:$N$815,3,FALSE)</f>
        <v>19.100000000000001</v>
      </c>
      <c r="L621" s="13">
        <f>VLOOKUP($M621,[1]Hoja1!$K$5:$N$815,4,FALSE)</f>
        <v>550503</v>
      </c>
      <c r="M621" s="13" t="s">
        <v>4195</v>
      </c>
      <c r="N621" s="13"/>
      <c r="O621" s="13"/>
      <c r="P621" s="13"/>
      <c r="Q621" s="13"/>
      <c r="R621" s="13"/>
      <c r="S621" s="13"/>
      <c r="T621" s="13"/>
      <c r="U621" s="13"/>
      <c r="V621" s="13"/>
      <c r="W621" s="13"/>
      <c r="X621" s="13"/>
      <c r="Y621" s="13"/>
      <c r="Z621" s="13"/>
      <c r="AA621" s="13"/>
      <c r="AB621" s="13">
        <f>VLOOKUP(M621,'[2]Base Total GPR'!$P$5:$BH$652,11,FALSE)</f>
        <v>2</v>
      </c>
      <c r="AC621" s="13"/>
      <c r="AD621" s="13"/>
      <c r="AE621" s="13"/>
      <c r="AF621" s="13"/>
      <c r="AG621" s="13"/>
      <c r="AH621" s="13">
        <v>1</v>
      </c>
      <c r="AI621" s="13"/>
      <c r="AJ621" s="13"/>
      <c r="AK621" s="13"/>
      <c r="AL621" s="13"/>
      <c r="AM621" s="13"/>
      <c r="AN621" s="13">
        <v>1</v>
      </c>
      <c r="AO621" s="13"/>
      <c r="AP621" s="13"/>
      <c r="AQ621" s="13"/>
      <c r="AR621" s="13"/>
      <c r="AS621" s="13"/>
      <c r="AT621" s="13"/>
      <c r="AU621" s="13">
        <v>1</v>
      </c>
      <c r="AV621" s="13"/>
      <c r="AW621" s="13"/>
      <c r="AX621" s="13"/>
      <c r="AY621" s="13"/>
      <c r="AZ621" s="13"/>
      <c r="BA621" s="13">
        <v>1</v>
      </c>
      <c r="BB621" s="13"/>
      <c r="BC621"/>
      <c r="BD621"/>
      <c r="BE621"/>
      <c r="BF621"/>
      <c r="BG621"/>
      <c r="BH621"/>
      <c r="BI621"/>
      <c r="BJ621"/>
      <c r="BK621"/>
      <c r="BL621"/>
      <c r="BM621"/>
      <c r="BN621"/>
      <c r="BO621"/>
      <c r="BP621"/>
      <c r="BQ621"/>
      <c r="BR621"/>
      <c r="BS621"/>
      <c r="BT621"/>
      <c r="BU621"/>
      <c r="BV621"/>
      <c r="BW621"/>
      <c r="BX621"/>
      <c r="BY621"/>
      <c r="BZ621"/>
      <c r="CA621"/>
      <c r="CB621"/>
      <c r="CC621"/>
      <c r="CD621"/>
      <c r="CE621"/>
      <c r="CF621"/>
      <c r="CG621"/>
      <c r="CH621"/>
      <c r="CI621"/>
      <c r="CJ621"/>
      <c r="CK621"/>
      <c r="CL621"/>
      <c r="CM621"/>
      <c r="CN621"/>
      <c r="CO621"/>
      <c r="CP621"/>
      <c r="CQ621"/>
      <c r="CR621"/>
      <c r="CS621"/>
      <c r="CT621"/>
      <c r="CU621"/>
      <c r="CV621"/>
      <c r="CW621"/>
      <c r="CX621"/>
      <c r="CY621"/>
      <c r="CZ621"/>
      <c r="DA621"/>
      <c r="DB621"/>
      <c r="DC621"/>
      <c r="DD621"/>
      <c r="DE621"/>
      <c r="DF621"/>
      <c r="DG621"/>
      <c r="DH621"/>
      <c r="DI621"/>
      <c r="DJ621"/>
      <c r="DK621"/>
      <c r="DL621"/>
      <c r="DM621"/>
      <c r="DN621"/>
      <c r="DO621"/>
      <c r="DP621"/>
      <c r="DQ621"/>
      <c r="DR621"/>
      <c r="DS621"/>
      <c r="DT621"/>
      <c r="DU621"/>
      <c r="DV621"/>
      <c r="DW621"/>
      <c r="DX621"/>
      <c r="DY621"/>
      <c r="DZ621"/>
      <c r="EA621"/>
      <c r="EB621"/>
      <c r="EC621"/>
      <c r="ED621"/>
      <c r="EE621"/>
      <c r="EF621"/>
      <c r="EG621"/>
      <c r="EH621"/>
      <c r="EI621"/>
      <c r="EJ621"/>
      <c r="EK621"/>
      <c r="EL621"/>
      <c r="EM621"/>
    </row>
    <row r="622" spans="1:143" s="2" customFormat="1" x14ac:dyDescent="0.25">
      <c r="A622" s="13" t="s">
        <v>1161</v>
      </c>
      <c r="B622" s="13" t="s">
        <v>1413</v>
      </c>
      <c r="C622" s="13" t="s">
        <v>1162</v>
      </c>
      <c r="D622" s="13" t="s">
        <v>2272</v>
      </c>
      <c r="E622" s="13" t="s">
        <v>426</v>
      </c>
      <c r="F622" s="13" t="s">
        <v>846</v>
      </c>
      <c r="G622" s="13" t="s">
        <v>1168</v>
      </c>
      <c r="H622" s="13" t="s">
        <v>4337</v>
      </c>
      <c r="I622" s="13" t="s">
        <v>2259</v>
      </c>
      <c r="J622" s="13" t="str">
        <f>VLOOKUP($M622,[1]Hoja1!$K$5:$N$815,2,FALSE)</f>
        <v>C</v>
      </c>
      <c r="K622" s="13">
        <f>VLOOKUP($M622,[1]Hoja1!$K$5:$N$815,3,FALSE)</f>
        <v>23.5</v>
      </c>
      <c r="L622" s="13">
        <f>VLOOKUP($M622,[1]Hoja1!$K$5:$N$815,4,FALSE)</f>
        <v>547257</v>
      </c>
      <c r="M622" s="13" t="s">
        <v>2276</v>
      </c>
      <c r="N622" s="13"/>
      <c r="O622" s="13"/>
      <c r="P622" s="13"/>
      <c r="Q622" s="13"/>
      <c r="R622" s="13"/>
      <c r="S622" s="13"/>
      <c r="T622" s="13"/>
      <c r="U622" s="13"/>
      <c r="V622" s="13"/>
      <c r="W622" s="13"/>
      <c r="X622" s="13"/>
      <c r="Y622" s="13"/>
      <c r="Z622" s="13"/>
      <c r="AA622" s="13"/>
      <c r="AB622" s="13">
        <f>VLOOKUP(M622,'[2]Base Total GPR'!$P$5:$BH$652,11,FALSE)</f>
        <v>2</v>
      </c>
      <c r="AC622" s="13"/>
      <c r="AD622" s="13"/>
      <c r="AE622" s="13"/>
      <c r="AF622" s="13"/>
      <c r="AG622" s="13"/>
      <c r="AH622" s="13">
        <f>VLOOKUP(M622,'[2]Base Total GPR'!$P$5:$BH$652,18,FALSE)</f>
        <v>20</v>
      </c>
      <c r="AI622" s="13"/>
      <c r="AJ622" s="13"/>
      <c r="AK622" s="13"/>
      <c r="AL622" s="13"/>
      <c r="AM622" s="13"/>
      <c r="AN622" s="13">
        <f>VLOOKUP($M622,'[2]Base Total GPR'!$P$5:$BH$652,19,FALSE)</f>
        <v>25</v>
      </c>
      <c r="AO622" s="13">
        <v>45</v>
      </c>
      <c r="AP622" s="13"/>
      <c r="AQ622" s="13"/>
      <c r="AR622" s="13"/>
      <c r="AS622" s="13"/>
      <c r="AT622" s="13"/>
      <c r="AU622" s="13">
        <v>170</v>
      </c>
      <c r="AV622" s="13"/>
      <c r="AW622" s="13"/>
      <c r="AX622" s="13"/>
      <c r="AY622" s="13"/>
      <c r="AZ622" s="13"/>
      <c r="BA622" s="13">
        <v>382</v>
      </c>
      <c r="BB622" s="13">
        <v>552</v>
      </c>
      <c r="BC622"/>
      <c r="BD622"/>
      <c r="BE622"/>
      <c r="BF622"/>
      <c r="BG622"/>
      <c r="BH622"/>
      <c r="BI622"/>
      <c r="BJ622"/>
      <c r="BK622"/>
      <c r="BL622"/>
      <c r="BM622"/>
      <c r="BN622"/>
      <c r="BO622"/>
      <c r="BP622"/>
      <c r="BQ622"/>
      <c r="BR622"/>
      <c r="BS622"/>
      <c r="BT622"/>
      <c r="BU622"/>
      <c r="BV622"/>
      <c r="BW622"/>
      <c r="BX622"/>
      <c r="BY622"/>
      <c r="BZ622"/>
      <c r="CA622"/>
      <c r="CB622"/>
      <c r="CC622"/>
      <c r="CD622"/>
      <c r="CE622"/>
      <c r="CF622"/>
      <c r="CG622"/>
      <c r="CH622"/>
      <c r="CI622"/>
      <c r="CJ622"/>
      <c r="CK622"/>
      <c r="CL622"/>
      <c r="CM622"/>
      <c r="CN622"/>
      <c r="CO622"/>
      <c r="CP622"/>
      <c r="CQ622"/>
      <c r="CR622"/>
      <c r="CS622"/>
      <c r="CT622"/>
      <c r="CU622"/>
      <c r="CV622"/>
      <c r="CW622"/>
      <c r="CX622"/>
      <c r="CY622"/>
      <c r="CZ622"/>
      <c r="DA622"/>
      <c r="DB622"/>
      <c r="DC622"/>
      <c r="DD622"/>
      <c r="DE622"/>
      <c r="DF622"/>
      <c r="DG622"/>
      <c r="DH622"/>
      <c r="DI622"/>
      <c r="DJ622"/>
      <c r="DK622"/>
      <c r="DL622"/>
      <c r="DM622"/>
      <c r="DN622"/>
      <c r="DO622"/>
      <c r="DP622"/>
      <c r="DQ622"/>
      <c r="DR622"/>
      <c r="DS622"/>
      <c r="DT622"/>
      <c r="DU622"/>
      <c r="DV622"/>
      <c r="DW622"/>
      <c r="DX622"/>
      <c r="DY622"/>
      <c r="DZ622"/>
      <c r="EA622"/>
      <c r="EB622"/>
      <c r="EC622"/>
      <c r="ED622"/>
      <c r="EE622"/>
      <c r="EF622"/>
      <c r="EG622"/>
      <c r="EH622"/>
      <c r="EI622"/>
      <c r="EJ622"/>
      <c r="EK622"/>
      <c r="EL622"/>
      <c r="EM622"/>
    </row>
    <row r="623" spans="1:143" s="3" customFormat="1" x14ac:dyDescent="0.25">
      <c r="A623" s="13" t="s">
        <v>1161</v>
      </c>
      <c r="B623" s="13" t="s">
        <v>1413</v>
      </c>
      <c r="C623" s="13" t="s">
        <v>1162</v>
      </c>
      <c r="D623" s="13" t="s">
        <v>2264</v>
      </c>
      <c r="E623" s="13" t="s">
        <v>426</v>
      </c>
      <c r="F623" s="13" t="s">
        <v>1674</v>
      </c>
      <c r="G623" s="13" t="s">
        <v>1146</v>
      </c>
      <c r="H623" s="13" t="s">
        <v>4337</v>
      </c>
      <c r="I623" s="13" t="s">
        <v>2246</v>
      </c>
      <c r="J623" s="13" t="str">
        <f>VLOOKUP($M623,[1]Hoja1!$K$5:$N$815,2,FALSE)</f>
        <v>C</v>
      </c>
      <c r="K623" s="13">
        <f>VLOOKUP($M623,[1]Hoja1!$K$5:$N$815,3,FALSE)</f>
        <v>22.4</v>
      </c>
      <c r="L623" s="13">
        <f>VLOOKUP($M623,[1]Hoja1!$K$5:$N$815,4,FALSE)</f>
        <v>547227</v>
      </c>
      <c r="M623" s="13" t="s">
        <v>2267</v>
      </c>
      <c r="N623" s="13"/>
      <c r="O623" s="13"/>
      <c r="P623" s="13"/>
      <c r="Q623" s="13"/>
      <c r="R623" s="13"/>
      <c r="S623" s="13"/>
      <c r="T623" s="13"/>
      <c r="U623" s="13"/>
      <c r="V623" s="13"/>
      <c r="W623" s="13"/>
      <c r="X623" s="13"/>
      <c r="Y623" s="13"/>
      <c r="Z623" s="13"/>
      <c r="AA623" s="13"/>
      <c r="AB623" s="13">
        <f>VLOOKUP(M623,'[2]Base Total GPR'!$P$5:$BH$652,11,FALSE)</f>
        <v>2</v>
      </c>
      <c r="AC623" s="13"/>
      <c r="AD623" s="13"/>
      <c r="AE623" s="13"/>
      <c r="AF623" s="13"/>
      <c r="AG623" s="13"/>
      <c r="AH623" s="13">
        <f>VLOOKUP(M623,'[2]Base Total GPR'!$P$5:$BH$652,18,FALSE)</f>
        <v>2</v>
      </c>
      <c r="AI623" s="13"/>
      <c r="AJ623" s="13"/>
      <c r="AK623" s="13"/>
      <c r="AL623" s="13"/>
      <c r="AM623" s="13"/>
      <c r="AN623" s="13">
        <f>VLOOKUP($M623,'[2]Base Total GPR'!$P$5:$BH$652,19,FALSE)</f>
        <v>2</v>
      </c>
      <c r="AO623" s="13">
        <v>4</v>
      </c>
      <c r="AP623" s="13"/>
      <c r="AQ623" s="13"/>
      <c r="AR623" s="13"/>
      <c r="AS623" s="13"/>
      <c r="AT623" s="13"/>
      <c r="AU623" s="13">
        <v>3</v>
      </c>
      <c r="AV623" s="13"/>
      <c r="AW623" s="13"/>
      <c r="AX623" s="13"/>
      <c r="AY623" s="13"/>
      <c r="AZ623" s="13"/>
      <c r="BA623" s="13">
        <v>3</v>
      </c>
      <c r="BB623" s="13">
        <v>6</v>
      </c>
      <c r="BC623"/>
      <c r="BD623"/>
      <c r="BE623"/>
      <c r="BF623"/>
      <c r="BG623"/>
      <c r="BH623"/>
      <c r="BI623"/>
      <c r="BJ623"/>
      <c r="BK623"/>
      <c r="BL623"/>
      <c r="BM623"/>
      <c r="BN623"/>
      <c r="BO623"/>
      <c r="BP623"/>
      <c r="BQ623"/>
      <c r="BR623"/>
      <c r="BS623"/>
      <c r="BT623"/>
      <c r="BU623"/>
      <c r="BV623"/>
      <c r="BW623"/>
      <c r="BX623"/>
      <c r="BY623"/>
      <c r="BZ623"/>
      <c r="CA623"/>
      <c r="CB623"/>
      <c r="CC623"/>
      <c r="CD623"/>
      <c r="CE623"/>
      <c r="CF623"/>
      <c r="CG623"/>
      <c r="CH623"/>
      <c r="CI623"/>
      <c r="CJ623"/>
      <c r="CK623"/>
      <c r="CL623"/>
      <c r="CM623"/>
      <c r="CN623"/>
      <c r="CO623"/>
      <c r="CP623"/>
      <c r="CQ623"/>
      <c r="CR623"/>
      <c r="CS623"/>
      <c r="CT623"/>
      <c r="CU623"/>
      <c r="CV623"/>
      <c r="CW623"/>
      <c r="CX623"/>
      <c r="CY623"/>
      <c r="CZ623"/>
      <c r="DA623"/>
      <c r="DB623"/>
      <c r="DC623"/>
      <c r="DD623"/>
      <c r="DE623"/>
      <c r="DF623"/>
      <c r="DG623"/>
      <c r="DH623"/>
      <c r="DI623"/>
      <c r="DJ623"/>
      <c r="DK623"/>
      <c r="DL623"/>
      <c r="DM623"/>
      <c r="DN623"/>
      <c r="DO623"/>
      <c r="DP623"/>
      <c r="DQ623"/>
      <c r="DR623"/>
      <c r="DS623"/>
      <c r="DT623"/>
      <c r="DU623"/>
      <c r="DV623"/>
      <c r="DW623"/>
      <c r="DX623"/>
      <c r="DY623"/>
      <c r="DZ623"/>
      <c r="EA623"/>
      <c r="EB623"/>
      <c r="EC623"/>
      <c r="ED623"/>
      <c r="EE623"/>
      <c r="EF623"/>
      <c r="EG623"/>
      <c r="EH623"/>
      <c r="EI623"/>
      <c r="EJ623"/>
      <c r="EK623"/>
      <c r="EL623"/>
      <c r="EM623"/>
    </row>
    <row r="624" spans="1:143" x14ac:dyDescent="0.25">
      <c r="A624" s="13" t="s">
        <v>1161</v>
      </c>
      <c r="B624" s="13" t="s">
        <v>1413</v>
      </c>
      <c r="C624" s="13" t="s">
        <v>1162</v>
      </c>
      <c r="D624" s="13" t="s">
        <v>2272</v>
      </c>
      <c r="E624" s="13" t="s">
        <v>426</v>
      </c>
      <c r="F624" s="13" t="s">
        <v>846</v>
      </c>
      <c r="G624" s="13" t="s">
        <v>1168</v>
      </c>
      <c r="H624" s="13" t="s">
        <v>4337</v>
      </c>
      <c r="I624" s="13" t="s">
        <v>2259</v>
      </c>
      <c r="J624" s="13" t="str">
        <f>VLOOKUP($M624,[1]Hoja1!$K$5:$N$815,2,FALSE)</f>
        <v>C</v>
      </c>
      <c r="K624" s="13">
        <f>VLOOKUP($M624,[1]Hoja1!$K$5:$N$815,3,FALSE)</f>
        <v>23.15</v>
      </c>
      <c r="L624" s="13">
        <f>VLOOKUP($M624,[1]Hoja1!$K$5:$N$815,4,FALSE)</f>
        <v>548069</v>
      </c>
      <c r="M624" s="13" t="s">
        <v>2277</v>
      </c>
      <c r="N624" s="13"/>
      <c r="O624" s="13"/>
      <c r="P624" s="13"/>
      <c r="Q624" s="13"/>
      <c r="R624" s="13"/>
      <c r="S624" s="13"/>
      <c r="T624" s="13"/>
      <c r="U624" s="13"/>
      <c r="V624" s="13"/>
      <c r="W624" s="13"/>
      <c r="X624" s="13"/>
      <c r="Y624" s="13"/>
      <c r="Z624" s="13"/>
      <c r="AA624" s="13"/>
      <c r="AB624" s="13">
        <f>VLOOKUP(M624,'[2]Base Total GPR'!$P$5:$BH$652,11,FALSE)</f>
        <v>2</v>
      </c>
      <c r="AC624" s="13"/>
      <c r="AD624" s="13"/>
      <c r="AE624" s="13"/>
      <c r="AF624" s="13"/>
      <c r="AG624" s="13"/>
      <c r="AH624" s="13">
        <f>VLOOKUP(M624,'[2]Base Total GPR'!$P$5:$BH$652,18,FALSE)</f>
        <v>0.10580000000000001</v>
      </c>
      <c r="AI624" s="13"/>
      <c r="AJ624" s="13"/>
      <c r="AK624" s="13"/>
      <c r="AL624" s="13"/>
      <c r="AM624" s="13"/>
      <c r="AN624" s="13">
        <f>VLOOKUP($M624,'[2]Base Total GPR'!$P$5:$BH$652,19,FALSE)</f>
        <v>0.1434</v>
      </c>
      <c r="AO624" s="13">
        <v>0.2492</v>
      </c>
      <c r="AP624" s="13"/>
      <c r="AQ624" s="13"/>
      <c r="AR624" s="13"/>
      <c r="AS624" s="13"/>
      <c r="AT624" s="13"/>
      <c r="AU624" s="13">
        <v>0</v>
      </c>
      <c r="AV624" s="13"/>
      <c r="AW624" s="13"/>
      <c r="AX624" s="13"/>
      <c r="AY624" s="13"/>
      <c r="AZ624" s="13"/>
      <c r="BA624" s="13">
        <v>0.44409999999999999</v>
      </c>
      <c r="BB624" s="13">
        <v>0.44409999999999999</v>
      </c>
    </row>
    <row r="625" spans="1:143" s="2" customFormat="1" x14ac:dyDescent="0.25">
      <c r="A625" s="13" t="s">
        <v>1161</v>
      </c>
      <c r="B625" s="13" t="s">
        <v>1413</v>
      </c>
      <c r="C625" s="13" t="s">
        <v>1162</v>
      </c>
      <c r="D625" s="13" t="s">
        <v>2272</v>
      </c>
      <c r="E625" s="13" t="s">
        <v>426</v>
      </c>
      <c r="F625" s="13" t="s">
        <v>846</v>
      </c>
      <c r="G625" s="13" t="s">
        <v>1168</v>
      </c>
      <c r="H625" s="13" t="s">
        <v>4337</v>
      </c>
      <c r="I625" s="13" t="s">
        <v>2259</v>
      </c>
      <c r="J625" s="13" t="str">
        <f>VLOOKUP($M625,[1]Hoja1!$K$5:$N$815,2,FALSE)</f>
        <v>C</v>
      </c>
      <c r="K625" s="13">
        <f>VLOOKUP($M625,[1]Hoja1!$K$5:$N$815,3,FALSE)</f>
        <v>23.9</v>
      </c>
      <c r="L625" s="13">
        <f>VLOOKUP($M625,[1]Hoja1!$K$5:$N$815,4,FALSE)</f>
        <v>547263</v>
      </c>
      <c r="M625" s="13" t="s">
        <v>2279</v>
      </c>
      <c r="N625" s="13"/>
      <c r="O625" s="13"/>
      <c r="P625" s="13"/>
      <c r="Q625" s="13"/>
      <c r="R625" s="13"/>
      <c r="S625" s="13"/>
      <c r="T625" s="13"/>
      <c r="U625" s="13"/>
      <c r="V625" s="13"/>
      <c r="W625" s="13"/>
      <c r="X625" s="13"/>
      <c r="Y625" s="13"/>
      <c r="Z625" s="13"/>
      <c r="AA625" s="13"/>
      <c r="AB625" s="13">
        <f>VLOOKUP(M625,'[2]Base Total GPR'!$P$5:$BH$652,11,FALSE)</f>
        <v>2</v>
      </c>
      <c r="AC625" s="13"/>
      <c r="AD625" s="13"/>
      <c r="AE625" s="13"/>
      <c r="AF625" s="13"/>
      <c r="AG625" s="13"/>
      <c r="AH625" s="13">
        <f>VLOOKUP(M625,'[2]Base Total GPR'!$P$5:$BH$652,18,FALSE)</f>
        <v>0.05</v>
      </c>
      <c r="AI625" s="13"/>
      <c r="AJ625" s="13"/>
      <c r="AK625" s="13"/>
      <c r="AL625" s="13"/>
      <c r="AM625" s="13"/>
      <c r="AN625" s="13">
        <f>VLOOKUP($M625,'[2]Base Total GPR'!$P$5:$BH$652,19,FALSE)</f>
        <v>0.05</v>
      </c>
      <c r="AO625" s="13">
        <v>0.1</v>
      </c>
      <c r="AP625" s="13"/>
      <c r="AQ625" s="13"/>
      <c r="AR625" s="13"/>
      <c r="AS625" s="13"/>
      <c r="AT625" s="13"/>
      <c r="AU625" s="13">
        <v>7.2999999999999995E-2</v>
      </c>
      <c r="AV625" s="13"/>
      <c r="AW625" s="13"/>
      <c r="AX625" s="13"/>
      <c r="AY625" s="13"/>
      <c r="AZ625" s="13"/>
      <c r="BA625" s="13">
        <v>4.7E-2</v>
      </c>
      <c r="BB625" s="13">
        <v>0.12</v>
      </c>
      <c r="BC625"/>
      <c r="BD625"/>
      <c r="BE625"/>
      <c r="BF625"/>
      <c r="BG625"/>
      <c r="BH625"/>
      <c r="BI625"/>
      <c r="BJ625"/>
      <c r="BK625"/>
      <c r="BL625"/>
      <c r="BM625"/>
      <c r="BN625"/>
      <c r="BO625"/>
      <c r="BP625"/>
      <c r="BQ625"/>
      <c r="BR625"/>
      <c r="BS625"/>
      <c r="BT625"/>
      <c r="BU625"/>
      <c r="BV625"/>
      <c r="BW625"/>
      <c r="BX625"/>
      <c r="BY625"/>
      <c r="BZ625"/>
      <c r="CA625"/>
      <c r="CB625"/>
      <c r="CC625"/>
      <c r="CD625"/>
      <c r="CE625"/>
      <c r="CF625"/>
      <c r="CG625"/>
      <c r="CH625"/>
      <c r="CI625"/>
      <c r="CJ625"/>
      <c r="CK625"/>
      <c r="CL625"/>
      <c r="CM625"/>
      <c r="CN625"/>
      <c r="CO625"/>
      <c r="CP625"/>
      <c r="CQ625"/>
      <c r="CR625"/>
      <c r="CS625"/>
      <c r="CT625"/>
      <c r="CU625"/>
      <c r="CV625"/>
      <c r="CW625"/>
      <c r="CX625"/>
      <c r="CY625"/>
      <c r="CZ625"/>
      <c r="DA625"/>
      <c r="DB625"/>
      <c r="DC625"/>
      <c r="DD625"/>
      <c r="DE625"/>
      <c r="DF625"/>
      <c r="DG625"/>
      <c r="DH625"/>
      <c r="DI625"/>
      <c r="DJ625"/>
      <c r="DK625"/>
      <c r="DL625"/>
      <c r="DM625"/>
      <c r="DN625"/>
      <c r="DO625"/>
      <c r="DP625"/>
      <c r="DQ625"/>
      <c r="DR625"/>
      <c r="DS625"/>
      <c r="DT625"/>
      <c r="DU625"/>
      <c r="DV625"/>
      <c r="DW625"/>
      <c r="DX625"/>
      <c r="DY625"/>
      <c r="DZ625"/>
      <c r="EA625"/>
      <c r="EB625"/>
      <c r="EC625"/>
      <c r="ED625"/>
      <c r="EE625"/>
      <c r="EF625"/>
      <c r="EG625"/>
      <c r="EH625"/>
      <c r="EI625"/>
      <c r="EJ625"/>
      <c r="EK625"/>
      <c r="EL625"/>
      <c r="EM625"/>
    </row>
    <row r="626" spans="1:143" x14ac:dyDescent="0.25">
      <c r="A626" s="13" t="s">
        <v>1161</v>
      </c>
      <c r="B626" s="13" t="s">
        <v>1413</v>
      </c>
      <c r="C626" s="13" t="s">
        <v>1162</v>
      </c>
      <c r="D626" s="13" t="s">
        <v>2258</v>
      </c>
      <c r="E626" s="13" t="s">
        <v>426</v>
      </c>
      <c r="F626" s="13" t="s">
        <v>846</v>
      </c>
      <c r="G626" s="13" t="s">
        <v>847</v>
      </c>
      <c r="H626" s="13" t="s">
        <v>4337</v>
      </c>
      <c r="I626" s="13" t="s">
        <v>2259</v>
      </c>
      <c r="J626" s="13" t="str">
        <f>VLOOKUP($M626,[1]Hoja1!$K$5:$N$815,2,FALSE)</f>
        <v>C</v>
      </c>
      <c r="K626" s="13">
        <f>VLOOKUP($M626,[1]Hoja1!$K$5:$N$815,3,FALSE)</f>
        <v>21.6</v>
      </c>
      <c r="L626" s="13">
        <f>VLOOKUP($M626,[1]Hoja1!$K$5:$N$815,4,FALSE)</f>
        <v>548002</v>
      </c>
      <c r="M626" s="13" t="s">
        <v>2260</v>
      </c>
      <c r="N626" s="13"/>
      <c r="O626" s="13"/>
      <c r="P626" s="13"/>
      <c r="Q626" s="13"/>
      <c r="R626" s="13"/>
      <c r="S626" s="13"/>
      <c r="T626" s="13"/>
      <c r="U626" s="13"/>
      <c r="V626" s="13"/>
      <c r="W626" s="13"/>
      <c r="X626" s="13"/>
      <c r="Y626" s="13"/>
      <c r="Z626" s="13"/>
      <c r="AA626" s="13"/>
      <c r="AB626" s="13">
        <f>VLOOKUP(M626,'[2]Base Total GPR'!$P$5:$BH$652,11,FALSE)</f>
        <v>2</v>
      </c>
      <c r="AC626" s="13"/>
      <c r="AD626" s="13"/>
      <c r="AE626" s="13"/>
      <c r="AF626" s="13"/>
      <c r="AG626" s="13"/>
      <c r="AH626" s="13">
        <f>VLOOKUP(M626,'[2]Base Total GPR'!$P$5:$BH$652,18,FALSE)</f>
        <v>3.27E-2</v>
      </c>
      <c r="AI626" s="13"/>
      <c r="AJ626" s="13"/>
      <c r="AK626" s="13"/>
      <c r="AL626" s="13"/>
      <c r="AM626" s="13"/>
      <c r="AN626" s="13">
        <f>VLOOKUP($M626,'[2]Base Total GPR'!$P$5:$BH$652,19,FALSE)</f>
        <v>6.9500000000000006E-2</v>
      </c>
      <c r="AO626" s="13">
        <v>0.1022</v>
      </c>
      <c r="AP626" s="13"/>
      <c r="AQ626" s="13"/>
      <c r="AR626" s="13"/>
      <c r="AS626" s="13"/>
      <c r="AT626" s="13"/>
      <c r="AU626" s="13">
        <v>3.6799999999999999E-2</v>
      </c>
      <c r="AV626" s="13"/>
      <c r="AW626" s="13"/>
      <c r="AX626" s="13"/>
      <c r="AY626" s="13"/>
      <c r="AZ626" s="13"/>
      <c r="BA626" s="13">
        <v>6.9500000000000006E-2</v>
      </c>
      <c r="BB626" s="13">
        <v>0.10630000000000001</v>
      </c>
    </row>
    <row r="627" spans="1:143" s="2" customFormat="1" x14ac:dyDescent="0.25">
      <c r="A627" s="13" t="s">
        <v>1161</v>
      </c>
      <c r="B627" s="13" t="s">
        <v>1413</v>
      </c>
      <c r="C627" s="13" t="s">
        <v>1162</v>
      </c>
      <c r="D627" s="13" t="s">
        <v>2264</v>
      </c>
      <c r="E627" s="13" t="s">
        <v>426</v>
      </c>
      <c r="F627" s="13" t="s">
        <v>846</v>
      </c>
      <c r="G627" s="13" t="s">
        <v>1146</v>
      </c>
      <c r="H627" s="13" t="s">
        <v>4337</v>
      </c>
      <c r="I627" s="13" t="s">
        <v>2259</v>
      </c>
      <c r="J627" s="13" t="str">
        <f>VLOOKUP($M627,[1]Hoja1!$K$5:$N$815,2,FALSE)</f>
        <v>C</v>
      </c>
      <c r="K627" s="13">
        <f>VLOOKUP($M627,[1]Hoja1!$K$5:$N$815,3,FALSE)</f>
        <v>22.1</v>
      </c>
      <c r="L627" s="13">
        <f>VLOOKUP($M627,[1]Hoja1!$K$5:$N$815,4,FALSE)</f>
        <v>548026</v>
      </c>
      <c r="M627" s="13" t="s">
        <v>2266</v>
      </c>
      <c r="N627" s="13"/>
      <c r="O627" s="13"/>
      <c r="P627" s="13"/>
      <c r="Q627" s="13"/>
      <c r="R627" s="13"/>
      <c r="S627" s="13"/>
      <c r="T627" s="13"/>
      <c r="U627" s="13"/>
      <c r="V627" s="13"/>
      <c r="W627" s="13"/>
      <c r="X627" s="13"/>
      <c r="Y627" s="13"/>
      <c r="Z627" s="13"/>
      <c r="AA627" s="13"/>
      <c r="AB627" s="13">
        <f>VLOOKUP(M627,'[2]Base Total GPR'!$P$5:$BH$652,11,FALSE)</f>
        <v>2</v>
      </c>
      <c r="AC627" s="13"/>
      <c r="AD627" s="13"/>
      <c r="AE627" s="13"/>
      <c r="AF627" s="13"/>
      <c r="AG627" s="13"/>
      <c r="AH627" s="13">
        <f>VLOOKUP(M627,'[2]Base Total GPR'!$P$5:$BH$652,18,FALSE)</f>
        <v>0.1139</v>
      </c>
      <c r="AI627" s="13"/>
      <c r="AJ627" s="13"/>
      <c r="AK627" s="13"/>
      <c r="AL627" s="13"/>
      <c r="AM627" s="13"/>
      <c r="AN627" s="13">
        <f>VLOOKUP($M627,'[2]Base Total GPR'!$P$5:$BH$652,19,FALSE)</f>
        <v>0.13500000000000001</v>
      </c>
      <c r="AO627" s="13">
        <v>0.24890000000000001</v>
      </c>
      <c r="AP627" s="13"/>
      <c r="AQ627" s="13"/>
      <c r="AR627" s="13"/>
      <c r="AS627" s="13"/>
      <c r="AT627" s="13"/>
      <c r="AU627" s="13">
        <v>0.11799999999999999</v>
      </c>
      <c r="AV627" s="13"/>
      <c r="AW627" s="13"/>
      <c r="AX627" s="13"/>
      <c r="AY627" s="13"/>
      <c r="AZ627" s="13"/>
      <c r="BA627" s="13">
        <v>0.1346</v>
      </c>
      <c r="BB627" s="13">
        <v>0.25259999999999999</v>
      </c>
      <c r="BC627"/>
      <c r="BD627"/>
      <c r="BE627"/>
      <c r="BF627"/>
      <c r="BG627"/>
      <c r="BH627"/>
      <c r="BI627"/>
      <c r="BJ627"/>
      <c r="BK627"/>
      <c r="BL627"/>
      <c r="BM627"/>
      <c r="BN627"/>
      <c r="BO627"/>
      <c r="BP627"/>
      <c r="BQ627"/>
      <c r="BR627"/>
      <c r="BS627"/>
      <c r="BT627"/>
      <c r="BU627"/>
      <c r="BV627"/>
      <c r="BW627"/>
      <c r="BX627"/>
      <c r="BY627"/>
      <c r="BZ627"/>
      <c r="CA627"/>
      <c r="CB627"/>
      <c r="CC627"/>
      <c r="CD627"/>
      <c r="CE627"/>
      <c r="CF627"/>
      <c r="CG627"/>
      <c r="CH627"/>
      <c r="CI627"/>
      <c r="CJ627"/>
      <c r="CK627"/>
      <c r="CL627"/>
      <c r="CM627"/>
      <c r="CN627"/>
      <c r="CO627"/>
      <c r="CP627"/>
      <c r="CQ627"/>
      <c r="CR627"/>
      <c r="CS627"/>
      <c r="CT627"/>
      <c r="CU627"/>
      <c r="CV627"/>
      <c r="CW627"/>
      <c r="CX627"/>
      <c r="CY627"/>
      <c r="CZ627"/>
      <c r="DA627"/>
      <c r="DB627"/>
      <c r="DC627"/>
      <c r="DD627"/>
      <c r="DE627"/>
      <c r="DF627"/>
      <c r="DG627"/>
      <c r="DH627"/>
      <c r="DI627"/>
      <c r="DJ627"/>
      <c r="DK627"/>
      <c r="DL627"/>
      <c r="DM627"/>
      <c r="DN627"/>
      <c r="DO627"/>
      <c r="DP627"/>
      <c r="DQ627"/>
      <c r="DR627"/>
      <c r="DS627"/>
      <c r="DT627"/>
      <c r="DU627"/>
      <c r="DV627"/>
      <c r="DW627"/>
      <c r="DX627"/>
      <c r="DY627"/>
      <c r="DZ627"/>
      <c r="EA627"/>
      <c r="EB627"/>
      <c r="EC627"/>
      <c r="ED627"/>
      <c r="EE627"/>
      <c r="EF627"/>
      <c r="EG627"/>
      <c r="EH627"/>
      <c r="EI627"/>
      <c r="EJ627"/>
      <c r="EK627"/>
      <c r="EL627"/>
      <c r="EM627"/>
    </row>
    <row r="628" spans="1:143" s="2" customFormat="1" x14ac:dyDescent="0.25">
      <c r="A628" s="13" t="s">
        <v>1161</v>
      </c>
      <c r="B628" s="13" t="s">
        <v>1413</v>
      </c>
      <c r="C628" s="13" t="s">
        <v>1162</v>
      </c>
      <c r="D628" s="13" t="s">
        <v>2272</v>
      </c>
      <c r="E628" s="13" t="s">
        <v>426</v>
      </c>
      <c r="F628" s="13" t="s">
        <v>846</v>
      </c>
      <c r="G628" s="13" t="s">
        <v>1168</v>
      </c>
      <c r="H628" s="13" t="s">
        <v>4337</v>
      </c>
      <c r="I628" s="13" t="s">
        <v>2259</v>
      </c>
      <c r="J628" s="13" t="str">
        <f>VLOOKUP($M628,[1]Hoja1!$K$5:$N$815,2,FALSE)</f>
        <v>C</v>
      </c>
      <c r="K628" s="13">
        <f>VLOOKUP($M628,[1]Hoja1!$K$5:$N$815,3,FALSE)</f>
        <v>23.13</v>
      </c>
      <c r="L628" s="13">
        <f>VLOOKUP($M628,[1]Hoja1!$K$5:$N$815,4,FALSE)</f>
        <v>547866</v>
      </c>
      <c r="M628" s="13" t="s">
        <v>2274</v>
      </c>
      <c r="N628" s="13"/>
      <c r="O628" s="13"/>
      <c r="P628" s="13"/>
      <c r="Q628" s="13"/>
      <c r="R628" s="13"/>
      <c r="S628" s="13"/>
      <c r="T628" s="13"/>
      <c r="U628" s="13"/>
      <c r="V628" s="13"/>
      <c r="W628" s="13"/>
      <c r="X628" s="13"/>
      <c r="Y628" s="13"/>
      <c r="Z628" s="13"/>
      <c r="AA628" s="13"/>
      <c r="AB628" s="13">
        <f>VLOOKUP(M628,'[2]Base Total GPR'!$P$5:$BH$652,11,FALSE)</f>
        <v>2</v>
      </c>
      <c r="AC628" s="13"/>
      <c r="AD628" s="13"/>
      <c r="AE628" s="13"/>
      <c r="AF628" s="13"/>
      <c r="AG628" s="13"/>
      <c r="AH628" s="13">
        <f>VLOOKUP(M628,'[2]Base Total GPR'!$P$5:$BH$652,18,FALSE)</f>
        <v>1</v>
      </c>
      <c r="AI628" s="13"/>
      <c r="AJ628" s="13"/>
      <c r="AK628" s="13"/>
      <c r="AL628" s="13"/>
      <c r="AM628" s="13"/>
      <c r="AN628" s="13">
        <f>VLOOKUP($M628,'[2]Base Total GPR'!$P$5:$BH$652,19,FALSE)</f>
        <v>1</v>
      </c>
      <c r="AO628" s="13">
        <v>2</v>
      </c>
      <c r="AP628" s="13"/>
      <c r="AQ628" s="13"/>
      <c r="AR628" s="13"/>
      <c r="AS628" s="13"/>
      <c r="AT628" s="13"/>
      <c r="AU628" s="13">
        <v>1</v>
      </c>
      <c r="AV628" s="13"/>
      <c r="AW628" s="13"/>
      <c r="AX628" s="13"/>
      <c r="AY628" s="13"/>
      <c r="AZ628" s="13"/>
      <c r="BA628" s="13">
        <v>1</v>
      </c>
      <c r="BB628" s="13">
        <v>2</v>
      </c>
      <c r="BC628"/>
      <c r="BD628"/>
      <c r="BE628"/>
      <c r="BF628"/>
      <c r="BG628"/>
      <c r="BH628"/>
      <c r="BI628"/>
      <c r="BJ628"/>
      <c r="BK628"/>
      <c r="BL628"/>
      <c r="BM628"/>
      <c r="BN628"/>
      <c r="BO628"/>
      <c r="BP628"/>
      <c r="BQ628"/>
      <c r="BR628"/>
      <c r="BS628"/>
      <c r="BT628"/>
      <c r="BU628"/>
      <c r="BV628"/>
      <c r="BW628"/>
      <c r="BX628"/>
      <c r="BY628"/>
      <c r="BZ628"/>
      <c r="CA628"/>
      <c r="CB628"/>
      <c r="CC628"/>
      <c r="CD628"/>
      <c r="CE628"/>
      <c r="CF628"/>
      <c r="CG628"/>
      <c r="CH628"/>
      <c r="CI628"/>
      <c r="CJ628"/>
      <c r="CK628"/>
      <c r="CL628"/>
      <c r="CM628"/>
      <c r="CN628"/>
      <c r="CO628"/>
      <c r="CP628"/>
      <c r="CQ628"/>
      <c r="CR628"/>
      <c r="CS628"/>
      <c r="CT628"/>
      <c r="CU628"/>
      <c r="CV628"/>
      <c r="CW628"/>
      <c r="CX628"/>
      <c r="CY628"/>
      <c r="CZ628"/>
      <c r="DA628"/>
      <c r="DB628"/>
      <c r="DC628"/>
      <c r="DD628"/>
      <c r="DE628"/>
      <c r="DF628"/>
      <c r="DG628"/>
      <c r="DH628"/>
      <c r="DI628"/>
      <c r="DJ628"/>
      <c r="DK628"/>
      <c r="DL628"/>
      <c r="DM628"/>
      <c r="DN628"/>
      <c r="DO628"/>
      <c r="DP628"/>
      <c r="DQ628"/>
      <c r="DR628"/>
      <c r="DS628"/>
      <c r="DT628"/>
      <c r="DU628"/>
      <c r="DV628"/>
      <c r="DW628"/>
      <c r="DX628"/>
      <c r="DY628"/>
      <c r="DZ628"/>
      <c r="EA628"/>
      <c r="EB628"/>
      <c r="EC628"/>
      <c r="ED628"/>
      <c r="EE628"/>
      <c r="EF628"/>
      <c r="EG628"/>
      <c r="EH628"/>
      <c r="EI628"/>
      <c r="EJ628"/>
      <c r="EK628"/>
      <c r="EL628"/>
      <c r="EM628"/>
    </row>
    <row r="629" spans="1:143" x14ac:dyDescent="0.25">
      <c r="A629" s="13" t="s">
        <v>1161</v>
      </c>
      <c r="B629" s="13" t="s">
        <v>1413</v>
      </c>
      <c r="C629" s="13" t="s">
        <v>1162</v>
      </c>
      <c r="D629" s="13" t="s">
        <v>2258</v>
      </c>
      <c r="E629" s="13" t="s">
        <v>426</v>
      </c>
      <c r="F629" s="13" t="s">
        <v>846</v>
      </c>
      <c r="G629" s="13" t="s">
        <v>847</v>
      </c>
      <c r="H629" s="13" t="s">
        <v>4337</v>
      </c>
      <c r="I629" s="13" t="s">
        <v>2259</v>
      </c>
      <c r="J629" s="13" t="str">
        <f>VLOOKUP($M629,[1]Hoja1!$K$5:$N$815,2,FALSE)</f>
        <v>C</v>
      </c>
      <c r="K629" s="13">
        <f>VLOOKUP($M629,[1]Hoja1!$K$5:$N$815,3,FALSE)</f>
        <v>21.4</v>
      </c>
      <c r="L629" s="13">
        <f>VLOOKUP($M629,[1]Hoja1!$K$5:$N$815,4,FALSE)</f>
        <v>547163</v>
      </c>
      <c r="M629" s="13" t="s">
        <v>2263</v>
      </c>
      <c r="N629" s="13"/>
      <c r="O629" s="13"/>
      <c r="P629" s="13"/>
      <c r="Q629" s="13"/>
      <c r="R629" s="13"/>
      <c r="S629" s="13"/>
      <c r="T629" s="13"/>
      <c r="U629" s="13"/>
      <c r="V629" s="13"/>
      <c r="W629" s="13"/>
      <c r="X629" s="13"/>
      <c r="Y629" s="13"/>
      <c r="Z629" s="13"/>
      <c r="AA629" s="13"/>
      <c r="AB629" s="13">
        <f>VLOOKUP(M629,'[2]Base Total GPR'!$P$5:$BH$652,11,FALSE)</f>
        <v>2</v>
      </c>
      <c r="AC629" s="13"/>
      <c r="AD629" s="13"/>
      <c r="AE629" s="13"/>
      <c r="AF629" s="13"/>
      <c r="AG629" s="13"/>
      <c r="AH629" s="13">
        <f>VLOOKUP(M629,'[2]Base Total GPR'!$P$5:$BH$652,18,FALSE)</f>
        <v>1</v>
      </c>
      <c r="AI629" s="13"/>
      <c r="AJ629" s="13"/>
      <c r="AK629" s="13"/>
      <c r="AL629" s="13"/>
      <c r="AM629" s="13"/>
      <c r="AN629" s="13">
        <f>VLOOKUP($M629,'[2]Base Total GPR'!$P$5:$BH$652,19,FALSE)</f>
        <v>3</v>
      </c>
      <c r="AO629" s="13">
        <v>4</v>
      </c>
      <c r="AP629" s="13"/>
      <c r="AQ629" s="13"/>
      <c r="AR629" s="13"/>
      <c r="AS629" s="13"/>
      <c r="AT629" s="13"/>
      <c r="AU629" s="13">
        <v>1</v>
      </c>
      <c r="AV629" s="13"/>
      <c r="AW629" s="13"/>
      <c r="AX629" s="13"/>
      <c r="AY629" s="13"/>
      <c r="AZ629" s="13"/>
      <c r="BA629" s="13">
        <v>3</v>
      </c>
      <c r="BB629" s="13">
        <v>4</v>
      </c>
    </row>
    <row r="630" spans="1:143" x14ac:dyDescent="0.25">
      <c r="A630" s="13" t="s">
        <v>1161</v>
      </c>
      <c r="B630" s="13" t="s">
        <v>1413</v>
      </c>
      <c r="C630" s="13" t="s">
        <v>1162</v>
      </c>
      <c r="D630" s="13" t="s">
        <v>2272</v>
      </c>
      <c r="E630" s="13" t="s">
        <v>426</v>
      </c>
      <c r="F630" s="13" t="s">
        <v>846</v>
      </c>
      <c r="G630" s="13" t="s">
        <v>1168</v>
      </c>
      <c r="H630" s="13" t="s">
        <v>4337</v>
      </c>
      <c r="I630" s="13" t="s">
        <v>2259</v>
      </c>
      <c r="J630" s="13" t="str">
        <f>VLOOKUP($M630,[1]Hoja1!$K$5:$N$815,2,FALSE)</f>
        <v>C</v>
      </c>
      <c r="K630" s="13">
        <f>VLOOKUP($M630,[1]Hoja1!$K$5:$N$815,3,FALSE)</f>
        <v>23.2</v>
      </c>
      <c r="L630" s="13">
        <f>VLOOKUP($M630,[1]Hoja1!$K$5:$N$815,4,FALSE)</f>
        <v>547254</v>
      </c>
      <c r="M630" s="13" t="s">
        <v>2273</v>
      </c>
      <c r="N630" s="13"/>
      <c r="O630" s="13"/>
      <c r="P630" s="13"/>
      <c r="Q630" s="13"/>
      <c r="R630" s="13"/>
      <c r="S630" s="13"/>
      <c r="T630" s="13"/>
      <c r="U630" s="13"/>
      <c r="V630" s="13"/>
      <c r="W630" s="13"/>
      <c r="X630" s="13"/>
      <c r="Y630" s="13"/>
      <c r="Z630" s="13"/>
      <c r="AA630" s="13"/>
      <c r="AB630" s="13">
        <f>VLOOKUP(M630,'[2]Base Total GPR'!$P$5:$BH$652,11,FALSE)</f>
        <v>2</v>
      </c>
      <c r="AC630" s="13"/>
      <c r="AD630" s="13"/>
      <c r="AE630" s="13"/>
      <c r="AF630" s="13"/>
      <c r="AG630" s="13"/>
      <c r="AH630" s="13">
        <f>VLOOKUP(M630,'[2]Base Total GPR'!$P$5:$BH$652,18,FALSE)</f>
        <v>2</v>
      </c>
      <c r="AI630" s="13"/>
      <c r="AJ630" s="13"/>
      <c r="AK630" s="13"/>
      <c r="AL630" s="13"/>
      <c r="AM630" s="13"/>
      <c r="AN630" s="13">
        <f>VLOOKUP($M630,'[2]Base Total GPR'!$P$5:$BH$652,19,FALSE)</f>
        <v>3</v>
      </c>
      <c r="AO630" s="13">
        <v>5</v>
      </c>
      <c r="AP630" s="13"/>
      <c r="AQ630" s="13"/>
      <c r="AR630" s="13"/>
      <c r="AS630" s="13"/>
      <c r="AT630" s="13"/>
      <c r="AU630" s="13">
        <v>5</v>
      </c>
      <c r="AV630" s="13"/>
      <c r="AW630" s="13"/>
      <c r="AX630" s="13"/>
      <c r="AY630" s="13"/>
      <c r="AZ630" s="13"/>
      <c r="BA630" s="13">
        <v>0</v>
      </c>
      <c r="BB630" s="13">
        <v>5</v>
      </c>
    </row>
    <row r="631" spans="1:143" x14ac:dyDescent="0.25">
      <c r="A631" s="13" t="s">
        <v>1161</v>
      </c>
      <c r="B631" s="13" t="s">
        <v>1413</v>
      </c>
      <c r="C631" s="13" t="s">
        <v>1162</v>
      </c>
      <c r="D631" s="13" t="s">
        <v>2272</v>
      </c>
      <c r="E631" s="13" t="s">
        <v>426</v>
      </c>
      <c r="F631" s="13" t="s">
        <v>846</v>
      </c>
      <c r="G631" s="13" t="s">
        <v>1168</v>
      </c>
      <c r="H631" s="13" t="s">
        <v>4337</v>
      </c>
      <c r="I631" s="13" t="s">
        <v>2259</v>
      </c>
      <c r="J631" s="13" t="str">
        <f>VLOOKUP($M631,[1]Hoja1!$K$5:$N$815,2,FALSE)</f>
        <v>C</v>
      </c>
      <c r="K631" s="13">
        <f>VLOOKUP($M631,[1]Hoja1!$K$5:$N$815,3,FALSE)</f>
        <v>23.1</v>
      </c>
      <c r="L631" s="13">
        <f>VLOOKUP($M631,[1]Hoja1!$K$5:$N$815,4,FALSE)</f>
        <v>547264</v>
      </c>
      <c r="M631" s="13" t="s">
        <v>2280</v>
      </c>
      <c r="N631" s="13"/>
      <c r="O631" s="13"/>
      <c r="P631" s="13"/>
      <c r="Q631" s="13"/>
      <c r="R631" s="13"/>
      <c r="S631" s="13"/>
      <c r="T631" s="13"/>
      <c r="U631" s="13"/>
      <c r="V631" s="13"/>
      <c r="W631" s="13"/>
      <c r="X631" s="13"/>
      <c r="Y631" s="13"/>
      <c r="Z631" s="13"/>
      <c r="AA631" s="13"/>
      <c r="AB631" s="13">
        <f>VLOOKUP(M631,'[2]Base Total GPR'!$P$5:$BH$652,11,FALSE)</f>
        <v>2</v>
      </c>
      <c r="AC631" s="13"/>
      <c r="AD631" s="13"/>
      <c r="AE631" s="13"/>
      <c r="AF631" s="13"/>
      <c r="AG631" s="13"/>
      <c r="AH631" s="13">
        <f>VLOOKUP(M631,'[2]Base Total GPR'!$P$5:$BH$652,18,FALSE)</f>
        <v>3</v>
      </c>
      <c r="AI631" s="13"/>
      <c r="AJ631" s="13"/>
      <c r="AK631" s="13"/>
      <c r="AL631" s="13"/>
      <c r="AM631" s="13"/>
      <c r="AN631" s="13">
        <f>VLOOKUP($M631,'[2]Base Total GPR'!$P$5:$BH$652,19,FALSE)</f>
        <v>3</v>
      </c>
      <c r="AO631" s="13">
        <v>6</v>
      </c>
      <c r="AP631" s="13"/>
      <c r="AQ631" s="13"/>
      <c r="AR631" s="13"/>
      <c r="AS631" s="13"/>
      <c r="AT631" s="13"/>
      <c r="AU631" s="13">
        <v>3</v>
      </c>
      <c r="AV631" s="13"/>
      <c r="AW631" s="13"/>
      <c r="AX631" s="13"/>
      <c r="AY631" s="13"/>
      <c r="AZ631" s="13"/>
      <c r="BA631" s="13">
        <v>3</v>
      </c>
      <c r="BB631" s="13">
        <v>6</v>
      </c>
    </row>
    <row r="632" spans="1:143" x14ac:dyDescent="0.25">
      <c r="A632" s="13" t="s">
        <v>1161</v>
      </c>
      <c r="B632" s="13" t="s">
        <v>1413</v>
      </c>
      <c r="C632" s="13" t="s">
        <v>1162</v>
      </c>
      <c r="D632" s="13" t="s">
        <v>2258</v>
      </c>
      <c r="E632" s="13" t="s">
        <v>426</v>
      </c>
      <c r="F632" s="13" t="s">
        <v>846</v>
      </c>
      <c r="G632" s="13" t="s">
        <v>847</v>
      </c>
      <c r="H632" s="13" t="s">
        <v>4337</v>
      </c>
      <c r="I632" s="13" t="s">
        <v>2259</v>
      </c>
      <c r="J632" s="13" t="str">
        <f>VLOOKUP($M632,[1]Hoja1!$K$5:$N$815,2,FALSE)</f>
        <v>C</v>
      </c>
      <c r="K632" s="13">
        <f>VLOOKUP($M632,[1]Hoja1!$K$5:$N$815,3,FALSE)</f>
        <v>21.3</v>
      </c>
      <c r="L632" s="13">
        <f>VLOOKUP($M632,[1]Hoja1!$K$5:$N$815,4,FALSE)</f>
        <v>547136</v>
      </c>
      <c r="M632" s="13" t="s">
        <v>2262</v>
      </c>
      <c r="N632" s="13"/>
      <c r="O632" s="13"/>
      <c r="P632" s="13"/>
      <c r="Q632" s="13"/>
      <c r="R632" s="13"/>
      <c r="S632" s="13"/>
      <c r="T632" s="13"/>
      <c r="U632" s="13"/>
      <c r="V632" s="13"/>
      <c r="W632" s="13"/>
      <c r="X632" s="13"/>
      <c r="Y632" s="13"/>
      <c r="Z632" s="13"/>
      <c r="AA632" s="13"/>
      <c r="AB632" s="13">
        <f>VLOOKUP(M632,'[2]Base Total GPR'!$P$5:$BH$652,11,FALSE)</f>
        <v>2</v>
      </c>
      <c r="AC632" s="13"/>
      <c r="AD632" s="13"/>
      <c r="AE632" s="13"/>
      <c r="AF632" s="13"/>
      <c r="AG632" s="13"/>
      <c r="AH632" s="13">
        <f>VLOOKUP(M632,'[2]Base Total GPR'!$P$5:$BH$652,18,FALSE)</f>
        <v>128</v>
      </c>
      <c r="AI632" s="13"/>
      <c r="AJ632" s="13"/>
      <c r="AK632" s="13"/>
      <c r="AL632" s="13"/>
      <c r="AM632" s="13"/>
      <c r="AN632" s="13">
        <f>VLOOKUP($M632,'[2]Base Total GPR'!$P$5:$BH$652,19,FALSE)</f>
        <v>172</v>
      </c>
      <c r="AO632" s="13">
        <v>300</v>
      </c>
      <c r="AP632" s="13"/>
      <c r="AQ632" s="13"/>
      <c r="AR632" s="13"/>
      <c r="AS632" s="13"/>
      <c r="AT632" s="13"/>
      <c r="AU632" s="13">
        <v>128</v>
      </c>
      <c r="AV632" s="13"/>
      <c r="AW632" s="13"/>
      <c r="AX632" s="13"/>
      <c r="AY632" s="13"/>
      <c r="AZ632" s="13"/>
      <c r="BA632" s="13">
        <v>172</v>
      </c>
      <c r="BB632" s="13">
        <v>300</v>
      </c>
    </row>
    <row r="633" spans="1:143" x14ac:dyDescent="0.25">
      <c r="A633" s="13" t="s">
        <v>1161</v>
      </c>
      <c r="B633" s="13" t="s">
        <v>1413</v>
      </c>
      <c r="C633" s="13" t="s">
        <v>1162</v>
      </c>
      <c r="D633" s="13" t="s">
        <v>2258</v>
      </c>
      <c r="E633" s="13" t="s">
        <v>426</v>
      </c>
      <c r="F633" s="13" t="s">
        <v>846</v>
      </c>
      <c r="G633" s="13" t="s">
        <v>847</v>
      </c>
      <c r="H633" s="13" t="s">
        <v>4337</v>
      </c>
      <c r="I633" s="13" t="s">
        <v>2259</v>
      </c>
      <c r="J633" s="13" t="str">
        <f>VLOOKUP($M633,[1]Hoja1!$K$5:$N$815,2,FALSE)</f>
        <v>C</v>
      </c>
      <c r="K633" s="13">
        <f>VLOOKUP($M633,[1]Hoja1!$K$5:$N$815,3,FALSE)</f>
        <v>21.2</v>
      </c>
      <c r="L633" s="13">
        <f>VLOOKUP($M633,[1]Hoja1!$K$5:$N$815,4,FALSE)</f>
        <v>547130</v>
      </c>
      <c r="M633" s="13" t="s">
        <v>2261</v>
      </c>
      <c r="N633" s="13"/>
      <c r="O633" s="13"/>
      <c r="P633" s="13"/>
      <c r="Q633" s="13"/>
      <c r="R633" s="13"/>
      <c r="S633" s="13"/>
      <c r="T633" s="13"/>
      <c r="U633" s="13"/>
      <c r="V633" s="13"/>
      <c r="W633" s="13"/>
      <c r="X633" s="13"/>
      <c r="Y633" s="13"/>
      <c r="Z633" s="13"/>
      <c r="AA633" s="13"/>
      <c r="AB633" s="13">
        <f>VLOOKUP(M633,'[2]Base Total GPR'!$P$5:$BH$652,11,FALSE)</f>
        <v>2</v>
      </c>
      <c r="AC633" s="13"/>
      <c r="AD633" s="13"/>
      <c r="AE633" s="13"/>
      <c r="AF633" s="13"/>
      <c r="AG633" s="13"/>
      <c r="AH633" s="13">
        <f>VLOOKUP(M633,'[2]Base Total GPR'!$P$5:$BH$652,18,FALSE)</f>
        <v>7.0000000000000007E-2</v>
      </c>
      <c r="AI633" s="13"/>
      <c r="AJ633" s="13"/>
      <c r="AK633" s="13"/>
      <c r="AL633" s="13"/>
      <c r="AM633" s="13"/>
      <c r="AN633" s="13">
        <f>VLOOKUP($M633,'[2]Base Total GPR'!$P$5:$BH$652,19,FALSE)</f>
        <v>0.08</v>
      </c>
      <c r="AO633" s="13">
        <v>0.15</v>
      </c>
      <c r="AP633" s="13"/>
      <c r="AQ633" s="13"/>
      <c r="AR633" s="13"/>
      <c r="AS633" s="13"/>
      <c r="AT633" s="13"/>
      <c r="AU633" s="13">
        <f>15/245</f>
        <v>6.1224489795918366E-2</v>
      </c>
      <c r="AV633" s="13"/>
      <c r="AW633" s="13"/>
      <c r="AX633" s="13"/>
      <c r="AY633" s="13"/>
      <c r="AZ633" s="13"/>
      <c r="BA633" s="13">
        <f>34/245</f>
        <v>0.13877551020408163</v>
      </c>
      <c r="BB633" s="13">
        <v>0.1</v>
      </c>
    </row>
    <row r="634" spans="1:143" x14ac:dyDescent="0.25">
      <c r="A634" s="13" t="s">
        <v>1161</v>
      </c>
      <c r="B634" s="13" t="s">
        <v>1413</v>
      </c>
      <c r="C634" s="13" t="s">
        <v>1162</v>
      </c>
      <c r="D634" s="13" t="s">
        <v>2272</v>
      </c>
      <c r="E634" s="13" t="s">
        <v>426</v>
      </c>
      <c r="F634" s="13" t="s">
        <v>1674</v>
      </c>
      <c r="G634" s="13" t="s">
        <v>1168</v>
      </c>
      <c r="H634" s="13" t="s">
        <v>4337</v>
      </c>
      <c r="I634" s="13" t="s">
        <v>2259</v>
      </c>
      <c r="J634" s="13" t="str">
        <f>VLOOKUP($M634,[1]Hoja1!$K$5:$N$815,2,FALSE)</f>
        <v>C</v>
      </c>
      <c r="K634" s="13">
        <f>VLOOKUP($M634,[1]Hoja1!$K$5:$N$815,3,FALSE)</f>
        <v>23.14</v>
      </c>
      <c r="L634" s="13">
        <f>VLOOKUP($M634,[1]Hoja1!$K$5:$N$815,4,FALSE)</f>
        <v>548040</v>
      </c>
      <c r="M634" s="13" t="s">
        <v>2275</v>
      </c>
      <c r="N634" s="13"/>
      <c r="O634" s="13"/>
      <c r="P634" s="13"/>
      <c r="Q634" s="13"/>
      <c r="R634" s="13"/>
      <c r="S634" s="13"/>
      <c r="T634" s="13"/>
      <c r="U634" s="13"/>
      <c r="V634" s="13"/>
      <c r="W634" s="13"/>
      <c r="X634" s="13"/>
      <c r="Y634" s="13"/>
      <c r="Z634" s="13"/>
      <c r="AA634" s="13"/>
      <c r="AB634" s="13">
        <f>VLOOKUP(M634,'[2]Base Total GPR'!$P$5:$BH$652,11,FALSE)</f>
        <v>2</v>
      </c>
      <c r="AC634" s="13"/>
      <c r="AD634" s="13"/>
      <c r="AE634" s="13"/>
      <c r="AF634" s="13"/>
      <c r="AG634" s="13"/>
      <c r="AH634" s="13">
        <f>VLOOKUP(M634,'[2]Base Total GPR'!$P$5:$BH$652,18,FALSE)</f>
        <v>1</v>
      </c>
      <c r="AI634" s="13"/>
      <c r="AJ634" s="13"/>
      <c r="AK634" s="13"/>
      <c r="AL634" s="13"/>
      <c r="AM634" s="13"/>
      <c r="AN634" s="13">
        <f>VLOOKUP($M634,'[2]Base Total GPR'!$P$5:$BH$652,19,FALSE)</f>
        <v>1</v>
      </c>
      <c r="AO634" s="13">
        <v>2</v>
      </c>
      <c r="AP634" s="13"/>
      <c r="AQ634" s="13"/>
      <c r="AR634" s="13"/>
      <c r="AS634" s="13"/>
      <c r="AT634" s="13"/>
      <c r="AU634" s="13">
        <v>0.77780000000000005</v>
      </c>
      <c r="AV634" s="13"/>
      <c r="AW634" s="13"/>
      <c r="AX634" s="13"/>
      <c r="AY634" s="13"/>
      <c r="AZ634" s="13"/>
      <c r="BA634" s="13">
        <v>1.1111</v>
      </c>
      <c r="BB634" s="13">
        <v>1.8889</v>
      </c>
    </row>
    <row r="635" spans="1:143" x14ac:dyDescent="0.25">
      <c r="A635" s="13" t="s">
        <v>1161</v>
      </c>
      <c r="B635" s="13" t="s">
        <v>1413</v>
      </c>
      <c r="C635" s="13" t="s">
        <v>1162</v>
      </c>
      <c r="D635" s="13" t="s">
        <v>2264</v>
      </c>
      <c r="E635" s="13" t="s">
        <v>426</v>
      </c>
      <c r="F635" s="13" t="s">
        <v>846</v>
      </c>
      <c r="G635" s="13" t="s">
        <v>1146</v>
      </c>
      <c r="H635" s="13" t="s">
        <v>4337</v>
      </c>
      <c r="I635" s="13" t="s">
        <v>2259</v>
      </c>
      <c r="J635" s="13" t="str">
        <f>VLOOKUP($M635,[1]Hoja1!$K$5:$N$815,2,FALSE)</f>
        <v>C</v>
      </c>
      <c r="K635" s="13">
        <f>VLOOKUP($M635,[1]Hoja1!$K$5:$N$815,3,FALSE)</f>
        <v>22.2</v>
      </c>
      <c r="L635" s="13">
        <f>VLOOKUP($M635,[1]Hoja1!$K$5:$N$815,4,FALSE)</f>
        <v>547225</v>
      </c>
      <c r="M635" s="13" t="s">
        <v>2265</v>
      </c>
      <c r="N635" s="13"/>
      <c r="O635" s="13"/>
      <c r="P635" s="13"/>
      <c r="Q635" s="13"/>
      <c r="R635" s="13"/>
      <c r="S635" s="13"/>
      <c r="T635" s="13"/>
      <c r="U635" s="13"/>
      <c r="V635" s="13"/>
      <c r="W635" s="13"/>
      <c r="X635" s="13"/>
      <c r="Y635" s="13"/>
      <c r="Z635" s="13"/>
      <c r="AA635" s="13"/>
      <c r="AB635" s="13">
        <f>VLOOKUP(M635,'[2]Base Total GPR'!$P$5:$BH$652,11,FALSE)</f>
        <v>2</v>
      </c>
      <c r="AC635" s="13"/>
      <c r="AD635" s="13"/>
      <c r="AE635" s="13"/>
      <c r="AF635" s="13"/>
      <c r="AG635" s="13"/>
      <c r="AH635" s="13">
        <f>VLOOKUP(M635,'[2]Base Total GPR'!$P$5:$BH$652,18,FALSE)</f>
        <v>2</v>
      </c>
      <c r="AI635" s="13"/>
      <c r="AJ635" s="13"/>
      <c r="AK635" s="13"/>
      <c r="AL635" s="13"/>
      <c r="AM635" s="13"/>
      <c r="AN635" s="13">
        <f>VLOOKUP($M635,'[2]Base Total GPR'!$P$5:$BH$652,19,FALSE)</f>
        <v>2</v>
      </c>
      <c r="AO635" s="13">
        <v>4</v>
      </c>
      <c r="AP635" s="13"/>
      <c r="AQ635" s="13"/>
      <c r="AR635" s="13"/>
      <c r="AS635" s="13"/>
      <c r="AT635" s="13"/>
      <c r="AU635" s="13">
        <v>2</v>
      </c>
      <c r="AV635" s="13"/>
      <c r="AW635" s="13"/>
      <c r="AX635" s="13"/>
      <c r="AY635" s="13"/>
      <c r="AZ635" s="13"/>
      <c r="BA635" s="13">
        <v>1</v>
      </c>
      <c r="BB635" s="13">
        <v>3</v>
      </c>
    </row>
    <row r="636" spans="1:143" x14ac:dyDescent="0.25">
      <c r="A636" s="13" t="s">
        <v>1161</v>
      </c>
      <c r="B636" s="13" t="s">
        <v>1413</v>
      </c>
      <c r="C636" s="13" t="s">
        <v>1162</v>
      </c>
      <c r="D636" s="13" t="s">
        <v>2264</v>
      </c>
      <c r="E636" s="13" t="s">
        <v>426</v>
      </c>
      <c r="F636" s="13" t="s">
        <v>846</v>
      </c>
      <c r="G636" s="13" t="s">
        <v>1146</v>
      </c>
      <c r="H636" s="13" t="s">
        <v>4337</v>
      </c>
      <c r="I636" s="13" t="s">
        <v>2259</v>
      </c>
      <c r="J636" s="13" t="str">
        <f>VLOOKUP($M636,[1]Hoja1!$K$5:$N$815,2,FALSE)</f>
        <v>C</v>
      </c>
      <c r="K636" s="13">
        <f>VLOOKUP($M636,[1]Hoja1!$K$5:$N$815,3,FALSE)</f>
        <v>22.8</v>
      </c>
      <c r="L636" s="13">
        <f>VLOOKUP($M636,[1]Hoja1!$K$5:$N$815,4,FALSE)</f>
        <v>547231</v>
      </c>
      <c r="M636" s="13" t="s">
        <v>2271</v>
      </c>
      <c r="N636" s="13"/>
      <c r="O636" s="13"/>
      <c r="P636" s="13"/>
      <c r="Q636" s="13"/>
      <c r="R636" s="13"/>
      <c r="S636" s="13"/>
      <c r="T636" s="13"/>
      <c r="U636" s="13"/>
      <c r="V636" s="13"/>
      <c r="W636" s="13"/>
      <c r="X636" s="13"/>
      <c r="Y636" s="13"/>
      <c r="Z636" s="13"/>
      <c r="AA636" s="13"/>
      <c r="AB636" s="13">
        <f>VLOOKUP(M636,'[2]Base Total GPR'!$P$5:$BH$652,11,FALSE)</f>
        <v>2</v>
      </c>
      <c r="AC636" s="13"/>
      <c r="AD636" s="13"/>
      <c r="AE636" s="13"/>
      <c r="AF636" s="13"/>
      <c r="AG636" s="13"/>
      <c r="AH636" s="13">
        <f>VLOOKUP(M636,'[2]Base Total GPR'!$P$5:$BH$652,18,FALSE)</f>
        <v>500</v>
      </c>
      <c r="AI636" s="13"/>
      <c r="AJ636" s="13"/>
      <c r="AK636" s="13"/>
      <c r="AL636" s="13"/>
      <c r="AM636" s="13"/>
      <c r="AN636" s="13">
        <f>VLOOKUP($M636,'[2]Base Total GPR'!$P$5:$BH$652,19,FALSE)</f>
        <v>19500</v>
      </c>
      <c r="AO636" s="13">
        <v>20000</v>
      </c>
      <c r="AP636" s="13"/>
      <c r="AQ636" s="13"/>
      <c r="AR636" s="13"/>
      <c r="AS636" s="13"/>
      <c r="AT636" s="13"/>
      <c r="AU636" s="13">
        <v>0</v>
      </c>
      <c r="AV636" s="13"/>
      <c r="AW636" s="13"/>
      <c r="AX636" s="13"/>
      <c r="AY636" s="13"/>
      <c r="AZ636" s="13"/>
      <c r="BA636" s="13">
        <v>0</v>
      </c>
      <c r="BB636" s="13">
        <v>0</v>
      </c>
    </row>
    <row r="637" spans="1:143" x14ac:dyDescent="0.25">
      <c r="A637" s="13" t="s">
        <v>1161</v>
      </c>
      <c r="B637" s="13" t="s">
        <v>1413</v>
      </c>
      <c r="C637" s="13" t="s">
        <v>1162</v>
      </c>
      <c r="D637" s="13" t="s">
        <v>2272</v>
      </c>
      <c r="E637" s="13" t="s">
        <v>426</v>
      </c>
      <c r="F637" s="13" t="s">
        <v>846</v>
      </c>
      <c r="G637" s="13" t="s">
        <v>1168</v>
      </c>
      <c r="H637" s="13" t="s">
        <v>4337</v>
      </c>
      <c r="I637" s="13" t="s">
        <v>2259</v>
      </c>
      <c r="J637" s="13" t="str">
        <f>VLOOKUP($M637,[1]Hoja1!$K$5:$N$815,2,FALSE)</f>
        <v>C</v>
      </c>
      <c r="K637" s="13">
        <f>VLOOKUP($M637,[1]Hoja1!$K$5:$N$815,3,FALSE)</f>
        <v>23.16</v>
      </c>
      <c r="L637" s="13">
        <f>VLOOKUP($M637,[1]Hoja1!$K$5:$N$815,4,FALSE)</f>
        <v>548075</v>
      </c>
      <c r="M637" s="13" t="s">
        <v>2278</v>
      </c>
      <c r="N637" s="13"/>
      <c r="O637" s="13"/>
      <c r="P637" s="13"/>
      <c r="Q637" s="13"/>
      <c r="R637" s="13"/>
      <c r="S637" s="13"/>
      <c r="T637" s="13"/>
      <c r="U637" s="13"/>
      <c r="V637" s="13"/>
      <c r="W637" s="13"/>
      <c r="X637" s="13"/>
      <c r="Y637" s="13"/>
      <c r="Z637" s="13"/>
      <c r="AA637" s="13"/>
      <c r="AB637" s="13">
        <f>VLOOKUP(M637,'[2]Base Total GPR'!$P$5:$BH$652,11,FALSE)</f>
        <v>3</v>
      </c>
      <c r="AC637" s="13"/>
      <c r="AD637" s="13"/>
      <c r="AE637" s="13"/>
      <c r="AF637" s="13">
        <f>VLOOKUP(M637,'[2]Base Total GPR'!$P$5:$BH$652,18,FALSE)</f>
        <v>7.1400000000000005E-2</v>
      </c>
      <c r="AG637" s="13"/>
      <c r="AH637" s="13"/>
      <c r="AI637" s="13"/>
      <c r="AJ637" s="13">
        <f>VLOOKUP($M637,'[2]Base Total GPR'!$P$5:$BH$652,19,FALSE)</f>
        <v>8.5699999999999998E-2</v>
      </c>
      <c r="AK637" s="13"/>
      <c r="AL637" s="13"/>
      <c r="AM637" s="13"/>
      <c r="AN637" s="13">
        <f>VLOOKUP($M637,'[2]Base Total GPR'!$P$5:$BH$652,20,FALSE)</f>
        <v>0.1</v>
      </c>
      <c r="AO637" s="13">
        <v>0.2571</v>
      </c>
      <c r="AP637" s="13"/>
      <c r="AQ637" s="13"/>
      <c r="AR637" s="13"/>
      <c r="AS637" s="13">
        <f>5/70</f>
        <v>7.1428571428571425E-2</v>
      </c>
      <c r="AT637" s="13"/>
      <c r="AU637" s="13"/>
      <c r="AV637" s="13"/>
      <c r="AW637" s="13">
        <f>18/70</f>
        <v>0.25714285714285712</v>
      </c>
      <c r="AX637" s="13"/>
      <c r="AY637" s="13"/>
      <c r="AZ637" s="13"/>
      <c r="BA637" s="13">
        <f>21/70</f>
        <v>0.3</v>
      </c>
      <c r="BB637" s="13">
        <v>0.20952380952380953</v>
      </c>
    </row>
    <row r="638" spans="1:143" x14ac:dyDescent="0.25">
      <c r="A638" s="13" t="s">
        <v>1161</v>
      </c>
      <c r="B638" s="13" t="s">
        <v>1413</v>
      </c>
      <c r="C638" s="13" t="s">
        <v>1162</v>
      </c>
      <c r="D638" s="13" t="s">
        <v>2264</v>
      </c>
      <c r="E638" s="13" t="s">
        <v>426</v>
      </c>
      <c r="F638" s="13" t="s">
        <v>846</v>
      </c>
      <c r="G638" s="13" t="s">
        <v>1146</v>
      </c>
      <c r="H638" s="13" t="s">
        <v>4337</v>
      </c>
      <c r="I638" s="13" t="s">
        <v>2259</v>
      </c>
      <c r="J638" s="13" t="str">
        <f>VLOOKUP($M638,[1]Hoja1!$K$5:$N$815,2,FALSE)</f>
        <v>C</v>
      </c>
      <c r="K638" s="13">
        <f>VLOOKUP($M638,[1]Hoja1!$K$5:$N$815,3,FALSE)</f>
        <v>22.5</v>
      </c>
      <c r="L638" s="13">
        <f>VLOOKUP($M638,[1]Hoja1!$K$5:$N$815,4,FALSE)</f>
        <v>547228</v>
      </c>
      <c r="M638" s="13" t="s">
        <v>2268</v>
      </c>
      <c r="N638" s="13"/>
      <c r="O638" s="13"/>
      <c r="P638" s="13"/>
      <c r="Q638" s="13"/>
      <c r="R638" s="13"/>
      <c r="S638" s="13"/>
      <c r="T638" s="13"/>
      <c r="U638" s="13"/>
      <c r="V638" s="13"/>
      <c r="W638" s="13"/>
      <c r="X638" s="13"/>
      <c r="Y638" s="13"/>
      <c r="Z638" s="13"/>
      <c r="AA638" s="13"/>
      <c r="AB638" s="13">
        <f>VLOOKUP(M638,'[2]Base Total GPR'!$P$5:$BH$652,11,FALSE)</f>
        <v>4</v>
      </c>
      <c r="AC638" s="13"/>
      <c r="AD638" s="13"/>
      <c r="AE638" s="13">
        <f>VLOOKUP(M638,'[2]Base Total GPR'!$P$5:$BH$652,18,FALSE)</f>
        <v>2000</v>
      </c>
      <c r="AF638" s="13"/>
      <c r="AG638" s="13"/>
      <c r="AH638" s="13">
        <f>VLOOKUP($M638,'[2]Base Total GPR'!$P$5:$BH$652,19,FALSE)</f>
        <v>6000</v>
      </c>
      <c r="AI638" s="13"/>
      <c r="AJ638" s="13"/>
      <c r="AK638" s="13">
        <f>VLOOKUP($M638,'[2]Base Total GPR'!$P$5:$BH$652,20,FALSE)</f>
        <v>6000</v>
      </c>
      <c r="AL638" s="13"/>
      <c r="AM638" s="13"/>
      <c r="AN638" s="13">
        <f>VLOOKUP($M638,'[2]Base Total GPR'!$P$5:$BH$652,21,FALSE)</f>
        <v>6000</v>
      </c>
      <c r="AO638" s="13">
        <v>20000</v>
      </c>
      <c r="AP638" s="13"/>
      <c r="AQ638" s="13"/>
      <c r="AR638" s="13">
        <v>4379</v>
      </c>
      <c r="AS638" s="13"/>
      <c r="AT638" s="13"/>
      <c r="AU638" s="13">
        <v>4487</v>
      </c>
      <c r="AV638" s="13"/>
      <c r="AW638" s="13"/>
      <c r="AX638" s="13">
        <v>9307</v>
      </c>
      <c r="AY638" s="13"/>
      <c r="AZ638" s="13"/>
      <c r="BA638" s="13">
        <v>3965</v>
      </c>
      <c r="BB638" s="13">
        <v>22138</v>
      </c>
    </row>
    <row r="639" spans="1:143" x14ac:dyDescent="0.25">
      <c r="A639" s="13" t="s">
        <v>1161</v>
      </c>
      <c r="B639" s="13" t="s">
        <v>1413</v>
      </c>
      <c r="C639" s="13" t="s">
        <v>1162</v>
      </c>
      <c r="D639" s="13" t="s">
        <v>2264</v>
      </c>
      <c r="E639" s="13" t="s">
        <v>426</v>
      </c>
      <c r="F639" s="13" t="s">
        <v>846</v>
      </c>
      <c r="G639" s="13" t="s">
        <v>1146</v>
      </c>
      <c r="H639" s="13" t="s">
        <v>4337</v>
      </c>
      <c r="I639" s="13" t="s">
        <v>2259</v>
      </c>
      <c r="J639" s="13" t="str">
        <f>VLOOKUP($M639,[1]Hoja1!$K$5:$N$815,2,FALSE)</f>
        <v>C</v>
      </c>
      <c r="K639" s="13">
        <f>VLOOKUP($M639,[1]Hoja1!$K$5:$N$815,3,FALSE)</f>
        <v>22.7</v>
      </c>
      <c r="L639" s="13">
        <f>VLOOKUP($M639,[1]Hoja1!$K$5:$N$815,4,FALSE)</f>
        <v>547230</v>
      </c>
      <c r="M639" s="13" t="s">
        <v>2270</v>
      </c>
      <c r="N639" s="13"/>
      <c r="O639" s="13"/>
      <c r="P639" s="13"/>
      <c r="Q639" s="13"/>
      <c r="R639" s="13"/>
      <c r="S639" s="13"/>
      <c r="T639" s="13"/>
      <c r="U639" s="13"/>
      <c r="V639" s="13"/>
      <c r="W639" s="13"/>
      <c r="X639" s="13"/>
      <c r="Y639" s="13"/>
      <c r="Z639" s="13"/>
      <c r="AA639" s="13"/>
      <c r="AB639" s="13">
        <f>VLOOKUP(M639,'[2]Base Total GPR'!$P$5:$BH$652,11,FALSE)</f>
        <v>4</v>
      </c>
      <c r="AC639" s="13"/>
      <c r="AD639" s="13"/>
      <c r="AE639" s="13">
        <f>VLOOKUP(M639,'[2]Base Total GPR'!$P$5:$BH$652,18,FALSE)</f>
        <v>16</v>
      </c>
      <c r="AF639" s="13"/>
      <c r="AG639" s="13"/>
      <c r="AH639" s="13">
        <f>VLOOKUP($M639,'[2]Base Total GPR'!$P$5:$BH$652,19,FALSE)</f>
        <v>30</v>
      </c>
      <c r="AI639" s="13"/>
      <c r="AJ639" s="13"/>
      <c r="AK639" s="13">
        <f>VLOOKUP($M639,'[2]Base Total GPR'!$P$5:$BH$652,20,FALSE)</f>
        <v>30</v>
      </c>
      <c r="AL639" s="13"/>
      <c r="AM639" s="13"/>
      <c r="AN639" s="13">
        <f>VLOOKUP($M639,'[2]Base Total GPR'!$P$5:$BH$652,21,FALSE)</f>
        <v>24</v>
      </c>
      <c r="AO639" s="13">
        <v>100</v>
      </c>
      <c r="AP639" s="13"/>
      <c r="AQ639" s="13"/>
      <c r="AR639" s="13">
        <v>20</v>
      </c>
      <c r="AS639" s="13"/>
      <c r="AT639" s="13"/>
      <c r="AU639" s="13">
        <v>28</v>
      </c>
      <c r="AV639" s="13"/>
      <c r="AW639" s="13"/>
      <c r="AX639" s="13">
        <v>28</v>
      </c>
      <c r="AY639" s="13"/>
      <c r="AZ639" s="13"/>
      <c r="BA639" s="13">
        <v>28</v>
      </c>
      <c r="BB639" s="13">
        <v>104</v>
      </c>
    </row>
    <row r="640" spans="1:143" x14ac:dyDescent="0.25">
      <c r="A640" s="13" t="s">
        <v>1161</v>
      </c>
      <c r="B640" s="13" t="s">
        <v>1413</v>
      </c>
      <c r="C640" s="13" t="s">
        <v>1162</v>
      </c>
      <c r="D640" s="13" t="s">
        <v>2264</v>
      </c>
      <c r="E640" s="13" t="s">
        <v>426</v>
      </c>
      <c r="F640" s="13" t="s">
        <v>846</v>
      </c>
      <c r="G640" s="13" t="s">
        <v>1146</v>
      </c>
      <c r="H640" s="13" t="s">
        <v>4337</v>
      </c>
      <c r="I640" s="13" t="s">
        <v>2259</v>
      </c>
      <c r="J640" s="13" t="str">
        <f>VLOOKUP($M640,[1]Hoja1!$K$5:$N$815,2,FALSE)</f>
        <v>C</v>
      </c>
      <c r="K640" s="13">
        <f>VLOOKUP($M640,[1]Hoja1!$K$5:$N$815,3,FALSE)</f>
        <v>22.6</v>
      </c>
      <c r="L640" s="13">
        <f>VLOOKUP($M640,[1]Hoja1!$K$5:$N$815,4,FALSE)</f>
        <v>547229</v>
      </c>
      <c r="M640" s="13" t="s">
        <v>2269</v>
      </c>
      <c r="N640" s="13"/>
      <c r="O640" s="13"/>
      <c r="P640" s="13"/>
      <c r="Q640" s="13"/>
      <c r="R640" s="13"/>
      <c r="S640" s="13"/>
      <c r="T640" s="13"/>
      <c r="U640" s="13"/>
      <c r="V640" s="13"/>
      <c r="W640" s="13"/>
      <c r="X640" s="13"/>
      <c r="Y640" s="13"/>
      <c r="Z640" s="13"/>
      <c r="AA640" s="13"/>
      <c r="AB640" s="13">
        <f>VLOOKUP(M640,'[2]Base Total GPR'!$P$5:$BH$652,11,FALSE)</f>
        <v>12</v>
      </c>
      <c r="AC640" s="13">
        <f>VLOOKUP(M640,'[2]Base Total GPR'!$P$5:$BH$652,18,FALSE)</f>
        <v>863</v>
      </c>
      <c r="AD640" s="13">
        <f>VLOOKUP($M640,'[2]Base Total GPR'!$P$5:$BH$652,19,FALSE)</f>
        <v>1178</v>
      </c>
      <c r="AE640" s="13">
        <f>VLOOKUP($M640,'[2]Base Total GPR'!$P$5:$BH$652,20,FALSE)</f>
        <v>2050</v>
      </c>
      <c r="AF640" s="13">
        <f>VLOOKUP($M640,'[2]Base Total GPR'!$P$5:$BH$652,21,FALSE)</f>
        <v>12875</v>
      </c>
      <c r="AG640" s="13">
        <f>VLOOKUP($M640,'[2]Base Total GPR'!$P$5:$BH$652,22,FALSE)</f>
        <v>12875</v>
      </c>
      <c r="AH640" s="13">
        <f>VLOOKUP($M640,'[2]Base Total GPR'!$P$5:$BH$652,23,FALSE)</f>
        <v>12875</v>
      </c>
      <c r="AI640" s="13">
        <f>VLOOKUP($M640,'[2]Base Total GPR'!$P$5:$BH$652,24,FALSE)</f>
        <v>12875</v>
      </c>
      <c r="AJ640" s="13">
        <f>VLOOKUP($M640,'[2]Base Total GPR'!$P$5:$BH$652,25,FALSE)</f>
        <v>12875</v>
      </c>
      <c r="AK640" s="13">
        <f>VLOOKUP($M640,'[2]Base Total GPR'!$P$5:$BH$652,26,FALSE)</f>
        <v>12875</v>
      </c>
      <c r="AL640" s="13">
        <f>VLOOKUP($M640,'[2]Base Total GPR'!$P$5:$BH$652,27,FALSE)</f>
        <v>12875</v>
      </c>
      <c r="AM640" s="13">
        <f>VLOOKUP($M640,'[2]Base Total GPR'!$P$5:$BH$652,28,FALSE)</f>
        <v>12875</v>
      </c>
      <c r="AN640" s="13">
        <f>VLOOKUP($M640,'[2]Base Total GPR'!$P$5:$BH$652,29,FALSE)</f>
        <v>12909</v>
      </c>
      <c r="AO640" s="13">
        <v>120000</v>
      </c>
      <c r="AP640" s="13">
        <v>965</v>
      </c>
      <c r="AQ640" s="13">
        <v>1235</v>
      </c>
      <c r="AR640" s="13">
        <v>6551</v>
      </c>
      <c r="AS640" s="13">
        <v>27674</v>
      </c>
      <c r="AT640" s="13">
        <v>17466</v>
      </c>
      <c r="AU640" s="13">
        <v>15121</v>
      </c>
      <c r="AV640" s="13">
        <v>9210</v>
      </c>
      <c r="AW640" s="13">
        <v>11973</v>
      </c>
      <c r="AX640" s="13">
        <v>21543</v>
      </c>
      <c r="AY640" s="13">
        <v>16064</v>
      </c>
      <c r="AZ640" s="13">
        <v>14131</v>
      </c>
      <c r="BA640" s="13">
        <v>11358</v>
      </c>
      <c r="BB640" s="13">
        <v>153291</v>
      </c>
    </row>
    <row r="641" spans="1:54" x14ac:dyDescent="0.25">
      <c r="A641" s="13" t="s">
        <v>1161</v>
      </c>
      <c r="B641" s="13" t="s">
        <v>1413</v>
      </c>
      <c r="C641" s="13" t="s">
        <v>1162</v>
      </c>
      <c r="D641" s="13" t="s">
        <v>2272</v>
      </c>
      <c r="E641" s="13" t="s">
        <v>426</v>
      </c>
      <c r="F641" s="13" t="s">
        <v>846</v>
      </c>
      <c r="G641" s="13" t="s">
        <v>1168</v>
      </c>
      <c r="H641" s="13" t="s">
        <v>4337</v>
      </c>
      <c r="I641" s="13" t="s">
        <v>2259</v>
      </c>
      <c r="J641" s="13" t="str">
        <f>VLOOKUP($M641,[1]Hoja1!$K$5:$N$815,2,FALSE)</f>
        <v>C</v>
      </c>
      <c r="K641" s="13">
        <f>VLOOKUP($M641,[1]Hoja1!$K$5:$N$815,3,FALSE)</f>
        <v>23.4</v>
      </c>
      <c r="L641" s="13">
        <f>VLOOKUP($M641,[1]Hoja1!$K$5:$N$815,4,FALSE)</f>
        <v>547256</v>
      </c>
      <c r="M641" s="13" t="s">
        <v>4158</v>
      </c>
      <c r="N641" s="13"/>
      <c r="O641" s="13"/>
      <c r="P641" s="13"/>
      <c r="Q641" s="13"/>
      <c r="R641" s="13"/>
      <c r="S641" s="13"/>
      <c r="T641" s="13"/>
      <c r="U641" s="13"/>
      <c r="V641" s="13"/>
      <c r="W641" s="13"/>
      <c r="X641" s="13"/>
      <c r="Y641" s="13"/>
      <c r="Z641" s="13"/>
      <c r="AA641" s="13"/>
      <c r="AB641" s="13">
        <f>VLOOKUP(M641,'[2]Base Total GPR'!$P$5:$BH$652,11,FALSE)</f>
        <v>4</v>
      </c>
      <c r="AC641" s="13"/>
      <c r="AD641" s="13"/>
      <c r="AE641" s="13">
        <v>300</v>
      </c>
      <c r="AF641" s="13"/>
      <c r="AG641" s="13"/>
      <c r="AH641" s="13">
        <v>300</v>
      </c>
      <c r="AI641" s="13"/>
      <c r="AJ641" s="13"/>
      <c r="AK641" s="13">
        <v>300</v>
      </c>
      <c r="AL641" s="13"/>
      <c r="AM641" s="13"/>
      <c r="AN641" s="13">
        <v>300</v>
      </c>
      <c r="AO641" s="13"/>
      <c r="AP641" s="13"/>
      <c r="AQ641" s="13"/>
      <c r="AR641" s="13">
        <v>188</v>
      </c>
      <c r="AS641" s="13"/>
      <c r="AT641" s="13"/>
      <c r="AU641" s="13">
        <v>226</v>
      </c>
      <c r="AV641" s="13"/>
      <c r="AW641" s="13"/>
      <c r="AX641" s="13">
        <v>227</v>
      </c>
      <c r="AY641" s="13"/>
      <c r="AZ641" s="13"/>
      <c r="BA641" s="13">
        <v>242</v>
      </c>
      <c r="BB641" s="13"/>
    </row>
    <row r="642" spans="1:54" x14ac:dyDescent="0.25">
      <c r="A642" s="13" t="s">
        <v>1161</v>
      </c>
      <c r="B642" s="13" t="s">
        <v>1413</v>
      </c>
      <c r="C642" s="13" t="s">
        <v>1162</v>
      </c>
      <c r="D642" s="13" t="s">
        <v>2258</v>
      </c>
      <c r="E642" s="13" t="s">
        <v>426</v>
      </c>
      <c r="F642" s="13" t="s">
        <v>846</v>
      </c>
      <c r="G642" s="13" t="s">
        <v>847</v>
      </c>
      <c r="H642" s="13" t="s">
        <v>4337</v>
      </c>
      <c r="I642" s="13" t="s">
        <v>2259</v>
      </c>
      <c r="J642" s="13" t="str">
        <f>VLOOKUP($M642,[1]Hoja1!$K$5:$N$815,2,FALSE)</f>
        <v>C</v>
      </c>
      <c r="K642" s="13">
        <f>VLOOKUP($M642,[1]Hoja1!$K$5:$N$815,3,FALSE)</f>
        <v>21.5</v>
      </c>
      <c r="L642" s="13">
        <f>VLOOKUP($M642,[1]Hoja1!$K$5:$N$815,4,FALSE)</f>
        <v>547190</v>
      </c>
      <c r="M642" s="13" t="s">
        <v>4159</v>
      </c>
      <c r="N642" s="13"/>
      <c r="O642" s="13"/>
      <c r="P642" s="13"/>
      <c r="Q642" s="13"/>
      <c r="R642" s="13"/>
      <c r="S642" s="13"/>
      <c r="T642" s="13"/>
      <c r="U642" s="13"/>
      <c r="V642" s="13"/>
      <c r="W642" s="13"/>
      <c r="X642" s="13"/>
      <c r="Y642" s="13"/>
      <c r="Z642" s="13"/>
      <c r="AA642" s="13"/>
      <c r="AB642" s="13">
        <f>VLOOKUP(M642,'[2]Base Total GPR'!$P$5:$BH$652,11,FALSE)</f>
        <v>1</v>
      </c>
      <c r="AC642" s="13"/>
      <c r="AD642" s="13"/>
      <c r="AE642" s="13"/>
      <c r="AF642" s="13"/>
      <c r="AG642" s="13"/>
      <c r="AH642" s="13"/>
      <c r="AI642" s="13"/>
      <c r="AJ642" s="13"/>
      <c r="AK642" s="13"/>
      <c r="AL642" s="13"/>
      <c r="AM642" s="13"/>
      <c r="AN642" s="13">
        <v>0.79410000000000003</v>
      </c>
      <c r="AO642" s="13"/>
      <c r="AP642" s="13"/>
      <c r="AQ642" s="13"/>
      <c r="AR642" s="13"/>
      <c r="AS642" s="13"/>
      <c r="AT642" s="13"/>
      <c r="AU642" s="13"/>
      <c r="AV642" s="13"/>
      <c r="AW642" s="13"/>
      <c r="AX642" s="13"/>
      <c r="AY642" s="13"/>
      <c r="AZ642" s="13"/>
      <c r="BA642" s="13" t="s">
        <v>4305</v>
      </c>
      <c r="BB642" s="13"/>
    </row>
    <row r="643" spans="1:54" x14ac:dyDescent="0.25">
      <c r="A643" s="13" t="s">
        <v>1161</v>
      </c>
      <c r="B643" s="13" t="s">
        <v>1413</v>
      </c>
      <c r="C643" s="13" t="s">
        <v>1162</v>
      </c>
      <c r="D643" s="13" t="s">
        <v>2264</v>
      </c>
      <c r="E643" s="13" t="s">
        <v>426</v>
      </c>
      <c r="F643" s="13" t="s">
        <v>846</v>
      </c>
      <c r="G643" s="13" t="s">
        <v>1146</v>
      </c>
      <c r="H643" s="13" t="s">
        <v>4337</v>
      </c>
      <c r="I643" s="13" t="s">
        <v>2259</v>
      </c>
      <c r="J643" s="13" t="str">
        <f>VLOOKUP($M643,[1]Hoja1!$K$5:$N$815,2,FALSE)</f>
        <v>C</v>
      </c>
      <c r="K643" s="13">
        <f>VLOOKUP($M643,[1]Hoja1!$K$5:$N$815,3,FALSE)</f>
        <v>22.9</v>
      </c>
      <c r="L643" s="13">
        <f>VLOOKUP($M643,[1]Hoja1!$K$5:$N$815,4,FALSE)</f>
        <v>547238</v>
      </c>
      <c r="M643" s="13" t="s">
        <v>4160</v>
      </c>
      <c r="N643" s="13"/>
      <c r="O643" s="13"/>
      <c r="P643" s="13"/>
      <c r="Q643" s="13"/>
      <c r="R643" s="13"/>
      <c r="S643" s="13"/>
      <c r="T643" s="13"/>
      <c r="U643" s="13"/>
      <c r="V643" s="13"/>
      <c r="W643" s="13"/>
      <c r="X643" s="13"/>
      <c r="Y643" s="13"/>
      <c r="Z643" s="13"/>
      <c r="AA643" s="13"/>
      <c r="AB643" s="13">
        <f>VLOOKUP(M643,'[2]Base Total GPR'!$P$5:$BH$652,11,FALSE)</f>
        <v>1</v>
      </c>
      <c r="AC643" s="13"/>
      <c r="AD643" s="13"/>
      <c r="AE643" s="13"/>
      <c r="AF643" s="13"/>
      <c r="AG643" s="13"/>
      <c r="AH643" s="13"/>
      <c r="AI643" s="13"/>
      <c r="AJ643" s="13"/>
      <c r="AK643" s="13"/>
      <c r="AL643" s="13"/>
      <c r="AM643" s="13"/>
      <c r="AN643" s="13">
        <v>0.08</v>
      </c>
      <c r="AO643" s="13"/>
      <c r="AP643" s="13"/>
      <c r="AQ643" s="13"/>
      <c r="AR643" s="13"/>
      <c r="AS643" s="13"/>
      <c r="AT643" s="13"/>
      <c r="AU643" s="13"/>
      <c r="AV643" s="13"/>
      <c r="AW643" s="13"/>
      <c r="AX643" s="13"/>
      <c r="AY643" s="13"/>
      <c r="AZ643" s="13"/>
      <c r="BA643" s="13">
        <v>0.21</v>
      </c>
      <c r="BB643" s="13"/>
    </row>
    <row r="644" spans="1:54" x14ac:dyDescent="0.25">
      <c r="A644" s="13" t="s">
        <v>1161</v>
      </c>
      <c r="B644" s="13" t="s">
        <v>1413</v>
      </c>
      <c r="C644" s="13" t="s">
        <v>1162</v>
      </c>
      <c r="D644" s="13" t="s">
        <v>2272</v>
      </c>
      <c r="E644" s="13" t="s">
        <v>426</v>
      </c>
      <c r="F644" s="13" t="s">
        <v>846</v>
      </c>
      <c r="G644" s="13" t="s">
        <v>1168</v>
      </c>
      <c r="H644" s="13" t="s">
        <v>4337</v>
      </c>
      <c r="I644" s="13" t="s">
        <v>2259</v>
      </c>
      <c r="J644" s="13" t="str">
        <f>VLOOKUP($M644,[1]Hoja1!$K$5:$N$815,2,FALSE)</f>
        <v>C</v>
      </c>
      <c r="K644" s="13">
        <f>VLOOKUP($M644,[1]Hoja1!$K$5:$N$815,3,FALSE)</f>
        <v>23.12</v>
      </c>
      <c r="L644" s="13">
        <f>VLOOKUP($M644,[1]Hoja1!$K$5:$N$815,4,FALSE)</f>
        <v>547268</v>
      </c>
      <c r="M644" s="13" t="s">
        <v>4161</v>
      </c>
      <c r="N644" s="13"/>
      <c r="O644" s="13"/>
      <c r="P644" s="13"/>
      <c r="Q644" s="13"/>
      <c r="R644" s="13"/>
      <c r="S644" s="13"/>
      <c r="T644" s="13"/>
      <c r="U644" s="13"/>
      <c r="V644" s="13"/>
      <c r="W644" s="13"/>
      <c r="X644" s="13"/>
      <c r="Y644" s="13"/>
      <c r="Z644" s="13"/>
      <c r="AA644" s="13"/>
      <c r="AB644" s="13">
        <f>VLOOKUP(M644,'[2]Base Total GPR'!$P$5:$BH$652,11,FALSE)</f>
        <v>1</v>
      </c>
      <c r="AC644" s="13"/>
      <c r="AD644" s="13"/>
      <c r="AE644" s="13"/>
      <c r="AF644" s="13"/>
      <c r="AG644" s="13"/>
      <c r="AH644" s="13"/>
      <c r="AI644" s="13"/>
      <c r="AJ644" s="13"/>
      <c r="AK644" s="13"/>
      <c r="AL644" s="13"/>
      <c r="AM644" s="13"/>
      <c r="AN644" s="13">
        <v>0.76180000000000003</v>
      </c>
      <c r="AO644" s="13"/>
      <c r="AP644" s="13"/>
      <c r="AQ644" s="13"/>
      <c r="AR644" s="13"/>
      <c r="AS644" s="13"/>
      <c r="AT644" s="13"/>
      <c r="AU644" s="13"/>
      <c r="AV644" s="13"/>
      <c r="AW644" s="13"/>
      <c r="AX644" s="13"/>
      <c r="AY644" s="13"/>
      <c r="AZ644" s="13"/>
      <c r="BA644" s="13" t="s">
        <v>4305</v>
      </c>
      <c r="BB644" s="13"/>
    </row>
    <row r="645" spans="1:54" x14ac:dyDescent="0.25">
      <c r="A645" s="13" t="s">
        <v>1161</v>
      </c>
      <c r="B645" s="13" t="s">
        <v>1413</v>
      </c>
      <c r="C645" s="13" t="s">
        <v>1162</v>
      </c>
      <c r="D645" s="13" t="s">
        <v>2272</v>
      </c>
      <c r="E645" s="13" t="s">
        <v>426</v>
      </c>
      <c r="F645" s="13" t="s">
        <v>846</v>
      </c>
      <c r="G645" s="13" t="s">
        <v>1168</v>
      </c>
      <c r="H645" s="13" t="s">
        <v>4337</v>
      </c>
      <c r="I645" s="13" t="s">
        <v>2259</v>
      </c>
      <c r="J645" s="13" t="str">
        <f>VLOOKUP($M645,[1]Hoja1!$K$5:$N$815,2,FALSE)</f>
        <v>C</v>
      </c>
      <c r="K645" s="13">
        <f>VLOOKUP($M645,[1]Hoja1!$K$5:$N$815,3,FALSE)</f>
        <v>23.8</v>
      </c>
      <c r="L645" s="13">
        <f>VLOOKUP($M645,[1]Hoja1!$K$5:$N$815,4,FALSE)</f>
        <v>547262</v>
      </c>
      <c r="M645" s="13" t="s">
        <v>4162</v>
      </c>
      <c r="N645" s="13"/>
      <c r="O645" s="13"/>
      <c r="P645" s="13"/>
      <c r="Q645" s="13"/>
      <c r="R645" s="13"/>
      <c r="S645" s="13"/>
      <c r="T645" s="13"/>
      <c r="U645" s="13"/>
      <c r="V645" s="13"/>
      <c r="W645" s="13"/>
      <c r="X645" s="13"/>
      <c r="Y645" s="13"/>
      <c r="Z645" s="13"/>
      <c r="AA645" s="13"/>
      <c r="AB645" s="13">
        <f>VLOOKUP(M645,'[2]Base Total GPR'!$P$5:$BH$652,11,FALSE)</f>
        <v>2</v>
      </c>
      <c r="AC645" s="13"/>
      <c r="AD645" s="13"/>
      <c r="AE645" s="13"/>
      <c r="AF645" s="13"/>
      <c r="AG645" s="13"/>
      <c r="AH645" s="13">
        <v>1</v>
      </c>
      <c r="AI645" s="13"/>
      <c r="AJ645" s="13"/>
      <c r="AK645" s="13"/>
      <c r="AL645" s="13"/>
      <c r="AM645" s="13"/>
      <c r="AN645" s="13">
        <v>1</v>
      </c>
      <c r="AO645" s="13"/>
      <c r="AP645" s="13"/>
      <c r="AQ645" s="13"/>
      <c r="AR645" s="13"/>
      <c r="AS645" s="13"/>
      <c r="AT645" s="13"/>
      <c r="AU645" s="13">
        <v>1</v>
      </c>
      <c r="AV645" s="13"/>
      <c r="AW645" s="13"/>
      <c r="AX645" s="13"/>
      <c r="AY645" s="13"/>
      <c r="AZ645" s="13"/>
      <c r="BA645" s="13">
        <v>0.92545454545454542</v>
      </c>
      <c r="BB645" s="13"/>
    </row>
    <row r="646" spans="1:54" x14ac:dyDescent="0.25">
      <c r="A646" s="13" t="s">
        <v>1170</v>
      </c>
      <c r="B646" s="13" t="s">
        <v>1729</v>
      </c>
      <c r="C646" s="13" t="s">
        <v>1171</v>
      </c>
      <c r="D646" s="13" t="s">
        <v>4035</v>
      </c>
      <c r="E646" s="13" t="s">
        <v>116</v>
      </c>
      <c r="F646" s="13" t="s">
        <v>344</v>
      </c>
      <c r="G646" s="13" t="s">
        <v>1174</v>
      </c>
      <c r="H646" s="13" t="s">
        <v>4332</v>
      </c>
      <c r="I646" s="13" t="s">
        <v>1553</v>
      </c>
      <c r="J646" s="13" t="str">
        <f>VLOOKUP($M646,[1]Hoja1!$K$5:$N$815,2,FALSE)</f>
        <v>C</v>
      </c>
      <c r="K646" s="13">
        <f>VLOOKUP($M646,[1]Hoja1!$K$5:$N$815,3,FALSE)</f>
        <v>7.1</v>
      </c>
      <c r="L646" s="13">
        <f>VLOOKUP($M646,[1]Hoja1!$K$5:$N$815,4,FALSE)</f>
        <v>544547</v>
      </c>
      <c r="M646" s="13" t="s">
        <v>4202</v>
      </c>
      <c r="N646" s="13"/>
      <c r="O646" s="13"/>
      <c r="P646" s="13"/>
      <c r="Q646" s="13"/>
      <c r="R646" s="13"/>
      <c r="S646" s="13"/>
      <c r="T646" s="13"/>
      <c r="U646" s="13"/>
      <c r="V646" s="13"/>
      <c r="W646" s="13"/>
      <c r="X646" s="13"/>
      <c r="Y646" s="13"/>
      <c r="Z646" s="13"/>
      <c r="AA646" s="13"/>
      <c r="AB646" s="13">
        <f>VLOOKUP(M646,'[2]Base Total GPR'!$P$5:$BH$652,11,FALSE)</f>
        <v>2</v>
      </c>
      <c r="AC646" s="13"/>
      <c r="AD646" s="13"/>
      <c r="AE646" s="13"/>
      <c r="AF646" s="13"/>
      <c r="AG646" s="13"/>
      <c r="AH646" s="13">
        <v>1</v>
      </c>
      <c r="AI646" s="13"/>
      <c r="AJ646" s="13"/>
      <c r="AK646" s="13"/>
      <c r="AL646" s="13"/>
      <c r="AM646" s="13"/>
      <c r="AN646" s="13">
        <v>1</v>
      </c>
      <c r="AO646" s="13"/>
      <c r="AP646" s="13"/>
      <c r="AQ646" s="13"/>
      <c r="AR646" s="13"/>
      <c r="AS646" s="13"/>
      <c r="AT646" s="13"/>
      <c r="AU646" s="13">
        <v>1</v>
      </c>
      <c r="AV646" s="13"/>
      <c r="AW646" s="13"/>
      <c r="AX646" s="13"/>
      <c r="AY646" s="13"/>
      <c r="AZ646" s="13"/>
      <c r="BA646" s="13">
        <v>1</v>
      </c>
      <c r="BB646" s="13"/>
    </row>
    <row r="647" spans="1:54" x14ac:dyDescent="0.25">
      <c r="A647" s="13" t="s">
        <v>1170</v>
      </c>
      <c r="B647" s="13" t="s">
        <v>1729</v>
      </c>
      <c r="C647" s="13" t="s">
        <v>1171</v>
      </c>
      <c r="D647" s="13" t="s">
        <v>4039</v>
      </c>
      <c r="E647" s="13" t="s">
        <v>116</v>
      </c>
      <c r="F647" s="13" t="s">
        <v>344</v>
      </c>
      <c r="G647" s="13" t="s">
        <v>1174</v>
      </c>
      <c r="H647" s="13" t="s">
        <v>4332</v>
      </c>
      <c r="I647" s="13" t="s">
        <v>1553</v>
      </c>
      <c r="J647" s="13" t="str">
        <f>VLOOKUP($M647,[1]Hoja1!$K$5:$N$815,2,FALSE)</f>
        <v>C</v>
      </c>
      <c r="K647" s="13">
        <f>VLOOKUP($M647,[1]Hoja1!$K$5:$N$815,3,FALSE)</f>
        <v>9.1</v>
      </c>
      <c r="L647" s="13">
        <f>VLOOKUP($M647,[1]Hoja1!$K$5:$N$815,4,FALSE)</f>
        <v>544551</v>
      </c>
      <c r="M647" s="13" t="s">
        <v>4218</v>
      </c>
      <c r="N647" s="13"/>
      <c r="O647" s="13"/>
      <c r="P647" s="13"/>
      <c r="Q647" s="13"/>
      <c r="R647" s="13"/>
      <c r="S647" s="13"/>
      <c r="T647" s="13"/>
      <c r="U647" s="13"/>
      <c r="V647" s="13"/>
      <c r="W647" s="13"/>
      <c r="X647" s="13"/>
      <c r="Y647" s="13"/>
      <c r="Z647" s="13"/>
      <c r="AA647" s="13"/>
      <c r="AB647" s="13">
        <f>VLOOKUP(M647,'[2]Base Total GPR'!$P$5:$BH$652,11,FALSE)</f>
        <v>4</v>
      </c>
      <c r="AC647" s="13"/>
      <c r="AD647" s="13"/>
      <c r="AE647" s="13">
        <v>1</v>
      </c>
      <c r="AF647" s="13"/>
      <c r="AG647" s="13"/>
      <c r="AH647" s="13">
        <v>1</v>
      </c>
      <c r="AI647" s="13"/>
      <c r="AJ647" s="13"/>
      <c r="AK647" s="13">
        <v>1</v>
      </c>
      <c r="AL647" s="13"/>
      <c r="AM647" s="13"/>
      <c r="AN647" s="13">
        <v>1</v>
      </c>
      <c r="AO647" s="13"/>
      <c r="AP647" s="13"/>
      <c r="AQ647" s="13"/>
      <c r="AR647" s="13">
        <v>1</v>
      </c>
      <c r="AS647" s="13"/>
      <c r="AT647" s="13"/>
      <c r="AU647" s="13">
        <v>1</v>
      </c>
      <c r="AV647" s="13"/>
      <c r="AW647" s="13"/>
      <c r="AX647" s="13">
        <v>1</v>
      </c>
      <c r="AY647" s="13"/>
      <c r="AZ647" s="13"/>
      <c r="BA647" s="13">
        <v>1</v>
      </c>
      <c r="BB647" s="13"/>
    </row>
    <row r="648" spans="1:54" x14ac:dyDescent="0.25">
      <c r="A648" s="13" t="s">
        <v>1170</v>
      </c>
      <c r="B648" s="13" t="s">
        <v>1729</v>
      </c>
      <c r="C648" s="13" t="s">
        <v>1171</v>
      </c>
      <c r="D648" s="13" t="s">
        <v>4035</v>
      </c>
      <c r="E648" s="13" t="s">
        <v>116</v>
      </c>
      <c r="F648" s="13" t="s">
        <v>344</v>
      </c>
      <c r="G648" s="13" t="s">
        <v>1174</v>
      </c>
      <c r="H648" s="13" t="s">
        <v>4332</v>
      </c>
      <c r="I648" s="13" t="s">
        <v>1553</v>
      </c>
      <c r="J648" s="13" t="str">
        <f>VLOOKUP($M648,[1]Hoja1!$K$5:$N$815,2,FALSE)</f>
        <v>C</v>
      </c>
      <c r="K648" s="13">
        <f>VLOOKUP($M648,[1]Hoja1!$K$5:$N$815,3,FALSE)</f>
        <v>7.2</v>
      </c>
      <c r="L648" s="13">
        <f>VLOOKUP($M648,[1]Hoja1!$K$5:$N$815,4,FALSE)</f>
        <v>544549</v>
      </c>
      <c r="M648" s="13" t="s">
        <v>4221</v>
      </c>
      <c r="N648" s="13"/>
      <c r="O648" s="13"/>
      <c r="P648" s="13"/>
      <c r="Q648" s="13"/>
      <c r="R648" s="13"/>
      <c r="S648" s="13"/>
      <c r="T648" s="13"/>
      <c r="U648" s="13"/>
      <c r="V648" s="13"/>
      <c r="W648" s="13"/>
      <c r="X648" s="13"/>
      <c r="Y648" s="13"/>
      <c r="Z648" s="13"/>
      <c r="AA648" s="13"/>
      <c r="AB648" s="13">
        <f>VLOOKUP(M648,'[2]Base Total GPR'!$P$5:$BH$652,11,FALSE)</f>
        <v>4</v>
      </c>
      <c r="AC648" s="13"/>
      <c r="AD648" s="13"/>
      <c r="AE648" s="13">
        <v>1</v>
      </c>
      <c r="AF648" s="13"/>
      <c r="AG648" s="13"/>
      <c r="AH648" s="13">
        <v>1</v>
      </c>
      <c r="AI648" s="13"/>
      <c r="AJ648" s="13"/>
      <c r="AK648" s="13">
        <v>1</v>
      </c>
      <c r="AL648" s="13"/>
      <c r="AM648" s="13"/>
      <c r="AN648" s="13">
        <v>1</v>
      </c>
      <c r="AO648" s="13"/>
      <c r="AP648" s="13"/>
      <c r="AQ648" s="13"/>
      <c r="AR648" s="13">
        <v>1</v>
      </c>
      <c r="AS648" s="13"/>
      <c r="AT648" s="13"/>
      <c r="AU648" s="13">
        <v>1</v>
      </c>
      <c r="AV648" s="13"/>
      <c r="AW648" s="13"/>
      <c r="AX648" s="13">
        <v>1</v>
      </c>
      <c r="AY648" s="13"/>
      <c r="AZ648" s="13"/>
      <c r="BA648" s="13">
        <v>1</v>
      </c>
      <c r="BB648" s="13"/>
    </row>
    <row r="649" spans="1:54" x14ac:dyDescent="0.25">
      <c r="A649" s="13" t="s">
        <v>1170</v>
      </c>
      <c r="B649" s="13" t="s">
        <v>1729</v>
      </c>
      <c r="C649" s="13" t="s">
        <v>1171</v>
      </c>
      <c r="D649" s="13" t="s">
        <v>4043</v>
      </c>
      <c r="E649" s="13" t="s">
        <v>116</v>
      </c>
      <c r="F649" s="13" t="s">
        <v>344</v>
      </c>
      <c r="G649" s="13" t="s">
        <v>1174</v>
      </c>
      <c r="H649" s="13" t="s">
        <v>4332</v>
      </c>
      <c r="I649" s="13" t="s">
        <v>1553</v>
      </c>
      <c r="J649" s="13" t="str">
        <f>VLOOKUP($M649,[1]Hoja1!$K$5:$N$815,2,FALSE)</f>
        <v>C</v>
      </c>
      <c r="K649" s="13">
        <f>VLOOKUP($M649,[1]Hoja1!$K$5:$N$815,3,FALSE)</f>
        <v>8.1999999999999993</v>
      </c>
      <c r="L649" s="13">
        <f>VLOOKUP($M649,[1]Hoja1!$K$5:$N$815,4,FALSE)</f>
        <v>544550</v>
      </c>
      <c r="M649" s="13" t="s">
        <v>4229</v>
      </c>
      <c r="N649" s="13"/>
      <c r="O649" s="13"/>
      <c r="P649" s="13"/>
      <c r="Q649" s="13"/>
      <c r="R649" s="13"/>
      <c r="S649" s="13"/>
      <c r="T649" s="13"/>
      <c r="U649" s="13"/>
      <c r="V649" s="13"/>
      <c r="W649" s="13"/>
      <c r="X649" s="13"/>
      <c r="Y649" s="13"/>
      <c r="Z649" s="13"/>
      <c r="AA649" s="13"/>
      <c r="AB649" s="13">
        <f>VLOOKUP(M649,'[2]Base Total GPR'!$P$5:$BH$652,11,FALSE)</f>
        <v>2</v>
      </c>
      <c r="AC649" s="13"/>
      <c r="AD649" s="13"/>
      <c r="AE649" s="13"/>
      <c r="AF649" s="13"/>
      <c r="AG649" s="13"/>
      <c r="AH649" s="13">
        <v>0.9</v>
      </c>
      <c r="AI649" s="13"/>
      <c r="AJ649" s="13"/>
      <c r="AK649" s="13"/>
      <c r="AL649" s="13"/>
      <c r="AM649" s="13"/>
      <c r="AN649" s="13">
        <v>0.9</v>
      </c>
      <c r="AO649" s="13"/>
      <c r="AP649" s="13"/>
      <c r="AQ649" s="13"/>
      <c r="AR649" s="13"/>
      <c r="AS649" s="13"/>
      <c r="AT649" s="13"/>
      <c r="AU649" s="13">
        <v>0.98656474933252514</v>
      </c>
      <c r="AV649" s="13"/>
      <c r="AW649" s="13"/>
      <c r="AX649" s="13"/>
      <c r="AY649" s="13"/>
      <c r="AZ649" s="13"/>
      <c r="BA649" s="13">
        <v>0.92416963945072417</v>
      </c>
      <c r="BB649" s="13"/>
    </row>
    <row r="650" spans="1:54" x14ac:dyDescent="0.25">
      <c r="A650" s="13" t="s">
        <v>1178</v>
      </c>
      <c r="B650" s="13" t="s">
        <v>58</v>
      </c>
      <c r="C650" s="13" t="s">
        <v>1179</v>
      </c>
      <c r="D650" s="13" t="s">
        <v>2571</v>
      </c>
      <c r="E650" s="13" t="s">
        <v>356</v>
      </c>
      <c r="F650" s="13" t="s">
        <v>362</v>
      </c>
      <c r="G650" s="13" t="s">
        <v>98</v>
      </c>
      <c r="H650" s="13"/>
      <c r="I650" s="13"/>
      <c r="J650" s="13" t="str">
        <f>VLOOKUP($M650,[1]Hoja1!$K$5:$N$815,2,FALSE)</f>
        <v>C</v>
      </c>
      <c r="K650" s="13">
        <f>VLOOKUP($M650,[1]Hoja1!$K$5:$N$815,3,FALSE)</f>
        <v>22.3</v>
      </c>
      <c r="L650" s="13">
        <f>VLOOKUP($M650,[1]Hoja1!$K$5:$N$815,4,FALSE)</f>
        <v>552413</v>
      </c>
      <c r="M650" s="13" t="s">
        <v>2572</v>
      </c>
      <c r="N650" s="13"/>
      <c r="O650" s="13"/>
      <c r="P650" s="13"/>
      <c r="Q650" s="13"/>
      <c r="R650" s="13"/>
      <c r="S650" s="13"/>
      <c r="T650" s="13"/>
      <c r="U650" s="13"/>
      <c r="V650" s="13"/>
      <c r="W650" s="13"/>
      <c r="X650" s="13"/>
      <c r="Y650" s="13"/>
      <c r="Z650" s="13"/>
      <c r="AA650" s="13"/>
      <c r="AB650" s="13">
        <f>VLOOKUP(M650,'[2]Base Total GPR'!$P$5:$BH$652,11,FALSE)</f>
        <v>3</v>
      </c>
      <c r="AC650" s="13"/>
      <c r="AD650" s="13"/>
      <c r="AE650" s="13"/>
      <c r="AF650" s="13">
        <f>VLOOKUP(M650,'[2]Base Total GPR'!$P$5:$BH$652,18,FALSE)</f>
        <v>1</v>
      </c>
      <c r="AG650" s="13"/>
      <c r="AH650" s="13"/>
      <c r="AI650" s="13"/>
      <c r="AJ650" s="13">
        <f>VLOOKUP($M650,'[2]Base Total GPR'!$P$5:$BH$652,19,FALSE)</f>
        <v>1</v>
      </c>
      <c r="AK650" s="13"/>
      <c r="AL650" s="13"/>
      <c r="AM650" s="13"/>
      <c r="AN650" s="13">
        <f>VLOOKUP($M650,'[2]Base Total GPR'!$P$5:$BH$652,20,FALSE)</f>
        <v>1</v>
      </c>
      <c r="AO650" s="13">
        <v>3</v>
      </c>
      <c r="AP650" s="13"/>
      <c r="AQ650" s="13"/>
      <c r="AR650" s="13"/>
      <c r="AS650" s="13">
        <v>1</v>
      </c>
      <c r="AT650" s="13"/>
      <c r="AU650" s="13"/>
      <c r="AV650" s="13"/>
      <c r="AW650" s="13">
        <v>1</v>
      </c>
      <c r="AX650" s="13"/>
      <c r="AY650" s="13"/>
      <c r="AZ650" s="13"/>
      <c r="BA650" s="13">
        <v>1</v>
      </c>
      <c r="BB650" s="13">
        <v>3</v>
      </c>
    </row>
    <row r="651" spans="1:54" x14ac:dyDescent="0.25">
      <c r="A651" s="13" t="s">
        <v>1178</v>
      </c>
      <c r="B651" s="13" t="s">
        <v>58</v>
      </c>
      <c r="C651" s="13" t="s">
        <v>1179</v>
      </c>
      <c r="D651" s="13" t="s">
        <v>2569</v>
      </c>
      <c r="E651" s="13" t="s">
        <v>356</v>
      </c>
      <c r="F651" s="13" t="s">
        <v>374</v>
      </c>
      <c r="G651" s="13" t="s">
        <v>98</v>
      </c>
      <c r="H651" s="13"/>
      <c r="I651" s="13"/>
      <c r="J651" s="13" t="str">
        <f>VLOOKUP($M651,[1]Hoja1!$K$5:$N$815,2,FALSE)</f>
        <v>C</v>
      </c>
      <c r="K651" s="13">
        <f>VLOOKUP($M651,[1]Hoja1!$K$5:$N$815,3,FALSE)</f>
        <v>24.1</v>
      </c>
      <c r="L651" s="13">
        <f>VLOOKUP($M651,[1]Hoja1!$K$5:$N$815,4,FALSE)</f>
        <v>552416</v>
      </c>
      <c r="M651" s="13" t="s">
        <v>2570</v>
      </c>
      <c r="N651" s="13"/>
      <c r="O651" s="13"/>
      <c r="P651" s="13"/>
      <c r="Q651" s="13"/>
      <c r="R651" s="13"/>
      <c r="S651" s="13"/>
      <c r="T651" s="13"/>
      <c r="U651" s="13"/>
      <c r="V651" s="13"/>
      <c r="W651" s="13"/>
      <c r="X651" s="13"/>
      <c r="Y651" s="13"/>
      <c r="Z651" s="13"/>
      <c r="AA651" s="13"/>
      <c r="AB651" s="13">
        <f>VLOOKUP(M651,'[2]Base Total GPR'!$P$5:$BH$652,11,FALSE)</f>
        <v>4</v>
      </c>
      <c r="AC651" s="13"/>
      <c r="AD651" s="13"/>
      <c r="AE651" s="13">
        <f>VLOOKUP(M651,'[2]Base Total GPR'!$P$5:$BH$652,18,FALSE)</f>
        <v>1</v>
      </c>
      <c r="AF651" s="13"/>
      <c r="AG651" s="13"/>
      <c r="AH651" s="13">
        <f>VLOOKUP($M651,'[2]Base Total GPR'!$P$5:$BH$652,19,FALSE)</f>
        <v>2</v>
      </c>
      <c r="AI651" s="13"/>
      <c r="AJ651" s="13"/>
      <c r="AK651" s="13">
        <f>VLOOKUP($M651,'[2]Base Total GPR'!$P$5:$BH$652,20,FALSE)</f>
        <v>1</v>
      </c>
      <c r="AL651" s="13"/>
      <c r="AM651" s="13"/>
      <c r="AN651" s="13">
        <f>VLOOKUP($M651,'[2]Base Total GPR'!$P$5:$BH$652,21,FALSE)</f>
        <v>1</v>
      </c>
      <c r="AO651" s="13">
        <v>5</v>
      </c>
      <c r="AP651" s="13"/>
      <c r="AQ651" s="13"/>
      <c r="AR651" s="13">
        <v>1</v>
      </c>
      <c r="AS651" s="13"/>
      <c r="AT651" s="13"/>
      <c r="AU651" s="13">
        <v>2</v>
      </c>
      <c r="AV651" s="13"/>
      <c r="AW651" s="13"/>
      <c r="AX651" s="13">
        <v>1</v>
      </c>
      <c r="AY651" s="13"/>
      <c r="AZ651" s="13"/>
      <c r="BA651" s="13">
        <v>1</v>
      </c>
      <c r="BB651" s="13">
        <v>5</v>
      </c>
    </row>
    <row r="652" spans="1:54" x14ac:dyDescent="0.25">
      <c r="A652" s="13" t="s">
        <v>1178</v>
      </c>
      <c r="B652" s="13" t="s">
        <v>58</v>
      </c>
      <c r="C652" s="13" t="s">
        <v>1179</v>
      </c>
      <c r="D652" s="13" t="s">
        <v>2569</v>
      </c>
      <c r="E652" s="13" t="s">
        <v>356</v>
      </c>
      <c r="F652" s="13" t="s">
        <v>374</v>
      </c>
      <c r="G652" s="13" t="s">
        <v>98</v>
      </c>
      <c r="H652" s="13"/>
      <c r="I652" s="13"/>
      <c r="J652" s="13" t="str">
        <f>VLOOKUP($M652,[1]Hoja1!$K$5:$N$815,2,FALSE)</f>
        <v>C</v>
      </c>
      <c r="K652" s="13">
        <f>VLOOKUP($M652,[1]Hoja1!$K$5:$N$815,3,FALSE)</f>
        <v>24.4</v>
      </c>
      <c r="L652" s="13">
        <f>VLOOKUP($M652,[1]Hoja1!$K$5:$N$815,4,FALSE)</f>
        <v>553079</v>
      </c>
      <c r="M652" s="13" t="s">
        <v>4136</v>
      </c>
      <c r="N652" s="13"/>
      <c r="O652" s="13"/>
      <c r="P652" s="13"/>
      <c r="Q652" s="13"/>
      <c r="R652" s="13"/>
      <c r="S652" s="13"/>
      <c r="T652" s="13"/>
      <c r="U652" s="13"/>
      <c r="V652" s="13"/>
      <c r="W652" s="13"/>
      <c r="X652" s="13"/>
      <c r="Y652" s="13"/>
      <c r="Z652" s="13"/>
      <c r="AA652" s="13"/>
      <c r="AB652" s="13">
        <f>VLOOKUP(M652,'[2]Base Total GPR'!$P$5:$BH$652,11,FALSE)</f>
        <v>4</v>
      </c>
      <c r="AC652" s="13"/>
      <c r="AD652" s="13"/>
      <c r="AE652" s="13">
        <v>1</v>
      </c>
      <c r="AF652" s="13"/>
      <c r="AG652" s="13"/>
      <c r="AH652" s="13">
        <v>2</v>
      </c>
      <c r="AI652" s="13"/>
      <c r="AJ652" s="13"/>
      <c r="AK652" s="13">
        <v>1</v>
      </c>
      <c r="AL652" s="13"/>
      <c r="AM652" s="13"/>
      <c r="AN652" s="13">
        <v>1</v>
      </c>
      <c r="AO652" s="13"/>
      <c r="AP652" s="13"/>
      <c r="AQ652" s="13"/>
      <c r="AR652" s="13">
        <v>1</v>
      </c>
      <c r="AS652" s="13"/>
      <c r="AT652" s="13"/>
      <c r="AU652" s="13">
        <v>2</v>
      </c>
      <c r="AV652" s="13"/>
      <c r="AW652" s="13"/>
      <c r="AX652" s="13">
        <v>1</v>
      </c>
      <c r="AY652" s="13"/>
      <c r="AZ652" s="13"/>
      <c r="BA652" s="13">
        <v>1</v>
      </c>
      <c r="BB652" s="13"/>
    </row>
    <row r="653" spans="1:54" x14ac:dyDescent="0.25">
      <c r="A653" s="13" t="s">
        <v>1178</v>
      </c>
      <c r="B653" s="13" t="s">
        <v>58</v>
      </c>
      <c r="C653" s="13" t="s">
        <v>1179</v>
      </c>
      <c r="D653" s="13" t="s">
        <v>2569</v>
      </c>
      <c r="E653" s="13" t="s">
        <v>356</v>
      </c>
      <c r="F653" s="13" t="s">
        <v>374</v>
      </c>
      <c r="G653" s="13" t="s">
        <v>98</v>
      </c>
      <c r="H653" s="13"/>
      <c r="I653" s="13"/>
      <c r="J653" s="13" t="str">
        <f>VLOOKUP($M653,[1]Hoja1!$K$5:$N$815,2,FALSE)</f>
        <v>C</v>
      </c>
      <c r="K653" s="13">
        <f>VLOOKUP($M653,[1]Hoja1!$K$5:$N$815,3,FALSE)</f>
        <v>24.3</v>
      </c>
      <c r="L653" s="13">
        <f>VLOOKUP($M653,[1]Hoja1!$K$5:$N$815,4,FALSE)</f>
        <v>552424</v>
      </c>
      <c r="M653" s="13" t="s">
        <v>4137</v>
      </c>
      <c r="N653" s="13"/>
      <c r="O653" s="13"/>
      <c r="P653" s="13"/>
      <c r="Q653" s="13"/>
      <c r="R653" s="13"/>
      <c r="S653" s="13"/>
      <c r="T653" s="13"/>
      <c r="U653" s="13"/>
      <c r="V653" s="13"/>
      <c r="W653" s="13"/>
      <c r="X653" s="13"/>
      <c r="Y653" s="13"/>
      <c r="Z653" s="13"/>
      <c r="AA653" s="13"/>
      <c r="AB653" s="13">
        <f>VLOOKUP(M653,'[2]Base Total GPR'!$P$5:$BH$652,11,FALSE)</f>
        <v>3</v>
      </c>
      <c r="AC653" s="13"/>
      <c r="AD653" s="13"/>
      <c r="AE653" s="13"/>
      <c r="AF653" s="13">
        <v>1</v>
      </c>
      <c r="AG653" s="13"/>
      <c r="AH653" s="13"/>
      <c r="AI653" s="13"/>
      <c r="AJ653" s="13">
        <v>1</v>
      </c>
      <c r="AK653" s="13"/>
      <c r="AL653" s="13"/>
      <c r="AM653" s="13"/>
      <c r="AN653" s="13">
        <v>1</v>
      </c>
      <c r="AO653" s="13"/>
      <c r="AP653" s="13"/>
      <c r="AQ653" s="13"/>
      <c r="AR653" s="13"/>
      <c r="AS653" s="13">
        <v>1</v>
      </c>
      <c r="AT653" s="13"/>
      <c r="AU653" s="13"/>
      <c r="AV653" s="13"/>
      <c r="AW653" s="13">
        <v>1</v>
      </c>
      <c r="AX653" s="13"/>
      <c r="AY653" s="13"/>
      <c r="AZ653" s="13"/>
      <c r="BA653" s="13">
        <v>1</v>
      </c>
      <c r="BB653" s="13"/>
    </row>
    <row r="654" spans="1:54" x14ac:dyDescent="0.25">
      <c r="A654" s="13" t="s">
        <v>1178</v>
      </c>
      <c r="B654" s="13" t="s">
        <v>58</v>
      </c>
      <c r="C654" s="13" t="s">
        <v>1179</v>
      </c>
      <c r="D654" s="13" t="s">
        <v>2571</v>
      </c>
      <c r="E654" s="13" t="s">
        <v>356</v>
      </c>
      <c r="F654" s="13" t="s">
        <v>362</v>
      </c>
      <c r="G654" s="13" t="s">
        <v>98</v>
      </c>
      <c r="H654" s="13"/>
      <c r="I654" s="13"/>
      <c r="J654" s="13" t="str">
        <f>VLOOKUP($M654,[1]Hoja1!$K$5:$N$815,2,FALSE)</f>
        <v>C</v>
      </c>
      <c r="K654" s="13">
        <f>VLOOKUP($M654,[1]Hoja1!$K$5:$N$815,3,FALSE)</f>
        <v>22.1</v>
      </c>
      <c r="L654" s="13">
        <f>VLOOKUP($M654,[1]Hoja1!$K$5:$N$815,4,FALSE)</f>
        <v>552408</v>
      </c>
      <c r="M654" s="13" t="s">
        <v>4140</v>
      </c>
      <c r="N654" s="13"/>
      <c r="O654" s="13"/>
      <c r="P654" s="13"/>
      <c r="Q654" s="13"/>
      <c r="R654" s="13"/>
      <c r="S654" s="13"/>
      <c r="T654" s="13"/>
      <c r="U654" s="13"/>
      <c r="V654" s="13"/>
      <c r="W654" s="13"/>
      <c r="X654" s="13"/>
      <c r="Y654" s="13"/>
      <c r="Z654" s="13"/>
      <c r="AA654" s="13"/>
      <c r="AB654" s="13">
        <f>VLOOKUP(M654,'[2]Base Total GPR'!$P$5:$BH$652,11,FALSE)</f>
        <v>3</v>
      </c>
      <c r="AC654" s="13"/>
      <c r="AD654" s="13"/>
      <c r="AE654" s="13"/>
      <c r="AF654" s="13">
        <v>1</v>
      </c>
      <c r="AG654" s="13"/>
      <c r="AH654" s="13"/>
      <c r="AI654" s="13"/>
      <c r="AJ654" s="13">
        <v>1</v>
      </c>
      <c r="AK654" s="13"/>
      <c r="AL654" s="13"/>
      <c r="AM654" s="13"/>
      <c r="AN654" s="13">
        <v>1</v>
      </c>
      <c r="AO654" s="13"/>
      <c r="AP654" s="13"/>
      <c r="AQ654" s="13"/>
      <c r="AR654" s="13"/>
      <c r="AS654" s="13">
        <v>1</v>
      </c>
      <c r="AT654" s="13"/>
      <c r="AU654" s="13"/>
      <c r="AV654" s="13"/>
      <c r="AW654" s="13">
        <v>1</v>
      </c>
      <c r="AX654" s="13"/>
      <c r="AY654" s="13"/>
      <c r="AZ654" s="13"/>
      <c r="BA654" s="13">
        <v>1</v>
      </c>
      <c r="BB654" s="13"/>
    </row>
    <row r="655" spans="1:54" x14ac:dyDescent="0.25">
      <c r="A655" s="13" t="s">
        <v>1178</v>
      </c>
      <c r="B655" s="13" t="s">
        <v>58</v>
      </c>
      <c r="C655" s="13" t="s">
        <v>1179</v>
      </c>
      <c r="D655" s="13" t="s">
        <v>4016</v>
      </c>
      <c r="E655" s="13" t="s">
        <v>356</v>
      </c>
      <c r="F655" s="13" t="s">
        <v>1727</v>
      </c>
      <c r="G655" s="13" t="s">
        <v>98</v>
      </c>
      <c r="H655" s="13"/>
      <c r="I655" s="13"/>
      <c r="J655" s="13" t="str">
        <f>VLOOKUP($M655,[1]Hoja1!$K$5:$N$815,2,FALSE)</f>
        <v>C</v>
      </c>
      <c r="K655" s="13">
        <f>VLOOKUP($M655,[1]Hoja1!$K$5:$N$815,3,FALSE)</f>
        <v>23.1</v>
      </c>
      <c r="L655" s="13">
        <f>VLOOKUP($M655,[1]Hoja1!$K$5:$N$815,4,FALSE)</f>
        <v>552426</v>
      </c>
      <c r="M655" s="13" t="s">
        <v>4156</v>
      </c>
      <c r="N655" s="13"/>
      <c r="O655" s="13"/>
      <c r="P655" s="13"/>
      <c r="Q655" s="13"/>
      <c r="R655" s="13"/>
      <c r="S655" s="13"/>
      <c r="T655" s="13"/>
      <c r="U655" s="13"/>
      <c r="V655" s="13"/>
      <c r="W655" s="13"/>
      <c r="X655" s="13"/>
      <c r="Y655" s="13"/>
      <c r="Z655" s="13"/>
      <c r="AA655" s="13"/>
      <c r="AB655" s="13">
        <f>VLOOKUP(M655,'[2]Base Total GPR'!$P$5:$BH$652,11,FALSE)</f>
        <v>4</v>
      </c>
      <c r="AC655" s="13"/>
      <c r="AD655" s="13"/>
      <c r="AE655" s="13">
        <v>1</v>
      </c>
      <c r="AF655" s="13"/>
      <c r="AG655" s="13"/>
      <c r="AH655" s="13">
        <v>1</v>
      </c>
      <c r="AI655" s="13"/>
      <c r="AJ655" s="13"/>
      <c r="AK655" s="13">
        <v>1</v>
      </c>
      <c r="AL655" s="13"/>
      <c r="AM655" s="13"/>
      <c r="AN655" s="13">
        <v>1</v>
      </c>
      <c r="AO655" s="13"/>
      <c r="AP655" s="13"/>
      <c r="AQ655" s="13"/>
      <c r="AR655" s="13">
        <v>1</v>
      </c>
      <c r="AS655" s="13"/>
      <c r="AT655" s="13"/>
      <c r="AU655" s="13">
        <v>1</v>
      </c>
      <c r="AV655" s="13"/>
      <c r="AW655" s="13"/>
      <c r="AX655" s="13">
        <v>1</v>
      </c>
      <c r="AY655" s="13"/>
      <c r="AZ655" s="13"/>
      <c r="BA655" s="13">
        <v>1</v>
      </c>
      <c r="BB655" s="13"/>
    </row>
    <row r="656" spans="1:54" x14ac:dyDescent="0.25">
      <c r="A656" s="13" t="s">
        <v>1178</v>
      </c>
      <c r="B656" s="13" t="s">
        <v>58</v>
      </c>
      <c r="C656" s="13" t="s">
        <v>1179</v>
      </c>
      <c r="D656" s="13" t="s">
        <v>4016</v>
      </c>
      <c r="E656" s="13" t="s">
        <v>356</v>
      </c>
      <c r="F656" s="13" t="s">
        <v>1727</v>
      </c>
      <c r="G656" s="13" t="s">
        <v>98</v>
      </c>
      <c r="H656" s="13"/>
      <c r="I656" s="13"/>
      <c r="J656" s="13" t="str">
        <f>VLOOKUP($M656,[1]Hoja1!$K$5:$N$815,2,FALSE)</f>
        <v>C</v>
      </c>
      <c r="K656" s="13">
        <f>VLOOKUP($M656,[1]Hoja1!$K$5:$N$815,3,FALSE)</f>
        <v>23.2</v>
      </c>
      <c r="L656" s="13">
        <f>VLOOKUP($M656,[1]Hoja1!$K$5:$N$815,4,FALSE)</f>
        <v>552427</v>
      </c>
      <c r="M656" s="13" t="s">
        <v>4163</v>
      </c>
      <c r="N656" s="13"/>
      <c r="O656" s="13"/>
      <c r="P656" s="13"/>
      <c r="Q656" s="13"/>
      <c r="R656" s="13"/>
      <c r="S656" s="13"/>
      <c r="T656" s="13"/>
      <c r="U656" s="13"/>
      <c r="V656" s="13"/>
      <c r="W656" s="13"/>
      <c r="X656" s="13"/>
      <c r="Y656" s="13"/>
      <c r="Z656" s="13"/>
      <c r="AA656" s="13"/>
      <c r="AB656" s="13">
        <f>VLOOKUP(M656,'[2]Base Total GPR'!$P$5:$BH$652,11,FALSE)</f>
        <v>4</v>
      </c>
      <c r="AC656" s="13"/>
      <c r="AD656" s="13"/>
      <c r="AE656" s="13">
        <v>0.95</v>
      </c>
      <c r="AF656" s="13"/>
      <c r="AG656" s="13"/>
      <c r="AH656" s="13">
        <v>0.95</v>
      </c>
      <c r="AI656" s="13"/>
      <c r="AJ656" s="13"/>
      <c r="AK656" s="13">
        <v>0.95</v>
      </c>
      <c r="AL656" s="13"/>
      <c r="AM656" s="13"/>
      <c r="AN656" s="13">
        <v>0.95</v>
      </c>
      <c r="AO656" s="13"/>
      <c r="AP656" s="13"/>
      <c r="AQ656" s="13"/>
      <c r="AR656" s="13">
        <v>0.95000000000000007</v>
      </c>
      <c r="AS656" s="13"/>
      <c r="AT656" s="13"/>
      <c r="AU656" s="13">
        <v>0.95000000000000007</v>
      </c>
      <c r="AV656" s="13"/>
      <c r="AW656" s="13"/>
      <c r="AX656" s="13">
        <v>0.95000000000000007</v>
      </c>
      <c r="AY656" s="13"/>
      <c r="AZ656" s="13"/>
      <c r="BA656" s="13">
        <v>0.95000000000000007</v>
      </c>
      <c r="BB656" s="13"/>
    </row>
    <row r="657" spans="1:47" x14ac:dyDescent="0.25">
      <c r="A657" s="23" t="s">
        <v>4350</v>
      </c>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row>
    <row r="658" spans="1:47" x14ac:dyDescent="0.25">
      <c r="A658" s="24" t="s">
        <v>4351</v>
      </c>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c r="AQ658" s="25"/>
      <c r="AR658" s="25"/>
      <c r="AS658" s="25"/>
      <c r="AT658" s="25"/>
      <c r="AU658" s="25"/>
    </row>
  </sheetData>
  <autoFilter ref="A8:BB656" xr:uid="{00000000-0009-0000-0000-000002000000}">
    <sortState ref="A9:BB656">
      <sortCondition ref="C8:C656"/>
    </sortState>
  </autoFilter>
  <mergeCells count="3">
    <mergeCell ref="A1:BA6"/>
    <mergeCell ref="A657:AU657"/>
    <mergeCell ref="A658:AU658"/>
  </mergeCells>
  <phoneticPr fontId="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38"/>
  <sheetViews>
    <sheetView showGridLines="0" workbookViewId="0">
      <selection activeCell="A638" sqref="A638"/>
    </sheetView>
  </sheetViews>
  <sheetFormatPr baseColWidth="10" defaultRowHeight="15" x14ac:dyDescent="0.25"/>
  <cols>
    <col min="1" max="1" width="14" bestFit="1" customWidth="1"/>
    <col min="2" max="2" width="28.7109375" customWidth="1"/>
    <col min="3" max="3" width="63.5703125" customWidth="1"/>
    <col min="4" max="4" width="135.140625" customWidth="1"/>
  </cols>
  <sheetData>
    <row r="1" spans="1:4" ht="15" customHeight="1" x14ac:dyDescent="0.25">
      <c r="A1" s="26" t="s">
        <v>4343</v>
      </c>
      <c r="B1" s="26"/>
      <c r="C1" s="26"/>
      <c r="D1" s="26"/>
    </row>
    <row r="2" spans="1:4" ht="15" customHeight="1" x14ac:dyDescent="0.25">
      <c r="A2" s="26"/>
      <c r="B2" s="26"/>
      <c r="C2" s="26"/>
      <c r="D2" s="26"/>
    </row>
    <row r="3" spans="1:4" ht="15" customHeight="1" x14ac:dyDescent="0.25">
      <c r="A3" s="26"/>
      <c r="B3" s="26"/>
      <c r="C3" s="26"/>
      <c r="D3" s="26"/>
    </row>
    <row r="4" spans="1:4" ht="15" customHeight="1" x14ac:dyDescent="0.25">
      <c r="A4" s="26"/>
      <c r="B4" s="26"/>
      <c r="C4" s="26"/>
      <c r="D4" s="26"/>
    </row>
    <row r="5" spans="1:4" ht="15" customHeight="1" x14ac:dyDescent="0.25">
      <c r="A5" s="26"/>
      <c r="B5" s="26"/>
      <c r="C5" s="26"/>
      <c r="D5" s="26"/>
    </row>
    <row r="6" spans="1:4" ht="15" customHeight="1" x14ac:dyDescent="0.25">
      <c r="A6" s="26"/>
      <c r="B6" s="26"/>
      <c r="C6" s="26"/>
      <c r="D6" s="26"/>
    </row>
    <row r="7" spans="1:4" ht="15" customHeight="1" x14ac:dyDescent="0.25">
      <c r="A7" s="26"/>
      <c r="B7" s="26"/>
      <c r="C7" s="26"/>
      <c r="D7" s="26"/>
    </row>
    <row r="8" spans="1:4" ht="19.5" customHeight="1" x14ac:dyDescent="0.25">
      <c r="A8" s="15" t="s">
        <v>0</v>
      </c>
      <c r="B8" s="16" t="s">
        <v>1</v>
      </c>
      <c r="C8" s="16" t="s">
        <v>8</v>
      </c>
      <c r="D8" s="17" t="s">
        <v>3</v>
      </c>
    </row>
    <row r="9" spans="1:4" ht="31.5" customHeight="1" x14ac:dyDescent="0.25">
      <c r="A9" s="11" t="s">
        <v>1245</v>
      </c>
      <c r="B9" s="11" t="s">
        <v>1353</v>
      </c>
      <c r="C9" s="11" t="s">
        <v>1246</v>
      </c>
      <c r="D9" s="11" t="s">
        <v>297</v>
      </c>
    </row>
    <row r="10" spans="1:4" ht="31.5" customHeight="1" x14ac:dyDescent="0.25">
      <c r="A10" s="11" t="s">
        <v>1245</v>
      </c>
      <c r="B10" s="11" t="s">
        <v>1353</v>
      </c>
      <c r="C10" s="11" t="s">
        <v>1246</v>
      </c>
      <c r="D10" s="11" t="s">
        <v>2713</v>
      </c>
    </row>
    <row r="11" spans="1:4" ht="31.5" customHeight="1" x14ac:dyDescent="0.25">
      <c r="A11" s="11" t="s">
        <v>1245</v>
      </c>
      <c r="B11" s="11" t="s">
        <v>1353</v>
      </c>
      <c r="C11" s="11" t="s">
        <v>1246</v>
      </c>
      <c r="D11" s="11" t="s">
        <v>2706</v>
      </c>
    </row>
    <row r="12" spans="1:4" ht="31.5" customHeight="1" x14ac:dyDescent="0.25">
      <c r="A12" s="11" t="s">
        <v>741</v>
      </c>
      <c r="B12" s="11" t="s">
        <v>1308</v>
      </c>
      <c r="C12" s="11" t="s">
        <v>1309</v>
      </c>
      <c r="D12" s="11" t="s">
        <v>1310</v>
      </c>
    </row>
    <row r="13" spans="1:4" ht="31.5" customHeight="1" x14ac:dyDescent="0.25">
      <c r="A13" s="11" t="s">
        <v>741</v>
      </c>
      <c r="B13" s="11" t="s">
        <v>1308</v>
      </c>
      <c r="C13" s="11" t="s">
        <v>1309</v>
      </c>
      <c r="D13" s="11" t="s">
        <v>1314</v>
      </c>
    </row>
    <row r="14" spans="1:4" ht="31.5" customHeight="1" x14ac:dyDescent="0.25">
      <c r="A14" s="11" t="s">
        <v>741</v>
      </c>
      <c r="B14" s="11" t="s">
        <v>1308</v>
      </c>
      <c r="C14" s="11" t="s">
        <v>1309</v>
      </c>
      <c r="D14" s="11" t="s">
        <v>87</v>
      </c>
    </row>
    <row r="15" spans="1:4" ht="31.5" customHeight="1" x14ac:dyDescent="0.25">
      <c r="A15" s="11" t="s">
        <v>750</v>
      </c>
      <c r="B15" s="11" t="s">
        <v>1326</v>
      </c>
      <c r="C15" s="11" t="s">
        <v>751</v>
      </c>
      <c r="D15" s="11" t="s">
        <v>4001</v>
      </c>
    </row>
    <row r="16" spans="1:4" ht="31.5" customHeight="1" x14ac:dyDescent="0.25">
      <c r="A16" s="11" t="s">
        <v>750</v>
      </c>
      <c r="B16" s="11" t="s">
        <v>1326</v>
      </c>
      <c r="C16" s="11" t="s">
        <v>751</v>
      </c>
      <c r="D16" s="11" t="s">
        <v>60</v>
      </c>
    </row>
    <row r="17" spans="1:4" ht="31.5" customHeight="1" x14ac:dyDescent="0.25">
      <c r="A17" s="11" t="s">
        <v>754</v>
      </c>
      <c r="B17" s="11" t="s">
        <v>1317</v>
      </c>
      <c r="C17" s="11" t="s">
        <v>1318</v>
      </c>
      <c r="D17" s="11" t="s">
        <v>4036</v>
      </c>
    </row>
    <row r="18" spans="1:4" ht="31.5" customHeight="1" x14ac:dyDescent="0.25">
      <c r="A18" s="11" t="s">
        <v>754</v>
      </c>
      <c r="B18" s="11" t="s">
        <v>1317</v>
      </c>
      <c r="C18" s="11" t="s">
        <v>1318</v>
      </c>
      <c r="D18" s="11" t="s">
        <v>1322</v>
      </c>
    </row>
    <row r="19" spans="1:4" ht="31.5" customHeight="1" x14ac:dyDescent="0.25">
      <c r="A19" s="11" t="s">
        <v>754</v>
      </c>
      <c r="B19" s="11" t="s">
        <v>1317</v>
      </c>
      <c r="C19" s="11" t="s">
        <v>1318</v>
      </c>
      <c r="D19" s="11" t="s">
        <v>1319</v>
      </c>
    </row>
    <row r="20" spans="1:4" ht="31.5" customHeight="1" x14ac:dyDescent="0.25">
      <c r="A20" s="11" t="s">
        <v>754</v>
      </c>
      <c r="B20" s="11" t="s">
        <v>1317</v>
      </c>
      <c r="C20" s="11" t="s">
        <v>1318</v>
      </c>
      <c r="D20" s="11" t="s">
        <v>4333</v>
      </c>
    </row>
    <row r="21" spans="1:4" ht="31.5" customHeight="1" x14ac:dyDescent="0.25">
      <c r="A21" s="11" t="s">
        <v>602</v>
      </c>
      <c r="B21" s="11" t="s">
        <v>1326</v>
      </c>
      <c r="C21" s="11" t="s">
        <v>1327</v>
      </c>
      <c r="D21" s="11" t="s">
        <v>1328</v>
      </c>
    </row>
    <row r="22" spans="1:4" ht="31.5" customHeight="1" x14ac:dyDescent="0.25">
      <c r="A22" s="11" t="s">
        <v>602</v>
      </c>
      <c r="B22" s="11" t="s">
        <v>1326</v>
      </c>
      <c r="C22" s="11" t="s">
        <v>1327</v>
      </c>
      <c r="D22" s="11" t="s">
        <v>1332</v>
      </c>
    </row>
    <row r="23" spans="1:4" ht="31.5" customHeight="1" x14ac:dyDescent="0.25">
      <c r="A23" s="11" t="s">
        <v>602</v>
      </c>
      <c r="B23" s="11" t="s">
        <v>1326</v>
      </c>
      <c r="C23" s="11" t="s">
        <v>1327</v>
      </c>
      <c r="D23" s="11" t="s">
        <v>4021</v>
      </c>
    </row>
    <row r="24" spans="1:4" ht="31.5" customHeight="1" x14ac:dyDescent="0.25">
      <c r="A24" s="11" t="s">
        <v>761</v>
      </c>
      <c r="B24" s="11" t="s">
        <v>1326</v>
      </c>
      <c r="C24" s="11" t="s">
        <v>762</v>
      </c>
      <c r="D24" s="11" t="s">
        <v>1348</v>
      </c>
    </row>
    <row r="25" spans="1:4" ht="31.5" customHeight="1" x14ac:dyDescent="0.25">
      <c r="A25" s="11" t="s">
        <v>761</v>
      </c>
      <c r="B25" s="11" t="s">
        <v>1326</v>
      </c>
      <c r="C25" s="11" t="s">
        <v>762</v>
      </c>
      <c r="D25" s="11" t="s">
        <v>1340</v>
      </c>
    </row>
    <row r="26" spans="1:4" ht="31.5" customHeight="1" x14ac:dyDescent="0.25">
      <c r="A26" s="11" t="s">
        <v>761</v>
      </c>
      <c r="B26" s="11" t="s">
        <v>1326</v>
      </c>
      <c r="C26" s="11" t="s">
        <v>762</v>
      </c>
      <c r="D26" s="11" t="s">
        <v>1345</v>
      </c>
    </row>
    <row r="27" spans="1:4" ht="31.5" customHeight="1" x14ac:dyDescent="0.25">
      <c r="A27" s="11" t="s">
        <v>761</v>
      </c>
      <c r="B27" s="11" t="s">
        <v>1326</v>
      </c>
      <c r="C27" s="11" t="s">
        <v>762</v>
      </c>
      <c r="D27" s="11" t="s">
        <v>60</v>
      </c>
    </row>
    <row r="28" spans="1:4" ht="31.5" customHeight="1" x14ac:dyDescent="0.25">
      <c r="A28" s="11" t="s">
        <v>1184</v>
      </c>
      <c r="B28" s="11" t="s">
        <v>1353</v>
      </c>
      <c r="C28" s="11" t="s">
        <v>1354</v>
      </c>
      <c r="D28" s="11" t="s">
        <v>1358</v>
      </c>
    </row>
    <row r="29" spans="1:4" ht="31.5" customHeight="1" x14ac:dyDescent="0.25">
      <c r="A29" s="11" t="s">
        <v>1184</v>
      </c>
      <c r="B29" s="11" t="s">
        <v>1353</v>
      </c>
      <c r="C29" s="11" t="s">
        <v>1354</v>
      </c>
      <c r="D29" s="11" t="s">
        <v>3990</v>
      </c>
    </row>
    <row r="30" spans="1:4" ht="31.5" customHeight="1" x14ac:dyDescent="0.25">
      <c r="A30" s="11" t="s">
        <v>1184</v>
      </c>
      <c r="B30" s="11" t="s">
        <v>1353</v>
      </c>
      <c r="C30" s="11" t="s">
        <v>1354</v>
      </c>
      <c r="D30" s="11" t="s">
        <v>1355</v>
      </c>
    </row>
    <row r="31" spans="1:4" ht="31.5" customHeight="1" x14ac:dyDescent="0.25">
      <c r="A31" s="11" t="s">
        <v>1184</v>
      </c>
      <c r="B31" s="11" t="s">
        <v>1353</v>
      </c>
      <c r="C31" s="11" t="s">
        <v>1354</v>
      </c>
      <c r="D31" s="11" t="s">
        <v>60</v>
      </c>
    </row>
    <row r="32" spans="1:4" ht="31.5" customHeight="1" x14ac:dyDescent="0.25">
      <c r="A32" s="11" t="s">
        <v>768</v>
      </c>
      <c r="B32" s="11" t="s">
        <v>1308</v>
      </c>
      <c r="C32" s="11" t="s">
        <v>1360</v>
      </c>
      <c r="D32" s="11" t="s">
        <v>3994</v>
      </c>
    </row>
    <row r="33" spans="1:4" ht="31.5" customHeight="1" x14ac:dyDescent="0.25">
      <c r="A33" s="11" t="s">
        <v>768</v>
      </c>
      <c r="B33" s="11" t="s">
        <v>1308</v>
      </c>
      <c r="C33" s="11" t="s">
        <v>1360</v>
      </c>
      <c r="D33" s="11" t="s">
        <v>1361</v>
      </c>
    </row>
    <row r="34" spans="1:4" ht="31.5" customHeight="1" x14ac:dyDescent="0.25">
      <c r="A34" s="11" t="s">
        <v>768</v>
      </c>
      <c r="B34" s="11" t="s">
        <v>1308</v>
      </c>
      <c r="C34" s="11" t="s">
        <v>1360</v>
      </c>
      <c r="D34" s="11" t="s">
        <v>60</v>
      </c>
    </row>
    <row r="35" spans="1:4" ht="31.5" customHeight="1" x14ac:dyDescent="0.25">
      <c r="A35" s="11" t="s">
        <v>528</v>
      </c>
      <c r="B35" s="11" t="s">
        <v>58</v>
      </c>
      <c r="C35" s="11" t="s">
        <v>529</v>
      </c>
      <c r="D35" s="11" t="s">
        <v>530</v>
      </c>
    </row>
    <row r="36" spans="1:4" ht="31.5" customHeight="1" x14ac:dyDescent="0.25">
      <c r="A36" s="11" t="s">
        <v>528</v>
      </c>
      <c r="B36" s="11" t="s">
        <v>58</v>
      </c>
      <c r="C36" s="11" t="s">
        <v>529</v>
      </c>
      <c r="D36" s="11" t="s">
        <v>531</v>
      </c>
    </row>
    <row r="37" spans="1:4" ht="31.5" customHeight="1" x14ac:dyDescent="0.25">
      <c r="A37" s="11" t="s">
        <v>528</v>
      </c>
      <c r="B37" s="11" t="s">
        <v>58</v>
      </c>
      <c r="C37" s="11" t="s">
        <v>529</v>
      </c>
      <c r="D37" s="11" t="s">
        <v>4324</v>
      </c>
    </row>
    <row r="38" spans="1:4" ht="31.5" customHeight="1" x14ac:dyDescent="0.25">
      <c r="A38" s="11" t="s">
        <v>528</v>
      </c>
      <c r="B38" s="11" t="s">
        <v>58</v>
      </c>
      <c r="C38" s="11" t="s">
        <v>529</v>
      </c>
      <c r="D38" s="11" t="s">
        <v>532</v>
      </c>
    </row>
    <row r="39" spans="1:4" ht="31.5" customHeight="1" x14ac:dyDescent="0.25">
      <c r="A39" s="11" t="s">
        <v>1198</v>
      </c>
      <c r="B39" s="11" t="s">
        <v>1308</v>
      </c>
      <c r="C39" s="11" t="s">
        <v>1199</v>
      </c>
      <c r="D39" s="11" t="s">
        <v>3997</v>
      </c>
    </row>
    <row r="40" spans="1:4" ht="31.5" customHeight="1" x14ac:dyDescent="0.25">
      <c r="A40" s="11" t="s">
        <v>1198</v>
      </c>
      <c r="B40" s="11" t="s">
        <v>1308</v>
      </c>
      <c r="C40" s="11" t="s">
        <v>1199</v>
      </c>
      <c r="D40" s="11" t="s">
        <v>3989</v>
      </c>
    </row>
    <row r="41" spans="1:4" ht="31.5" customHeight="1" x14ac:dyDescent="0.25">
      <c r="A41" s="11" t="s">
        <v>1198</v>
      </c>
      <c r="B41" s="11" t="s">
        <v>1308</v>
      </c>
      <c r="C41" s="11" t="s">
        <v>1199</v>
      </c>
      <c r="D41" s="11" t="s">
        <v>4027</v>
      </c>
    </row>
    <row r="42" spans="1:4" ht="31.5" customHeight="1" x14ac:dyDescent="0.25">
      <c r="A42" s="11" t="s">
        <v>1198</v>
      </c>
      <c r="B42" s="11" t="s">
        <v>1308</v>
      </c>
      <c r="C42" s="11" t="s">
        <v>1199</v>
      </c>
      <c r="D42" s="11" t="s">
        <v>1368</v>
      </c>
    </row>
    <row r="43" spans="1:4" ht="31.5" customHeight="1" x14ac:dyDescent="0.25">
      <c r="A43" s="11" t="s">
        <v>1198</v>
      </c>
      <c r="B43" s="11" t="s">
        <v>1308</v>
      </c>
      <c r="C43" s="11" t="s">
        <v>1199</v>
      </c>
      <c r="D43" s="11" t="s">
        <v>60</v>
      </c>
    </row>
    <row r="44" spans="1:4" ht="31.5" customHeight="1" x14ac:dyDescent="0.25">
      <c r="A44" s="11" t="s">
        <v>127</v>
      </c>
      <c r="B44" s="11" t="s">
        <v>1308</v>
      </c>
      <c r="C44" s="11" t="s">
        <v>129</v>
      </c>
      <c r="D44" s="11" t="s">
        <v>4032</v>
      </c>
    </row>
    <row r="45" spans="1:4" ht="31.5" customHeight="1" x14ac:dyDescent="0.25">
      <c r="A45" s="11" t="s">
        <v>127</v>
      </c>
      <c r="B45" s="11" t="s">
        <v>1308</v>
      </c>
      <c r="C45" s="11" t="s">
        <v>129</v>
      </c>
      <c r="D45" s="11" t="s">
        <v>4038</v>
      </c>
    </row>
    <row r="46" spans="1:4" ht="31.5" customHeight="1" x14ac:dyDescent="0.25">
      <c r="A46" s="11" t="s">
        <v>127</v>
      </c>
      <c r="B46" s="11" t="s">
        <v>1308</v>
      </c>
      <c r="C46" s="11" t="s">
        <v>129</v>
      </c>
      <c r="D46" s="11" t="s">
        <v>4015</v>
      </c>
    </row>
    <row r="47" spans="1:4" ht="31.5" customHeight="1" x14ac:dyDescent="0.25">
      <c r="A47" s="11" t="s">
        <v>127</v>
      </c>
      <c r="B47" s="11" t="s">
        <v>1308</v>
      </c>
      <c r="C47" s="11" t="s">
        <v>129</v>
      </c>
      <c r="D47" s="11" t="s">
        <v>60</v>
      </c>
    </row>
    <row r="48" spans="1:4" ht="31.5" customHeight="1" x14ac:dyDescent="0.25">
      <c r="A48" s="11" t="s">
        <v>774</v>
      </c>
      <c r="B48" s="11" t="s">
        <v>1308</v>
      </c>
      <c r="C48" s="11" t="s">
        <v>775</v>
      </c>
      <c r="D48" s="11" t="s">
        <v>1373</v>
      </c>
    </row>
    <row r="49" spans="1:4" ht="31.5" customHeight="1" x14ac:dyDescent="0.25">
      <c r="A49" s="11" t="s">
        <v>774</v>
      </c>
      <c r="B49" s="11" t="s">
        <v>1308</v>
      </c>
      <c r="C49" s="11" t="s">
        <v>775</v>
      </c>
      <c r="D49" s="11" t="s">
        <v>4013</v>
      </c>
    </row>
    <row r="50" spans="1:4" ht="31.5" customHeight="1" x14ac:dyDescent="0.25">
      <c r="A50" s="11" t="s">
        <v>774</v>
      </c>
      <c r="B50" s="11" t="s">
        <v>1308</v>
      </c>
      <c r="C50" s="11" t="s">
        <v>775</v>
      </c>
      <c r="D50" s="11" t="s">
        <v>1375</v>
      </c>
    </row>
    <row r="51" spans="1:4" ht="31.5" customHeight="1" x14ac:dyDescent="0.25">
      <c r="A51" s="11" t="s">
        <v>774</v>
      </c>
      <c r="B51" s="11" t="s">
        <v>1308</v>
      </c>
      <c r="C51" s="11" t="s">
        <v>775</v>
      </c>
      <c r="D51" s="11" t="s">
        <v>1371</v>
      </c>
    </row>
    <row r="52" spans="1:4" ht="31.5" customHeight="1" x14ac:dyDescent="0.25">
      <c r="A52" s="11" t="s">
        <v>774</v>
      </c>
      <c r="B52" s="11" t="s">
        <v>1308</v>
      </c>
      <c r="C52" s="11" t="s">
        <v>775</v>
      </c>
      <c r="D52" s="11" t="s">
        <v>60</v>
      </c>
    </row>
    <row r="53" spans="1:4" ht="31.5" customHeight="1" x14ac:dyDescent="0.25">
      <c r="A53" s="11" t="s">
        <v>783</v>
      </c>
      <c r="B53" s="11" t="s">
        <v>1308</v>
      </c>
      <c r="C53" s="11" t="s">
        <v>784</v>
      </c>
      <c r="D53" s="11" t="s">
        <v>4054</v>
      </c>
    </row>
    <row r="54" spans="1:4" ht="31.5" customHeight="1" x14ac:dyDescent="0.25">
      <c r="A54" s="11" t="s">
        <v>783</v>
      </c>
      <c r="B54" s="11" t="s">
        <v>1308</v>
      </c>
      <c r="C54" s="11" t="s">
        <v>784</v>
      </c>
      <c r="D54" s="11" t="s">
        <v>4010</v>
      </c>
    </row>
    <row r="55" spans="1:4" ht="31.5" customHeight="1" x14ac:dyDescent="0.25">
      <c r="A55" s="11" t="s">
        <v>783</v>
      </c>
      <c r="B55" s="11" t="s">
        <v>1308</v>
      </c>
      <c r="C55" s="11" t="s">
        <v>784</v>
      </c>
      <c r="D55" s="11" t="s">
        <v>4011</v>
      </c>
    </row>
    <row r="56" spans="1:4" ht="31.5" customHeight="1" x14ac:dyDescent="0.25">
      <c r="A56" s="11" t="s">
        <v>783</v>
      </c>
      <c r="B56" s="11" t="s">
        <v>1308</v>
      </c>
      <c r="C56" s="11" t="s">
        <v>784</v>
      </c>
      <c r="D56" s="11" t="s">
        <v>60</v>
      </c>
    </row>
    <row r="57" spans="1:4" ht="31.5" customHeight="1" x14ac:dyDescent="0.25">
      <c r="A57" s="11" t="s">
        <v>306</v>
      </c>
      <c r="B57" s="11" t="s">
        <v>1379</v>
      </c>
      <c r="C57" s="11" t="s">
        <v>1380</v>
      </c>
      <c r="D57" s="11" t="s">
        <v>309</v>
      </c>
    </row>
    <row r="58" spans="1:4" ht="31.5" customHeight="1" x14ac:dyDescent="0.25">
      <c r="A58" s="11" t="s">
        <v>306</v>
      </c>
      <c r="B58" s="11" t="s">
        <v>1379</v>
      </c>
      <c r="C58" s="11" t="s">
        <v>1380</v>
      </c>
      <c r="D58" s="11" t="s">
        <v>313</v>
      </c>
    </row>
    <row r="59" spans="1:4" ht="31.5" customHeight="1" x14ac:dyDescent="0.25">
      <c r="A59" s="11" t="s">
        <v>306</v>
      </c>
      <c r="B59" s="11" t="s">
        <v>1379</v>
      </c>
      <c r="C59" s="11" t="s">
        <v>1380</v>
      </c>
      <c r="D59" s="11" t="s">
        <v>297</v>
      </c>
    </row>
    <row r="60" spans="1:4" ht="31.5" customHeight="1" x14ac:dyDescent="0.25">
      <c r="A60" s="11" t="s">
        <v>306</v>
      </c>
      <c r="B60" s="11" t="s">
        <v>1379</v>
      </c>
      <c r="C60" s="11" t="s">
        <v>1380</v>
      </c>
      <c r="D60" s="11" t="s">
        <v>315</v>
      </c>
    </row>
    <row r="61" spans="1:4" ht="31.5" customHeight="1" x14ac:dyDescent="0.25">
      <c r="A61" s="11" t="s">
        <v>306</v>
      </c>
      <c r="B61" s="11" t="s">
        <v>1379</v>
      </c>
      <c r="C61" s="11" t="s">
        <v>1380</v>
      </c>
      <c r="D61" s="11" t="s">
        <v>316</v>
      </c>
    </row>
    <row r="62" spans="1:4" ht="31.5" customHeight="1" x14ac:dyDescent="0.25">
      <c r="A62" s="11" t="s">
        <v>306</v>
      </c>
      <c r="B62" s="11" t="s">
        <v>1379</v>
      </c>
      <c r="C62" s="11" t="s">
        <v>1380</v>
      </c>
      <c r="D62" s="11" t="s">
        <v>319</v>
      </c>
    </row>
    <row r="63" spans="1:4" ht="31.5" customHeight="1" x14ac:dyDescent="0.25">
      <c r="A63" s="11" t="s">
        <v>138</v>
      </c>
      <c r="B63" s="11" t="s">
        <v>58</v>
      </c>
      <c r="C63" s="11" t="s">
        <v>139</v>
      </c>
      <c r="D63" s="11" t="s">
        <v>140</v>
      </c>
    </row>
    <row r="64" spans="1:4" ht="31.5" customHeight="1" x14ac:dyDescent="0.25">
      <c r="A64" s="11" t="s">
        <v>138</v>
      </c>
      <c r="B64" s="11" t="s">
        <v>58</v>
      </c>
      <c r="C64" s="11" t="s">
        <v>139</v>
      </c>
      <c r="D64" s="11" t="s">
        <v>4324</v>
      </c>
    </row>
    <row r="65" spans="1:4" ht="31.5" customHeight="1" x14ac:dyDescent="0.25">
      <c r="A65" s="11" t="s">
        <v>1236</v>
      </c>
      <c r="B65" s="11" t="s">
        <v>58</v>
      </c>
      <c r="C65" s="11" t="s">
        <v>1237</v>
      </c>
      <c r="D65" s="11" t="s">
        <v>297</v>
      </c>
    </row>
    <row r="66" spans="1:4" ht="31.5" customHeight="1" x14ac:dyDescent="0.25">
      <c r="A66" s="11" t="s">
        <v>1236</v>
      </c>
      <c r="B66" s="11" t="s">
        <v>58</v>
      </c>
      <c r="C66" s="11" t="s">
        <v>1237</v>
      </c>
      <c r="D66" s="11" t="s">
        <v>1405</v>
      </c>
    </row>
    <row r="67" spans="1:4" ht="31.5" customHeight="1" x14ac:dyDescent="0.25">
      <c r="A67" s="11" t="s">
        <v>1236</v>
      </c>
      <c r="B67" s="11" t="s">
        <v>58</v>
      </c>
      <c r="C67" s="11" t="s">
        <v>1237</v>
      </c>
      <c r="D67" s="11" t="s">
        <v>1403</v>
      </c>
    </row>
    <row r="68" spans="1:4" ht="31.5" customHeight="1" x14ac:dyDescent="0.25">
      <c r="A68" s="11" t="s">
        <v>1236</v>
      </c>
      <c r="B68" s="11" t="s">
        <v>58</v>
      </c>
      <c r="C68" s="11" t="s">
        <v>1237</v>
      </c>
      <c r="D68" s="11" t="s">
        <v>1410</v>
      </c>
    </row>
    <row r="69" spans="1:4" ht="31.5" customHeight="1" x14ac:dyDescent="0.25">
      <c r="A69" s="11" t="s">
        <v>672</v>
      </c>
      <c r="B69" s="11" t="s">
        <v>1413</v>
      </c>
      <c r="C69" s="11" t="s">
        <v>1414</v>
      </c>
      <c r="D69" s="11" t="s">
        <v>297</v>
      </c>
    </row>
    <row r="70" spans="1:4" ht="31.5" customHeight="1" x14ac:dyDescent="0.25">
      <c r="A70" s="11" t="s">
        <v>672</v>
      </c>
      <c r="B70" s="11" t="s">
        <v>1413</v>
      </c>
      <c r="C70" s="11" t="s">
        <v>1414</v>
      </c>
      <c r="D70" s="11" t="s">
        <v>1415</v>
      </c>
    </row>
    <row r="71" spans="1:4" ht="31.5" customHeight="1" x14ac:dyDescent="0.25">
      <c r="A71" s="11" t="s">
        <v>1193</v>
      </c>
      <c r="B71" s="11" t="s">
        <v>1326</v>
      </c>
      <c r="C71" s="11" t="s">
        <v>1418</v>
      </c>
      <c r="D71" s="11" t="s">
        <v>4324</v>
      </c>
    </row>
    <row r="72" spans="1:4" ht="31.5" customHeight="1" x14ac:dyDescent="0.25">
      <c r="A72" s="11" t="s">
        <v>1193</v>
      </c>
      <c r="B72" s="11" t="s">
        <v>1326</v>
      </c>
      <c r="C72" s="11" t="s">
        <v>1418</v>
      </c>
      <c r="D72" s="11" t="s">
        <v>1421</v>
      </c>
    </row>
    <row r="73" spans="1:4" ht="31.5" customHeight="1" x14ac:dyDescent="0.25">
      <c r="A73" s="11" t="s">
        <v>1193</v>
      </c>
      <c r="B73" s="11" t="s">
        <v>1326</v>
      </c>
      <c r="C73" s="11" t="s">
        <v>1418</v>
      </c>
      <c r="D73" s="11" t="s">
        <v>1195</v>
      </c>
    </row>
    <row r="74" spans="1:4" ht="31.5" customHeight="1" x14ac:dyDescent="0.25">
      <c r="A74" s="11" t="s">
        <v>1193</v>
      </c>
      <c r="B74" s="11" t="s">
        <v>1326</v>
      </c>
      <c r="C74" s="11" t="s">
        <v>1418</v>
      </c>
      <c r="D74" s="11" t="s">
        <v>1419</v>
      </c>
    </row>
    <row r="75" spans="1:4" ht="31.5" customHeight="1" x14ac:dyDescent="0.25">
      <c r="A75" s="11" t="s">
        <v>794</v>
      </c>
      <c r="B75" s="11" t="s">
        <v>1308</v>
      </c>
      <c r="C75" s="11" t="s">
        <v>1432</v>
      </c>
      <c r="D75" s="11" t="s">
        <v>1433</v>
      </c>
    </row>
    <row r="76" spans="1:4" ht="31.5" customHeight="1" x14ac:dyDescent="0.25">
      <c r="A76" s="11" t="s">
        <v>794</v>
      </c>
      <c r="B76" s="11" t="s">
        <v>1308</v>
      </c>
      <c r="C76" s="11" t="s">
        <v>1432</v>
      </c>
      <c r="D76" s="11" t="s">
        <v>4040</v>
      </c>
    </row>
    <row r="77" spans="1:4" ht="31.5" customHeight="1" x14ac:dyDescent="0.25">
      <c r="A77" s="11" t="s">
        <v>794</v>
      </c>
      <c r="B77" s="11" t="s">
        <v>1308</v>
      </c>
      <c r="C77" s="11" t="s">
        <v>1432</v>
      </c>
      <c r="D77" s="11" t="s">
        <v>4037</v>
      </c>
    </row>
    <row r="78" spans="1:4" ht="31.5" customHeight="1" x14ac:dyDescent="0.25">
      <c r="A78" s="11" t="s">
        <v>794</v>
      </c>
      <c r="B78" s="11" t="s">
        <v>1308</v>
      </c>
      <c r="C78" s="11" t="s">
        <v>1432</v>
      </c>
      <c r="D78" s="11" t="s">
        <v>60</v>
      </c>
    </row>
    <row r="79" spans="1:4" ht="31.5" customHeight="1" x14ac:dyDescent="0.25">
      <c r="A79" s="11" t="s">
        <v>551</v>
      </c>
      <c r="B79" s="11" t="s">
        <v>58</v>
      </c>
      <c r="C79" s="11" t="s">
        <v>1440</v>
      </c>
      <c r="D79" s="11" t="s">
        <v>553</v>
      </c>
    </row>
    <row r="80" spans="1:4" ht="31.5" customHeight="1" x14ac:dyDescent="0.25">
      <c r="A80" s="11" t="s">
        <v>551</v>
      </c>
      <c r="B80" s="11" t="s">
        <v>58</v>
      </c>
      <c r="C80" s="11" t="s">
        <v>1440</v>
      </c>
      <c r="D80" s="11" t="s">
        <v>554</v>
      </c>
    </row>
    <row r="81" spans="1:4" ht="31.5" customHeight="1" x14ac:dyDescent="0.25">
      <c r="A81" s="11" t="s">
        <v>551</v>
      </c>
      <c r="B81" s="11" t="s">
        <v>58</v>
      </c>
      <c r="C81" s="11" t="s">
        <v>1440</v>
      </c>
      <c r="D81" s="11" t="s">
        <v>555</v>
      </c>
    </row>
    <row r="82" spans="1:4" ht="31.5" customHeight="1" x14ac:dyDescent="0.25">
      <c r="A82" s="11" t="s">
        <v>551</v>
      </c>
      <c r="B82" s="11" t="s">
        <v>58</v>
      </c>
      <c r="C82" s="11" t="s">
        <v>1440</v>
      </c>
      <c r="D82" s="11" t="s">
        <v>556</v>
      </c>
    </row>
    <row r="83" spans="1:4" ht="31.5" customHeight="1" x14ac:dyDescent="0.25">
      <c r="A83" s="11" t="s">
        <v>551</v>
      </c>
      <c r="B83" s="11" t="s">
        <v>58</v>
      </c>
      <c r="C83" s="11" t="s">
        <v>1440</v>
      </c>
      <c r="D83" s="11" t="s">
        <v>558</v>
      </c>
    </row>
    <row r="84" spans="1:4" ht="31.5" customHeight="1" x14ac:dyDescent="0.25">
      <c r="A84" s="11" t="s">
        <v>551</v>
      </c>
      <c r="B84" s="11" t="s">
        <v>58</v>
      </c>
      <c r="C84" s="11" t="s">
        <v>1440</v>
      </c>
      <c r="D84" s="11" t="s">
        <v>557</v>
      </c>
    </row>
    <row r="85" spans="1:4" ht="31.5" customHeight="1" x14ac:dyDescent="0.25">
      <c r="A85" s="11" t="s">
        <v>551</v>
      </c>
      <c r="B85" s="11" t="s">
        <v>58</v>
      </c>
      <c r="C85" s="11" t="s">
        <v>1440</v>
      </c>
      <c r="D85" s="11" t="s">
        <v>559</v>
      </c>
    </row>
    <row r="86" spans="1:4" ht="31.5" customHeight="1" x14ac:dyDescent="0.25">
      <c r="A86" s="11" t="s">
        <v>551</v>
      </c>
      <c r="B86" s="11" t="s">
        <v>58</v>
      </c>
      <c r="C86" s="11" t="s">
        <v>1440</v>
      </c>
      <c r="D86" s="11" t="s">
        <v>561</v>
      </c>
    </row>
    <row r="87" spans="1:4" ht="31.5" customHeight="1" x14ac:dyDescent="0.25">
      <c r="A87" s="11" t="s">
        <v>551</v>
      </c>
      <c r="B87" s="11" t="s">
        <v>58</v>
      </c>
      <c r="C87" s="11" t="s">
        <v>1440</v>
      </c>
      <c r="D87" s="11" t="s">
        <v>562</v>
      </c>
    </row>
    <row r="88" spans="1:4" ht="31.5" customHeight="1" x14ac:dyDescent="0.25">
      <c r="A88" s="11" t="s">
        <v>551</v>
      </c>
      <c r="B88" s="11" t="s">
        <v>58</v>
      </c>
      <c r="C88" s="11" t="s">
        <v>1440</v>
      </c>
      <c r="D88" s="11" t="s">
        <v>563</v>
      </c>
    </row>
    <row r="89" spans="1:4" ht="31.5" customHeight="1" x14ac:dyDescent="0.25">
      <c r="A89" s="11" t="s">
        <v>320</v>
      </c>
      <c r="B89" s="11" t="s">
        <v>58</v>
      </c>
      <c r="C89" s="11" t="s">
        <v>1452</v>
      </c>
      <c r="D89" s="11" t="s">
        <v>297</v>
      </c>
    </row>
    <row r="90" spans="1:4" ht="31.5" customHeight="1" x14ac:dyDescent="0.25">
      <c r="A90" s="11" t="s">
        <v>320</v>
      </c>
      <c r="B90" s="11" t="s">
        <v>58</v>
      </c>
      <c r="C90" s="11" t="s">
        <v>1452</v>
      </c>
      <c r="D90" s="11" t="s">
        <v>1453</v>
      </c>
    </row>
    <row r="91" spans="1:4" ht="31.5" customHeight="1" x14ac:dyDescent="0.25">
      <c r="A91" s="11" t="s">
        <v>320</v>
      </c>
      <c r="B91" s="11" t="s">
        <v>58</v>
      </c>
      <c r="C91" s="11" t="s">
        <v>1452</v>
      </c>
      <c r="D91" s="11" t="s">
        <v>1458</v>
      </c>
    </row>
    <row r="92" spans="1:4" ht="31.5" customHeight="1" x14ac:dyDescent="0.25">
      <c r="A92" s="11" t="s">
        <v>320</v>
      </c>
      <c r="B92" s="11" t="s">
        <v>58</v>
      </c>
      <c r="C92" s="11" t="s">
        <v>1452</v>
      </c>
      <c r="D92" s="11" t="s">
        <v>326</v>
      </c>
    </row>
    <row r="93" spans="1:4" ht="31.5" customHeight="1" x14ac:dyDescent="0.25">
      <c r="A93" s="11" t="s">
        <v>320</v>
      </c>
      <c r="B93" s="11" t="s">
        <v>58</v>
      </c>
      <c r="C93" s="11" t="s">
        <v>1452</v>
      </c>
      <c r="D93" s="11" t="s">
        <v>327</v>
      </c>
    </row>
    <row r="94" spans="1:4" ht="31.5" customHeight="1" x14ac:dyDescent="0.25">
      <c r="A94" s="11" t="s">
        <v>590</v>
      </c>
      <c r="B94" s="11" t="s">
        <v>58</v>
      </c>
      <c r="C94" s="11" t="s">
        <v>1460</v>
      </c>
      <c r="D94" s="11" t="s">
        <v>87</v>
      </c>
    </row>
    <row r="95" spans="1:4" ht="31.5" customHeight="1" x14ac:dyDescent="0.25">
      <c r="A95" s="11" t="s">
        <v>590</v>
      </c>
      <c r="B95" s="11" t="s">
        <v>58</v>
      </c>
      <c r="C95" s="11" t="s">
        <v>1460</v>
      </c>
      <c r="D95" s="11" t="s">
        <v>594</v>
      </c>
    </row>
    <row r="96" spans="1:4" ht="31.5" customHeight="1" x14ac:dyDescent="0.25">
      <c r="A96" s="11" t="s">
        <v>590</v>
      </c>
      <c r="B96" s="11" t="s">
        <v>58</v>
      </c>
      <c r="C96" s="11" t="s">
        <v>1460</v>
      </c>
      <c r="D96" s="11" t="s">
        <v>595</v>
      </c>
    </row>
    <row r="97" spans="1:4" ht="31.5" customHeight="1" x14ac:dyDescent="0.25">
      <c r="A97" s="11" t="s">
        <v>590</v>
      </c>
      <c r="B97" s="11" t="s">
        <v>58</v>
      </c>
      <c r="C97" s="11" t="s">
        <v>1460</v>
      </c>
      <c r="D97" s="11" t="s">
        <v>2719</v>
      </c>
    </row>
    <row r="98" spans="1:4" ht="31.5" customHeight="1" x14ac:dyDescent="0.25">
      <c r="A98" s="11" t="s">
        <v>590</v>
      </c>
      <c r="B98" s="11" t="s">
        <v>58</v>
      </c>
      <c r="C98" s="11" t="s">
        <v>1460</v>
      </c>
      <c r="D98" s="11" t="s">
        <v>592</v>
      </c>
    </row>
    <row r="99" spans="1:4" ht="31.5" customHeight="1" x14ac:dyDescent="0.25">
      <c r="A99" s="11" t="s">
        <v>1239</v>
      </c>
      <c r="B99" s="11" t="s">
        <v>58</v>
      </c>
      <c r="C99" s="11" t="s">
        <v>2700</v>
      </c>
      <c r="D99" s="11" t="s">
        <v>1241</v>
      </c>
    </row>
    <row r="100" spans="1:4" ht="31.5" customHeight="1" x14ac:dyDescent="0.25">
      <c r="A100" s="11" t="s">
        <v>1239</v>
      </c>
      <c r="B100" s="11" t="s">
        <v>58</v>
      </c>
      <c r="C100" s="11" t="s">
        <v>2700</v>
      </c>
      <c r="D100" s="11" t="s">
        <v>2701</v>
      </c>
    </row>
    <row r="101" spans="1:4" ht="31.5" customHeight="1" x14ac:dyDescent="0.25">
      <c r="A101" s="11" t="s">
        <v>1239</v>
      </c>
      <c r="B101" s="11" t="s">
        <v>58</v>
      </c>
      <c r="C101" s="11" t="s">
        <v>2700</v>
      </c>
      <c r="D101" s="11" t="s">
        <v>297</v>
      </c>
    </row>
    <row r="102" spans="1:4" ht="31.5" customHeight="1" x14ac:dyDescent="0.25">
      <c r="A102" s="11" t="s">
        <v>480</v>
      </c>
      <c r="B102" s="11" t="s">
        <v>58</v>
      </c>
      <c r="C102" s="11" t="s">
        <v>481</v>
      </c>
      <c r="D102" s="11" t="s">
        <v>1469</v>
      </c>
    </row>
    <row r="103" spans="1:4" ht="31.5" customHeight="1" x14ac:dyDescent="0.25">
      <c r="A103" s="11" t="s">
        <v>480</v>
      </c>
      <c r="B103" s="11" t="s">
        <v>58</v>
      </c>
      <c r="C103" s="11" t="s">
        <v>481</v>
      </c>
      <c r="D103" s="11" t="s">
        <v>1462</v>
      </c>
    </row>
    <row r="104" spans="1:4" ht="31.5" customHeight="1" x14ac:dyDescent="0.25">
      <c r="A104" s="11" t="s">
        <v>480</v>
      </c>
      <c r="B104" s="11" t="s">
        <v>58</v>
      </c>
      <c r="C104" s="11" t="s">
        <v>481</v>
      </c>
      <c r="D104" s="11" t="s">
        <v>1474</v>
      </c>
    </row>
    <row r="105" spans="1:4" ht="31.5" customHeight="1" x14ac:dyDescent="0.25">
      <c r="A105" s="11" t="s">
        <v>480</v>
      </c>
      <c r="B105" s="11" t="s">
        <v>58</v>
      </c>
      <c r="C105" s="11" t="s">
        <v>481</v>
      </c>
      <c r="D105" s="11" t="s">
        <v>1466</v>
      </c>
    </row>
    <row r="106" spans="1:4" ht="31.5" customHeight="1" x14ac:dyDescent="0.25">
      <c r="A106" s="11" t="s">
        <v>480</v>
      </c>
      <c r="B106" s="11" t="s">
        <v>58</v>
      </c>
      <c r="C106" s="11" t="s">
        <v>481</v>
      </c>
      <c r="D106" s="11" t="s">
        <v>1484</v>
      </c>
    </row>
    <row r="107" spans="1:4" ht="31.5" customHeight="1" x14ac:dyDescent="0.25">
      <c r="A107" s="11" t="s">
        <v>480</v>
      </c>
      <c r="B107" s="11" t="s">
        <v>58</v>
      </c>
      <c r="C107" s="11" t="s">
        <v>481</v>
      </c>
      <c r="D107" s="11" t="s">
        <v>1472</v>
      </c>
    </row>
    <row r="108" spans="1:4" ht="31.5" customHeight="1" x14ac:dyDescent="0.25">
      <c r="A108" s="11" t="s">
        <v>480</v>
      </c>
      <c r="B108" s="11" t="s">
        <v>58</v>
      </c>
      <c r="C108" s="11" t="s">
        <v>481</v>
      </c>
      <c r="D108" s="11" t="s">
        <v>1476</v>
      </c>
    </row>
    <row r="109" spans="1:4" ht="31.5" customHeight="1" x14ac:dyDescent="0.25">
      <c r="A109" s="11" t="s">
        <v>480</v>
      </c>
      <c r="B109" s="11" t="s">
        <v>58</v>
      </c>
      <c r="C109" s="11" t="s">
        <v>481</v>
      </c>
      <c r="D109" s="11" t="s">
        <v>1480</v>
      </c>
    </row>
    <row r="110" spans="1:4" ht="31.5" customHeight="1" x14ac:dyDescent="0.25">
      <c r="A110" s="11" t="s">
        <v>480</v>
      </c>
      <c r="B110" s="11" t="s">
        <v>58</v>
      </c>
      <c r="C110" s="11" t="s">
        <v>481</v>
      </c>
      <c r="D110" s="11" t="s">
        <v>60</v>
      </c>
    </row>
    <row r="111" spans="1:4" ht="31.5" customHeight="1" x14ac:dyDescent="0.25">
      <c r="A111" s="11" t="s">
        <v>519</v>
      </c>
      <c r="B111" s="11" t="s">
        <v>58</v>
      </c>
      <c r="C111" s="11" t="s">
        <v>1486</v>
      </c>
      <c r="D111" s="11" t="s">
        <v>4323</v>
      </c>
    </row>
    <row r="112" spans="1:4" ht="31.5" customHeight="1" x14ac:dyDescent="0.25">
      <c r="A112" s="11" t="s">
        <v>519</v>
      </c>
      <c r="B112" s="11" t="s">
        <v>58</v>
      </c>
      <c r="C112" s="11" t="s">
        <v>1486</v>
      </c>
      <c r="D112" s="11" t="s">
        <v>522</v>
      </c>
    </row>
    <row r="113" spans="1:4" ht="31.5" customHeight="1" x14ac:dyDescent="0.25">
      <c r="A113" s="11" t="s">
        <v>519</v>
      </c>
      <c r="B113" s="11" t="s">
        <v>58</v>
      </c>
      <c r="C113" s="11" t="s">
        <v>1486</v>
      </c>
      <c r="D113" s="11" t="s">
        <v>524</v>
      </c>
    </row>
    <row r="114" spans="1:4" ht="31.5" customHeight="1" x14ac:dyDescent="0.25">
      <c r="A114" s="11" t="s">
        <v>519</v>
      </c>
      <c r="B114" s="11" t="s">
        <v>58</v>
      </c>
      <c r="C114" s="11" t="s">
        <v>1486</v>
      </c>
      <c r="D114" s="11" t="s">
        <v>526</v>
      </c>
    </row>
    <row r="115" spans="1:4" ht="31.5" customHeight="1" x14ac:dyDescent="0.25">
      <c r="A115" s="11" t="s">
        <v>571</v>
      </c>
      <c r="B115" s="11" t="s">
        <v>58</v>
      </c>
      <c r="C115" s="11" t="s">
        <v>572</v>
      </c>
      <c r="D115" s="11" t="s">
        <v>297</v>
      </c>
    </row>
    <row r="116" spans="1:4" ht="31.5" customHeight="1" x14ac:dyDescent="0.25">
      <c r="A116" s="11" t="s">
        <v>571</v>
      </c>
      <c r="B116" s="11" t="s">
        <v>58</v>
      </c>
      <c r="C116" s="11" t="s">
        <v>572</v>
      </c>
      <c r="D116" s="11" t="s">
        <v>573</v>
      </c>
    </row>
    <row r="117" spans="1:4" ht="31.5" customHeight="1" x14ac:dyDescent="0.25">
      <c r="A117" s="11" t="s">
        <v>78</v>
      </c>
      <c r="B117" s="11" t="s">
        <v>58</v>
      </c>
      <c r="C117" s="11" t="s">
        <v>79</v>
      </c>
      <c r="D117" s="11" t="s">
        <v>1511</v>
      </c>
    </row>
    <row r="118" spans="1:4" ht="31.5" customHeight="1" x14ac:dyDescent="0.25">
      <c r="A118" s="11" t="s">
        <v>78</v>
      </c>
      <c r="B118" s="11" t="s">
        <v>58</v>
      </c>
      <c r="C118" s="11" t="s">
        <v>79</v>
      </c>
      <c r="D118" s="11" t="s">
        <v>1504</v>
      </c>
    </row>
    <row r="119" spans="1:4" ht="31.5" customHeight="1" x14ac:dyDescent="0.25">
      <c r="A119" s="11" t="s">
        <v>78</v>
      </c>
      <c r="B119" s="11" t="s">
        <v>58</v>
      </c>
      <c r="C119" s="11" t="s">
        <v>79</v>
      </c>
      <c r="D119" s="11" t="s">
        <v>1256</v>
      </c>
    </row>
    <row r="120" spans="1:4" ht="31.5" customHeight="1" x14ac:dyDescent="0.25">
      <c r="A120" s="11" t="s">
        <v>78</v>
      </c>
      <c r="B120" s="11" t="s">
        <v>58</v>
      </c>
      <c r="C120" s="11" t="s">
        <v>79</v>
      </c>
      <c r="D120" s="11" t="s">
        <v>1500</v>
      </c>
    </row>
    <row r="121" spans="1:4" ht="31.5" customHeight="1" x14ac:dyDescent="0.25">
      <c r="A121" s="11" t="s">
        <v>78</v>
      </c>
      <c r="B121" s="11" t="s">
        <v>58</v>
      </c>
      <c r="C121" s="11" t="s">
        <v>79</v>
      </c>
      <c r="D121" s="11" t="s">
        <v>1497</v>
      </c>
    </row>
    <row r="122" spans="1:4" ht="31.5" customHeight="1" x14ac:dyDescent="0.25">
      <c r="A122" s="11" t="s">
        <v>378</v>
      </c>
      <c r="B122" s="11" t="s">
        <v>58</v>
      </c>
      <c r="C122" s="11" t="s">
        <v>379</v>
      </c>
      <c r="D122" s="11" t="s">
        <v>297</v>
      </c>
    </row>
    <row r="123" spans="1:4" ht="31.5" customHeight="1" x14ac:dyDescent="0.25">
      <c r="A123" s="11" t="s">
        <v>378</v>
      </c>
      <c r="B123" s="11" t="s">
        <v>58</v>
      </c>
      <c r="C123" s="11" t="s">
        <v>379</v>
      </c>
      <c r="D123" s="11" t="s">
        <v>380</v>
      </c>
    </row>
    <row r="124" spans="1:4" ht="31.5" customHeight="1" x14ac:dyDescent="0.25">
      <c r="A124" s="11" t="s">
        <v>432</v>
      </c>
      <c r="B124" s="11" t="s">
        <v>58</v>
      </c>
      <c r="C124" s="11" t="s">
        <v>433</v>
      </c>
      <c r="D124" s="11" t="s">
        <v>297</v>
      </c>
    </row>
    <row r="125" spans="1:4" ht="31.5" customHeight="1" x14ac:dyDescent="0.25">
      <c r="A125" s="11" t="s">
        <v>432</v>
      </c>
      <c r="B125" s="11" t="s">
        <v>58</v>
      </c>
      <c r="C125" s="11" t="s">
        <v>433</v>
      </c>
      <c r="D125" s="11" t="s">
        <v>434</v>
      </c>
    </row>
    <row r="126" spans="1:4" ht="31.5" customHeight="1" x14ac:dyDescent="0.25">
      <c r="A126" s="11" t="s">
        <v>432</v>
      </c>
      <c r="B126" s="11" t="s">
        <v>58</v>
      </c>
      <c r="C126" s="11" t="s">
        <v>433</v>
      </c>
      <c r="D126" s="11" t="s">
        <v>436</v>
      </c>
    </row>
    <row r="127" spans="1:4" ht="31.5" customHeight="1" x14ac:dyDescent="0.25">
      <c r="A127" s="11" t="s">
        <v>432</v>
      </c>
      <c r="B127" s="11" t="s">
        <v>58</v>
      </c>
      <c r="C127" s="11" t="s">
        <v>433</v>
      </c>
      <c r="D127" s="11" t="s">
        <v>438</v>
      </c>
    </row>
    <row r="128" spans="1:4" ht="31.5" customHeight="1" x14ac:dyDescent="0.25">
      <c r="A128" s="11" t="s">
        <v>432</v>
      </c>
      <c r="B128" s="11" t="s">
        <v>58</v>
      </c>
      <c r="C128" s="11" t="s">
        <v>433</v>
      </c>
      <c r="D128" s="11" t="s">
        <v>439</v>
      </c>
    </row>
    <row r="129" spans="1:4" ht="31.5" customHeight="1" x14ac:dyDescent="0.25">
      <c r="A129" s="11" t="s">
        <v>640</v>
      </c>
      <c r="B129" s="11" t="s">
        <v>58</v>
      </c>
      <c r="C129" s="11" t="s">
        <v>2646</v>
      </c>
      <c r="D129" s="11" t="s">
        <v>642</v>
      </c>
    </row>
    <row r="130" spans="1:4" ht="31.5" customHeight="1" x14ac:dyDescent="0.25">
      <c r="A130" s="11" t="s">
        <v>640</v>
      </c>
      <c r="B130" s="11" t="s">
        <v>58</v>
      </c>
      <c r="C130" s="11" t="s">
        <v>2646</v>
      </c>
      <c r="D130" s="11" t="s">
        <v>2772</v>
      </c>
    </row>
    <row r="131" spans="1:4" ht="31.5" customHeight="1" x14ac:dyDescent="0.25">
      <c r="A131" s="11" t="s">
        <v>640</v>
      </c>
      <c r="B131" s="11" t="s">
        <v>58</v>
      </c>
      <c r="C131" s="11" t="s">
        <v>2646</v>
      </c>
      <c r="D131" s="11" t="s">
        <v>2730</v>
      </c>
    </row>
    <row r="132" spans="1:4" ht="31.5" customHeight="1" x14ac:dyDescent="0.25">
      <c r="A132" s="11" t="s">
        <v>640</v>
      </c>
      <c r="B132" s="11" t="s">
        <v>58</v>
      </c>
      <c r="C132" s="11" t="s">
        <v>2646</v>
      </c>
      <c r="D132" s="11" t="s">
        <v>2647</v>
      </c>
    </row>
    <row r="133" spans="1:4" ht="31.5" customHeight="1" x14ac:dyDescent="0.25">
      <c r="A133" s="11" t="s">
        <v>1229</v>
      </c>
      <c r="B133" s="11" t="s">
        <v>58</v>
      </c>
      <c r="C133" s="11" t="s">
        <v>1526</v>
      </c>
      <c r="D133" s="11" t="s">
        <v>1531</v>
      </c>
    </row>
    <row r="134" spans="1:4" ht="31.5" customHeight="1" x14ac:dyDescent="0.25">
      <c r="A134" s="11" t="s">
        <v>1229</v>
      </c>
      <c r="B134" s="11" t="s">
        <v>58</v>
      </c>
      <c r="C134" s="11" t="s">
        <v>1526</v>
      </c>
      <c r="D134" s="11" t="s">
        <v>1534</v>
      </c>
    </row>
    <row r="135" spans="1:4" ht="31.5" customHeight="1" x14ac:dyDescent="0.25">
      <c r="A135" s="11" t="s">
        <v>1229</v>
      </c>
      <c r="B135" s="11" t="s">
        <v>58</v>
      </c>
      <c r="C135" s="11" t="s">
        <v>1526</v>
      </c>
      <c r="D135" s="11" t="s">
        <v>1529</v>
      </c>
    </row>
    <row r="136" spans="1:4" ht="31.5" customHeight="1" x14ac:dyDescent="0.25">
      <c r="A136" s="11" t="s">
        <v>1229</v>
      </c>
      <c r="B136" s="11" t="s">
        <v>58</v>
      </c>
      <c r="C136" s="11" t="s">
        <v>1526</v>
      </c>
      <c r="D136" s="11" t="s">
        <v>1527</v>
      </c>
    </row>
    <row r="137" spans="1:4" ht="31.5" customHeight="1" x14ac:dyDescent="0.25">
      <c r="A137" s="11" t="s">
        <v>1229</v>
      </c>
      <c r="B137" s="11" t="s">
        <v>58</v>
      </c>
      <c r="C137" s="11" t="s">
        <v>1526</v>
      </c>
      <c r="D137" s="11" t="s">
        <v>60</v>
      </c>
    </row>
    <row r="138" spans="1:4" ht="31.5" customHeight="1" x14ac:dyDescent="0.25">
      <c r="A138" s="11" t="s">
        <v>611</v>
      </c>
      <c r="B138" s="11" t="s">
        <v>58</v>
      </c>
      <c r="C138" s="11" t="s">
        <v>612</v>
      </c>
      <c r="D138" s="11" t="s">
        <v>4329</v>
      </c>
    </row>
    <row r="139" spans="1:4" ht="31.5" customHeight="1" x14ac:dyDescent="0.25">
      <c r="A139" s="11" t="s">
        <v>611</v>
      </c>
      <c r="B139" s="11" t="s">
        <v>58</v>
      </c>
      <c r="C139" s="11" t="s">
        <v>612</v>
      </c>
      <c r="D139" s="11" t="s">
        <v>613</v>
      </c>
    </row>
    <row r="140" spans="1:4" ht="31.5" customHeight="1" x14ac:dyDescent="0.25">
      <c r="A140" s="11" t="s">
        <v>611</v>
      </c>
      <c r="B140" s="11" t="s">
        <v>58</v>
      </c>
      <c r="C140" s="11" t="s">
        <v>612</v>
      </c>
      <c r="D140" s="11" t="s">
        <v>614</v>
      </c>
    </row>
    <row r="141" spans="1:4" ht="31.5" customHeight="1" x14ac:dyDescent="0.25">
      <c r="A141" s="11" t="s">
        <v>611</v>
      </c>
      <c r="B141" s="11" t="s">
        <v>58</v>
      </c>
      <c r="C141" s="11" t="s">
        <v>612</v>
      </c>
      <c r="D141" s="11" t="s">
        <v>615</v>
      </c>
    </row>
    <row r="142" spans="1:4" ht="31.5" customHeight="1" x14ac:dyDescent="0.25">
      <c r="A142" s="11" t="s">
        <v>637</v>
      </c>
      <c r="B142" s="11" t="s">
        <v>58</v>
      </c>
      <c r="C142" s="11" t="s">
        <v>638</v>
      </c>
      <c r="D142" s="11" t="s">
        <v>87</v>
      </c>
    </row>
    <row r="143" spans="1:4" ht="31.5" customHeight="1" x14ac:dyDescent="0.25">
      <c r="A143" s="11" t="s">
        <v>637</v>
      </c>
      <c r="B143" s="11" t="s">
        <v>58</v>
      </c>
      <c r="C143" s="11" t="s">
        <v>638</v>
      </c>
      <c r="D143" s="11" t="s">
        <v>639</v>
      </c>
    </row>
    <row r="144" spans="1:4" ht="31.5" customHeight="1" x14ac:dyDescent="0.25">
      <c r="A144" s="11" t="s">
        <v>340</v>
      </c>
      <c r="B144" s="11" t="s">
        <v>58</v>
      </c>
      <c r="C144" s="11" t="s">
        <v>341</v>
      </c>
      <c r="D144" s="11" t="s">
        <v>1552</v>
      </c>
    </row>
    <row r="145" spans="1:4" ht="31.5" customHeight="1" x14ac:dyDescent="0.25">
      <c r="A145" s="11" t="s">
        <v>340</v>
      </c>
      <c r="B145" s="11" t="s">
        <v>58</v>
      </c>
      <c r="C145" s="11" t="s">
        <v>341</v>
      </c>
      <c r="D145" s="11" t="s">
        <v>87</v>
      </c>
    </row>
    <row r="146" spans="1:4" ht="31.5" customHeight="1" x14ac:dyDescent="0.25">
      <c r="A146" s="11" t="s">
        <v>453</v>
      </c>
      <c r="B146" s="11" t="s">
        <v>58</v>
      </c>
      <c r="C146" s="11" t="s">
        <v>1557</v>
      </c>
      <c r="D146" s="11" t="s">
        <v>455</v>
      </c>
    </row>
    <row r="147" spans="1:4" ht="31.5" customHeight="1" x14ac:dyDescent="0.25">
      <c r="A147" s="11" t="s">
        <v>453</v>
      </c>
      <c r="B147" s="11" t="s">
        <v>58</v>
      </c>
      <c r="C147" s="11" t="s">
        <v>1557</v>
      </c>
      <c r="D147" s="11" t="s">
        <v>87</v>
      </c>
    </row>
    <row r="148" spans="1:4" ht="31.5" customHeight="1" x14ac:dyDescent="0.25">
      <c r="A148" s="11" t="s">
        <v>453</v>
      </c>
      <c r="B148" s="11" t="s">
        <v>58</v>
      </c>
      <c r="C148" s="11" t="s">
        <v>1557</v>
      </c>
      <c r="D148" s="11" t="s">
        <v>458</v>
      </c>
    </row>
    <row r="149" spans="1:4" ht="31.5" customHeight="1" x14ac:dyDescent="0.25">
      <c r="A149" s="11" t="s">
        <v>801</v>
      </c>
      <c r="B149" s="11" t="s">
        <v>58</v>
      </c>
      <c r="C149" s="11" t="s">
        <v>1560</v>
      </c>
      <c r="D149" s="11" t="s">
        <v>1565</v>
      </c>
    </row>
    <row r="150" spans="1:4" ht="31.5" customHeight="1" x14ac:dyDescent="0.25">
      <c r="A150" s="11" t="s">
        <v>801</v>
      </c>
      <c r="B150" s="11" t="s">
        <v>58</v>
      </c>
      <c r="C150" s="11" t="s">
        <v>1560</v>
      </c>
      <c r="D150" s="11" t="s">
        <v>4004</v>
      </c>
    </row>
    <row r="151" spans="1:4" ht="31.5" customHeight="1" x14ac:dyDescent="0.25">
      <c r="A151" s="11" t="s">
        <v>801</v>
      </c>
      <c r="B151" s="11" t="s">
        <v>58</v>
      </c>
      <c r="C151" s="11" t="s">
        <v>1560</v>
      </c>
      <c r="D151" s="11" t="s">
        <v>4050</v>
      </c>
    </row>
    <row r="152" spans="1:4" ht="31.5" customHeight="1" x14ac:dyDescent="0.25">
      <c r="A152" s="11" t="s">
        <v>801</v>
      </c>
      <c r="B152" s="11" t="s">
        <v>58</v>
      </c>
      <c r="C152" s="11" t="s">
        <v>1560</v>
      </c>
      <c r="D152" s="11" t="s">
        <v>1561</v>
      </c>
    </row>
    <row r="153" spans="1:4" ht="31.5" customHeight="1" x14ac:dyDescent="0.25">
      <c r="A153" s="11" t="s">
        <v>801</v>
      </c>
      <c r="B153" s="11" t="s">
        <v>58</v>
      </c>
      <c r="C153" s="11" t="s">
        <v>1560</v>
      </c>
      <c r="D153" s="11" t="s">
        <v>60</v>
      </c>
    </row>
    <row r="154" spans="1:4" ht="31.5" customHeight="1" x14ac:dyDescent="0.25">
      <c r="A154" s="11" t="s">
        <v>440</v>
      </c>
      <c r="B154" s="11" t="s">
        <v>58</v>
      </c>
      <c r="C154" s="11" t="s">
        <v>441</v>
      </c>
      <c r="D154" s="11" t="s">
        <v>442</v>
      </c>
    </row>
    <row r="155" spans="1:4" ht="31.5" customHeight="1" x14ac:dyDescent="0.25">
      <c r="A155" s="11" t="s">
        <v>440</v>
      </c>
      <c r="B155" s="11" t="s">
        <v>58</v>
      </c>
      <c r="C155" s="11" t="s">
        <v>441</v>
      </c>
      <c r="D155" s="11" t="s">
        <v>443</v>
      </c>
    </row>
    <row r="156" spans="1:4" ht="31.5" customHeight="1" x14ac:dyDescent="0.25">
      <c r="A156" s="11" t="s">
        <v>465</v>
      </c>
      <c r="B156" s="11" t="s">
        <v>58</v>
      </c>
      <c r="C156" s="11" t="s">
        <v>1572</v>
      </c>
      <c r="D156" s="11" t="s">
        <v>87</v>
      </c>
    </row>
    <row r="157" spans="1:4" ht="31.5" customHeight="1" x14ac:dyDescent="0.25">
      <c r="A157" s="11" t="s">
        <v>465</v>
      </c>
      <c r="B157" s="11" t="s">
        <v>58</v>
      </c>
      <c r="C157" s="11" t="s">
        <v>1572</v>
      </c>
      <c r="D157" s="11" t="s">
        <v>467</v>
      </c>
    </row>
    <row r="158" spans="1:4" ht="31.5" customHeight="1" x14ac:dyDescent="0.25">
      <c r="A158" s="11" t="s">
        <v>465</v>
      </c>
      <c r="B158" s="11" t="s">
        <v>58</v>
      </c>
      <c r="C158" s="11" t="s">
        <v>1572</v>
      </c>
      <c r="D158" s="11" t="s">
        <v>469</v>
      </c>
    </row>
    <row r="159" spans="1:4" ht="31.5" customHeight="1" x14ac:dyDescent="0.25">
      <c r="A159" s="11" t="s">
        <v>465</v>
      </c>
      <c r="B159" s="11" t="s">
        <v>58</v>
      </c>
      <c r="C159" s="11" t="s">
        <v>1572</v>
      </c>
      <c r="D159" s="11" t="s">
        <v>470</v>
      </c>
    </row>
    <row r="160" spans="1:4" ht="31.5" customHeight="1" x14ac:dyDescent="0.25">
      <c r="A160" s="11" t="s">
        <v>533</v>
      </c>
      <c r="B160" s="11" t="s">
        <v>58</v>
      </c>
      <c r="C160" s="11" t="s">
        <v>1582</v>
      </c>
      <c r="D160" s="11" t="s">
        <v>535</v>
      </c>
    </row>
    <row r="161" spans="1:4" ht="31.5" customHeight="1" x14ac:dyDescent="0.25">
      <c r="A161" s="11" t="s">
        <v>533</v>
      </c>
      <c r="B161" s="11" t="s">
        <v>58</v>
      </c>
      <c r="C161" s="11" t="s">
        <v>1582</v>
      </c>
      <c r="D161" s="11" t="s">
        <v>536</v>
      </c>
    </row>
    <row r="162" spans="1:4" ht="31.5" customHeight="1" x14ac:dyDescent="0.25">
      <c r="A162" s="11" t="s">
        <v>533</v>
      </c>
      <c r="B162" s="11" t="s">
        <v>58</v>
      </c>
      <c r="C162" s="11" t="s">
        <v>1582</v>
      </c>
      <c r="D162" s="11" t="s">
        <v>537</v>
      </c>
    </row>
    <row r="163" spans="1:4" ht="31.5" customHeight="1" x14ac:dyDescent="0.25">
      <c r="A163" s="11" t="s">
        <v>533</v>
      </c>
      <c r="B163" s="11" t="s">
        <v>58</v>
      </c>
      <c r="C163" s="11" t="s">
        <v>1582</v>
      </c>
      <c r="D163" s="11" t="s">
        <v>538</v>
      </c>
    </row>
    <row r="164" spans="1:4" ht="31.5" customHeight="1" x14ac:dyDescent="0.25">
      <c r="A164" s="11" t="s">
        <v>533</v>
      </c>
      <c r="B164" s="11" t="s">
        <v>58</v>
      </c>
      <c r="C164" s="11" t="s">
        <v>1582</v>
      </c>
      <c r="D164" s="11" t="s">
        <v>297</v>
      </c>
    </row>
    <row r="165" spans="1:4" ht="31.5" customHeight="1" x14ac:dyDescent="0.25">
      <c r="A165" s="11" t="s">
        <v>533</v>
      </c>
      <c r="B165" s="11" t="s">
        <v>58</v>
      </c>
      <c r="C165" s="11" t="s">
        <v>1582</v>
      </c>
      <c r="D165" s="11" t="s">
        <v>539</v>
      </c>
    </row>
    <row r="166" spans="1:4" ht="31.5" customHeight="1" x14ac:dyDescent="0.25">
      <c r="A166" s="11" t="s">
        <v>533</v>
      </c>
      <c r="B166" s="11" t="s">
        <v>58</v>
      </c>
      <c r="C166" s="11" t="s">
        <v>1582</v>
      </c>
      <c r="D166" s="11" t="s">
        <v>540</v>
      </c>
    </row>
    <row r="167" spans="1:4" ht="31.5" customHeight="1" x14ac:dyDescent="0.25">
      <c r="A167" s="11" t="s">
        <v>533</v>
      </c>
      <c r="B167" s="11" t="s">
        <v>58</v>
      </c>
      <c r="C167" s="11" t="s">
        <v>1582</v>
      </c>
      <c r="D167" s="11" t="s">
        <v>541</v>
      </c>
    </row>
    <row r="168" spans="1:4" ht="31.5" customHeight="1" x14ac:dyDescent="0.25">
      <c r="A168" s="11" t="s">
        <v>533</v>
      </c>
      <c r="B168" s="11" t="s">
        <v>58</v>
      </c>
      <c r="C168" s="11" t="s">
        <v>1582</v>
      </c>
      <c r="D168" s="11" t="s">
        <v>544</v>
      </c>
    </row>
    <row r="169" spans="1:4" ht="31.5" customHeight="1" x14ac:dyDescent="0.25">
      <c r="A169" s="11" t="s">
        <v>810</v>
      </c>
      <c r="B169" s="11" t="s">
        <v>1413</v>
      </c>
      <c r="C169" s="11" t="s">
        <v>811</v>
      </c>
      <c r="D169" s="11" t="s">
        <v>3995</v>
      </c>
    </row>
    <row r="170" spans="1:4" ht="31.5" customHeight="1" x14ac:dyDescent="0.25">
      <c r="A170" s="11" t="s">
        <v>810</v>
      </c>
      <c r="B170" s="11" t="s">
        <v>1413</v>
      </c>
      <c r="C170" s="11" t="s">
        <v>811</v>
      </c>
      <c r="D170" s="11" t="s">
        <v>1588</v>
      </c>
    </row>
    <row r="171" spans="1:4" ht="31.5" customHeight="1" x14ac:dyDescent="0.25">
      <c r="A171" s="11" t="s">
        <v>810</v>
      </c>
      <c r="B171" s="11" t="s">
        <v>1413</v>
      </c>
      <c r="C171" s="11" t="s">
        <v>811</v>
      </c>
      <c r="D171" s="11" t="s">
        <v>1586</v>
      </c>
    </row>
    <row r="172" spans="1:4" ht="31.5" customHeight="1" x14ac:dyDescent="0.25">
      <c r="A172" s="11" t="s">
        <v>810</v>
      </c>
      <c r="B172" s="11" t="s">
        <v>1413</v>
      </c>
      <c r="C172" s="11" t="s">
        <v>811</v>
      </c>
      <c r="D172" s="11" t="s">
        <v>4049</v>
      </c>
    </row>
    <row r="173" spans="1:4" ht="31.5" customHeight="1" x14ac:dyDescent="0.25">
      <c r="A173" s="11" t="s">
        <v>810</v>
      </c>
      <c r="B173" s="11" t="s">
        <v>1413</v>
      </c>
      <c r="C173" s="11" t="s">
        <v>811</v>
      </c>
      <c r="D173" s="11" t="s">
        <v>60</v>
      </c>
    </row>
    <row r="174" spans="1:4" ht="31.5" customHeight="1" x14ac:dyDescent="0.25">
      <c r="A174" s="11" t="s">
        <v>817</v>
      </c>
      <c r="B174" s="11" t="s">
        <v>1317</v>
      </c>
      <c r="C174" s="11" t="s">
        <v>1591</v>
      </c>
      <c r="D174" s="11" t="s">
        <v>1599</v>
      </c>
    </row>
    <row r="175" spans="1:4" ht="31.5" customHeight="1" x14ac:dyDescent="0.25">
      <c r="A175" s="11" t="s">
        <v>817</v>
      </c>
      <c r="B175" s="11" t="s">
        <v>1317</v>
      </c>
      <c r="C175" s="11" t="s">
        <v>1591</v>
      </c>
      <c r="D175" s="11" t="s">
        <v>1597</v>
      </c>
    </row>
    <row r="176" spans="1:4" ht="31.5" customHeight="1" x14ac:dyDescent="0.25">
      <c r="A176" s="11" t="s">
        <v>817</v>
      </c>
      <c r="B176" s="11" t="s">
        <v>1317</v>
      </c>
      <c r="C176" s="11" t="s">
        <v>1591</v>
      </c>
      <c r="D176" s="11" t="s">
        <v>1595</v>
      </c>
    </row>
    <row r="177" spans="1:4" ht="31.5" customHeight="1" x14ac:dyDescent="0.25">
      <c r="A177" s="11" t="s">
        <v>817</v>
      </c>
      <c r="B177" s="11" t="s">
        <v>1317</v>
      </c>
      <c r="C177" s="11" t="s">
        <v>1591</v>
      </c>
      <c r="D177" s="11" t="s">
        <v>1592</v>
      </c>
    </row>
    <row r="178" spans="1:4" ht="31.5" customHeight="1" x14ac:dyDescent="0.25">
      <c r="A178" s="11" t="s">
        <v>817</v>
      </c>
      <c r="B178" s="11" t="s">
        <v>1317</v>
      </c>
      <c r="C178" s="11" t="s">
        <v>1591</v>
      </c>
      <c r="D178" s="11" t="s">
        <v>1603</v>
      </c>
    </row>
    <row r="179" spans="1:4" ht="31.5" customHeight="1" x14ac:dyDescent="0.25">
      <c r="A179" s="11" t="s">
        <v>817</v>
      </c>
      <c r="B179" s="11" t="s">
        <v>1317</v>
      </c>
      <c r="C179" s="11" t="s">
        <v>1591</v>
      </c>
      <c r="D179" s="11" t="s">
        <v>60</v>
      </c>
    </row>
    <row r="180" spans="1:4" ht="31.5" customHeight="1" x14ac:dyDescent="0.25">
      <c r="A180" s="11" t="s">
        <v>827</v>
      </c>
      <c r="B180" s="11" t="s">
        <v>1317</v>
      </c>
      <c r="C180" s="11" t="s">
        <v>828</v>
      </c>
      <c r="D180" s="11" t="s">
        <v>4003</v>
      </c>
    </row>
    <row r="181" spans="1:4" ht="31.5" customHeight="1" x14ac:dyDescent="0.25">
      <c r="A181" s="11" t="s">
        <v>827</v>
      </c>
      <c r="B181" s="11" t="s">
        <v>1317</v>
      </c>
      <c r="C181" s="11" t="s">
        <v>828</v>
      </c>
      <c r="D181" s="11" t="s">
        <v>4000</v>
      </c>
    </row>
    <row r="182" spans="1:4" ht="31.5" customHeight="1" x14ac:dyDescent="0.25">
      <c r="A182" s="11" t="s">
        <v>827</v>
      </c>
      <c r="B182" s="11" t="s">
        <v>1317</v>
      </c>
      <c r="C182" s="11" t="s">
        <v>828</v>
      </c>
      <c r="D182" s="11" t="s">
        <v>4045</v>
      </c>
    </row>
    <row r="183" spans="1:4" ht="31.5" customHeight="1" x14ac:dyDescent="0.25">
      <c r="A183" s="11" t="s">
        <v>827</v>
      </c>
      <c r="B183" s="11" t="s">
        <v>1317</v>
      </c>
      <c r="C183" s="11" t="s">
        <v>828</v>
      </c>
      <c r="D183" s="11" t="s">
        <v>3984</v>
      </c>
    </row>
    <row r="184" spans="1:4" ht="31.5" customHeight="1" x14ac:dyDescent="0.25">
      <c r="A184" s="11" t="s">
        <v>827</v>
      </c>
      <c r="B184" s="11" t="s">
        <v>1317</v>
      </c>
      <c r="C184" s="11" t="s">
        <v>828</v>
      </c>
      <c r="D184" s="11" t="s">
        <v>4334</v>
      </c>
    </row>
    <row r="185" spans="1:4" ht="31.5" customHeight="1" x14ac:dyDescent="0.25">
      <c r="A185" s="11" t="s">
        <v>259</v>
      </c>
      <c r="B185" s="11" t="s">
        <v>58</v>
      </c>
      <c r="C185" s="11" t="s">
        <v>1605</v>
      </c>
      <c r="D185" s="11" t="s">
        <v>261</v>
      </c>
    </row>
    <row r="186" spans="1:4" ht="31.5" customHeight="1" x14ac:dyDescent="0.25">
      <c r="A186" s="11" t="s">
        <v>259</v>
      </c>
      <c r="B186" s="11" t="s">
        <v>58</v>
      </c>
      <c r="C186" s="11" t="s">
        <v>1605</v>
      </c>
      <c r="D186" s="11" t="s">
        <v>262</v>
      </c>
    </row>
    <row r="187" spans="1:4" ht="31.5" customHeight="1" x14ac:dyDescent="0.25">
      <c r="A187" s="11" t="s">
        <v>259</v>
      </c>
      <c r="B187" s="11" t="s">
        <v>58</v>
      </c>
      <c r="C187" s="11" t="s">
        <v>1605</v>
      </c>
      <c r="D187" s="11" t="s">
        <v>263</v>
      </c>
    </row>
    <row r="188" spans="1:4" ht="31.5" customHeight="1" x14ac:dyDescent="0.25">
      <c r="A188" s="11" t="s">
        <v>259</v>
      </c>
      <c r="B188" s="11" t="s">
        <v>58</v>
      </c>
      <c r="C188" s="11" t="s">
        <v>1605</v>
      </c>
      <c r="D188" s="11" t="s">
        <v>264</v>
      </c>
    </row>
    <row r="189" spans="1:4" ht="31.5" customHeight="1" x14ac:dyDescent="0.25">
      <c r="A189" s="11" t="s">
        <v>295</v>
      </c>
      <c r="B189" s="11" t="s">
        <v>58</v>
      </c>
      <c r="C189" s="11" t="s">
        <v>1611</v>
      </c>
      <c r="D189" s="11" t="s">
        <v>1613</v>
      </c>
    </row>
    <row r="190" spans="1:4" ht="31.5" customHeight="1" x14ac:dyDescent="0.25">
      <c r="A190" s="11" t="s">
        <v>295</v>
      </c>
      <c r="B190" s="11" t="s">
        <v>58</v>
      </c>
      <c r="C190" s="11" t="s">
        <v>1611</v>
      </c>
      <c r="D190" s="11" t="s">
        <v>300</v>
      </c>
    </row>
    <row r="191" spans="1:4" ht="31.5" customHeight="1" x14ac:dyDescent="0.25">
      <c r="A191" s="11" t="s">
        <v>295</v>
      </c>
      <c r="B191" s="11" t="s">
        <v>58</v>
      </c>
      <c r="C191" s="11" t="s">
        <v>1611</v>
      </c>
      <c r="D191" s="11" t="s">
        <v>298</v>
      </c>
    </row>
    <row r="192" spans="1:4" ht="31.5" customHeight="1" x14ac:dyDescent="0.25">
      <c r="A192" s="11" t="s">
        <v>295</v>
      </c>
      <c r="B192" s="11" t="s">
        <v>58</v>
      </c>
      <c r="C192" s="11" t="s">
        <v>1611</v>
      </c>
      <c r="D192" s="11" t="s">
        <v>299</v>
      </c>
    </row>
    <row r="193" spans="1:4" ht="31.5" customHeight="1" x14ac:dyDescent="0.25">
      <c r="A193" s="11" t="s">
        <v>295</v>
      </c>
      <c r="B193" s="11" t="s">
        <v>58</v>
      </c>
      <c r="C193" s="11" t="s">
        <v>1611</v>
      </c>
      <c r="D193" s="11" t="s">
        <v>297</v>
      </c>
    </row>
    <row r="194" spans="1:4" ht="31.5" customHeight="1" x14ac:dyDescent="0.25">
      <c r="A194" s="11" t="s">
        <v>167</v>
      </c>
      <c r="B194" s="11" t="s">
        <v>58</v>
      </c>
      <c r="C194" s="11" t="s">
        <v>1639</v>
      </c>
      <c r="D194" s="11" t="s">
        <v>170</v>
      </c>
    </row>
    <row r="195" spans="1:4" ht="31.5" customHeight="1" x14ac:dyDescent="0.25">
      <c r="A195" s="11" t="s">
        <v>167</v>
      </c>
      <c r="B195" s="11" t="s">
        <v>58</v>
      </c>
      <c r="C195" s="11" t="s">
        <v>1639</v>
      </c>
      <c r="D195" s="11" t="s">
        <v>297</v>
      </c>
    </row>
    <row r="196" spans="1:4" ht="31.5" customHeight="1" x14ac:dyDescent="0.25">
      <c r="A196" s="11" t="s">
        <v>167</v>
      </c>
      <c r="B196" s="11" t="s">
        <v>58</v>
      </c>
      <c r="C196" s="11" t="s">
        <v>1639</v>
      </c>
      <c r="D196" s="11" t="s">
        <v>171</v>
      </c>
    </row>
    <row r="197" spans="1:4" ht="31.5" customHeight="1" x14ac:dyDescent="0.25">
      <c r="A197" s="11" t="s">
        <v>167</v>
      </c>
      <c r="B197" s="11" t="s">
        <v>58</v>
      </c>
      <c r="C197" s="11" t="s">
        <v>1639</v>
      </c>
      <c r="D197" s="11" t="s">
        <v>172</v>
      </c>
    </row>
    <row r="198" spans="1:4" ht="31.5" customHeight="1" x14ac:dyDescent="0.25">
      <c r="A198" s="11" t="s">
        <v>195</v>
      </c>
      <c r="B198" s="11" t="s">
        <v>58</v>
      </c>
      <c r="C198" s="11" t="s">
        <v>1646</v>
      </c>
      <c r="D198" s="11" t="s">
        <v>1650</v>
      </c>
    </row>
    <row r="199" spans="1:4" ht="31.5" customHeight="1" x14ac:dyDescent="0.25">
      <c r="A199" s="11" t="s">
        <v>195</v>
      </c>
      <c r="B199" s="11" t="s">
        <v>58</v>
      </c>
      <c r="C199" s="11" t="s">
        <v>1646</v>
      </c>
      <c r="D199" s="11" t="s">
        <v>198</v>
      </c>
    </row>
    <row r="200" spans="1:4" ht="31.5" customHeight="1" x14ac:dyDescent="0.25">
      <c r="A200" s="11" t="s">
        <v>195</v>
      </c>
      <c r="B200" s="11" t="s">
        <v>58</v>
      </c>
      <c r="C200" s="11" t="s">
        <v>1646</v>
      </c>
      <c r="D200" s="11" t="s">
        <v>297</v>
      </c>
    </row>
    <row r="201" spans="1:4" ht="31.5" customHeight="1" x14ac:dyDescent="0.25">
      <c r="A201" s="11" t="s">
        <v>195</v>
      </c>
      <c r="B201" s="11" t="s">
        <v>58</v>
      </c>
      <c r="C201" s="11" t="s">
        <v>1646</v>
      </c>
      <c r="D201" s="11" t="s">
        <v>200</v>
      </c>
    </row>
    <row r="202" spans="1:4" ht="31.5" customHeight="1" x14ac:dyDescent="0.25">
      <c r="A202" s="11" t="s">
        <v>195</v>
      </c>
      <c r="B202" s="11" t="s">
        <v>58</v>
      </c>
      <c r="C202" s="11" t="s">
        <v>1646</v>
      </c>
      <c r="D202" s="11" t="s">
        <v>202</v>
      </c>
    </row>
    <row r="203" spans="1:4" ht="31.5" customHeight="1" x14ac:dyDescent="0.25">
      <c r="A203" s="11" t="s">
        <v>545</v>
      </c>
      <c r="B203" s="11" t="s">
        <v>58</v>
      </c>
      <c r="C203" s="11" t="s">
        <v>1653</v>
      </c>
      <c r="D203" s="11" t="s">
        <v>547</v>
      </c>
    </row>
    <row r="204" spans="1:4" ht="31.5" customHeight="1" x14ac:dyDescent="0.25">
      <c r="A204" s="11" t="s">
        <v>545</v>
      </c>
      <c r="B204" s="11" t="s">
        <v>58</v>
      </c>
      <c r="C204" s="11" t="s">
        <v>1653</v>
      </c>
      <c r="D204" s="11" t="s">
        <v>154</v>
      </c>
    </row>
    <row r="205" spans="1:4" ht="31.5" customHeight="1" x14ac:dyDescent="0.25">
      <c r="A205" s="11" t="s">
        <v>545</v>
      </c>
      <c r="B205" s="11" t="s">
        <v>58</v>
      </c>
      <c r="C205" s="11" t="s">
        <v>1653</v>
      </c>
      <c r="D205" s="11" t="s">
        <v>549</v>
      </c>
    </row>
    <row r="206" spans="1:4" ht="31.5" customHeight="1" x14ac:dyDescent="0.25">
      <c r="A206" s="11" t="s">
        <v>57</v>
      </c>
      <c r="B206" s="11" t="s">
        <v>58</v>
      </c>
      <c r="C206" s="11" t="s">
        <v>59</v>
      </c>
      <c r="D206" s="11" t="s">
        <v>297</v>
      </c>
    </row>
    <row r="207" spans="1:4" ht="31.5" customHeight="1" x14ac:dyDescent="0.25">
      <c r="A207" s="11" t="s">
        <v>57</v>
      </c>
      <c r="B207" s="11" t="s">
        <v>58</v>
      </c>
      <c r="C207" s="11" t="s">
        <v>59</v>
      </c>
      <c r="D207" s="11" t="s">
        <v>62</v>
      </c>
    </row>
    <row r="208" spans="1:4" ht="31.5" customHeight="1" x14ac:dyDescent="0.25">
      <c r="A208" s="11" t="s">
        <v>57</v>
      </c>
      <c r="B208" s="11" t="s">
        <v>58</v>
      </c>
      <c r="C208" s="11" t="s">
        <v>59</v>
      </c>
      <c r="D208" s="11" t="s">
        <v>68</v>
      </c>
    </row>
    <row r="209" spans="1:4" ht="31.5" customHeight="1" x14ac:dyDescent="0.25">
      <c r="A209" s="11" t="s">
        <v>57</v>
      </c>
      <c r="B209" s="11" t="s">
        <v>58</v>
      </c>
      <c r="C209" s="11" t="s">
        <v>59</v>
      </c>
      <c r="D209" s="11" t="s">
        <v>74</v>
      </c>
    </row>
    <row r="210" spans="1:4" ht="31.5" customHeight="1" x14ac:dyDescent="0.25">
      <c r="A210" s="11" t="s">
        <v>717</v>
      </c>
      <c r="B210" s="11" t="s">
        <v>1379</v>
      </c>
      <c r="C210" s="11" t="s">
        <v>1663</v>
      </c>
      <c r="D210" s="11" t="s">
        <v>87</v>
      </c>
    </row>
    <row r="211" spans="1:4" ht="31.5" customHeight="1" x14ac:dyDescent="0.25">
      <c r="A211" s="11" t="s">
        <v>717</v>
      </c>
      <c r="B211" s="11" t="s">
        <v>1379</v>
      </c>
      <c r="C211" s="11" t="s">
        <v>1663</v>
      </c>
      <c r="D211" s="11" t="s">
        <v>719</v>
      </c>
    </row>
    <row r="212" spans="1:4" ht="31.5" customHeight="1" x14ac:dyDescent="0.25">
      <c r="A212" s="11" t="s">
        <v>717</v>
      </c>
      <c r="B212" s="11" t="s">
        <v>1379</v>
      </c>
      <c r="C212" s="11" t="s">
        <v>1663</v>
      </c>
      <c r="D212" s="11" t="s">
        <v>722</v>
      </c>
    </row>
    <row r="213" spans="1:4" ht="31.5" customHeight="1" x14ac:dyDescent="0.25">
      <c r="A213" s="11" t="s">
        <v>717</v>
      </c>
      <c r="B213" s="11" t="s">
        <v>1379</v>
      </c>
      <c r="C213" s="11" t="s">
        <v>1663</v>
      </c>
      <c r="D213" s="11" t="s">
        <v>724</v>
      </c>
    </row>
    <row r="214" spans="1:4" ht="31.5" customHeight="1" x14ac:dyDescent="0.25">
      <c r="A214" s="11" t="s">
        <v>837</v>
      </c>
      <c r="B214" s="11" t="s">
        <v>1308</v>
      </c>
      <c r="C214" s="11" t="s">
        <v>838</v>
      </c>
      <c r="D214" s="11" t="s">
        <v>1680</v>
      </c>
    </row>
    <row r="215" spans="1:4" ht="31.5" customHeight="1" x14ac:dyDescent="0.25">
      <c r="A215" s="11" t="s">
        <v>837</v>
      </c>
      <c r="B215" s="11" t="s">
        <v>1308</v>
      </c>
      <c r="C215" s="11" t="s">
        <v>838</v>
      </c>
      <c r="D215" s="11" t="s">
        <v>1677</v>
      </c>
    </row>
    <row r="216" spans="1:4" ht="31.5" customHeight="1" x14ac:dyDescent="0.25">
      <c r="A216" s="11" t="s">
        <v>837</v>
      </c>
      <c r="B216" s="11" t="s">
        <v>1308</v>
      </c>
      <c r="C216" s="11" t="s">
        <v>838</v>
      </c>
      <c r="D216" s="11" t="s">
        <v>1673</v>
      </c>
    </row>
    <row r="217" spans="1:4" ht="31.5" customHeight="1" x14ac:dyDescent="0.25">
      <c r="A217" s="11" t="s">
        <v>837</v>
      </c>
      <c r="B217" s="11" t="s">
        <v>1308</v>
      </c>
      <c r="C217" s="11" t="s">
        <v>838</v>
      </c>
      <c r="D217" s="11" t="s">
        <v>60</v>
      </c>
    </row>
    <row r="218" spans="1:4" ht="31.5" customHeight="1" x14ac:dyDescent="0.25">
      <c r="A218" s="11" t="s">
        <v>849</v>
      </c>
      <c r="B218" s="11" t="s">
        <v>1413</v>
      </c>
      <c r="C218" s="11" t="s">
        <v>850</v>
      </c>
      <c r="D218" s="11" t="s">
        <v>1691</v>
      </c>
    </row>
    <row r="219" spans="1:4" ht="31.5" customHeight="1" x14ac:dyDescent="0.25">
      <c r="A219" s="11" t="s">
        <v>849</v>
      </c>
      <c r="B219" s="11" t="s">
        <v>1413</v>
      </c>
      <c r="C219" s="11" t="s">
        <v>850</v>
      </c>
      <c r="D219" s="11" t="s">
        <v>1693</v>
      </c>
    </row>
    <row r="220" spans="1:4" ht="31.5" customHeight="1" x14ac:dyDescent="0.25">
      <c r="A220" s="11" t="s">
        <v>849</v>
      </c>
      <c r="B220" s="11" t="s">
        <v>1413</v>
      </c>
      <c r="C220" s="11" t="s">
        <v>850</v>
      </c>
      <c r="D220" s="11" t="s">
        <v>60</v>
      </c>
    </row>
    <row r="221" spans="1:4" ht="31.5" customHeight="1" x14ac:dyDescent="0.25">
      <c r="A221" s="11" t="s">
        <v>650</v>
      </c>
      <c r="B221" s="11" t="s">
        <v>1326</v>
      </c>
      <c r="C221" s="11" t="s">
        <v>651</v>
      </c>
      <c r="D221" s="11" t="s">
        <v>1703</v>
      </c>
    </row>
    <row r="222" spans="1:4" ht="31.5" customHeight="1" x14ac:dyDescent="0.25">
      <c r="A222" s="11" t="s">
        <v>650</v>
      </c>
      <c r="B222" s="11" t="s">
        <v>1326</v>
      </c>
      <c r="C222" s="11" t="s">
        <v>651</v>
      </c>
      <c r="D222" s="11" t="s">
        <v>87</v>
      </c>
    </row>
    <row r="223" spans="1:4" ht="31.5" customHeight="1" x14ac:dyDescent="0.25">
      <c r="A223" s="11" t="s">
        <v>650</v>
      </c>
      <c r="B223" s="11" t="s">
        <v>1326</v>
      </c>
      <c r="C223" s="11" t="s">
        <v>651</v>
      </c>
      <c r="D223" s="11" t="s">
        <v>655</v>
      </c>
    </row>
    <row r="224" spans="1:4" ht="31.5" customHeight="1" x14ac:dyDescent="0.25">
      <c r="A224" s="11" t="s">
        <v>650</v>
      </c>
      <c r="B224" s="11" t="s">
        <v>1326</v>
      </c>
      <c r="C224" s="11" t="s">
        <v>651</v>
      </c>
      <c r="D224" s="11" t="s">
        <v>1700</v>
      </c>
    </row>
    <row r="225" spans="1:4" ht="31.5" customHeight="1" x14ac:dyDescent="0.25">
      <c r="A225" s="11" t="s">
        <v>650</v>
      </c>
      <c r="B225" s="11" t="s">
        <v>1326</v>
      </c>
      <c r="C225" s="11" t="s">
        <v>651</v>
      </c>
      <c r="D225" s="11" t="s">
        <v>658</v>
      </c>
    </row>
    <row r="226" spans="1:4" ht="31.5" customHeight="1" x14ac:dyDescent="0.25">
      <c r="A226" s="11" t="s">
        <v>855</v>
      </c>
      <c r="B226" s="11" t="s">
        <v>1353</v>
      </c>
      <c r="C226" s="11" t="s">
        <v>1725</v>
      </c>
      <c r="D226" s="11" t="s">
        <v>4026</v>
      </c>
    </row>
    <row r="227" spans="1:4" ht="31.5" customHeight="1" x14ac:dyDescent="0.25">
      <c r="A227" s="11" t="s">
        <v>855</v>
      </c>
      <c r="B227" s="11" t="s">
        <v>1353</v>
      </c>
      <c r="C227" s="11" t="s">
        <v>1725</v>
      </c>
      <c r="D227" s="11" t="s">
        <v>4019</v>
      </c>
    </row>
    <row r="228" spans="1:4" ht="31.5" customHeight="1" x14ac:dyDescent="0.25">
      <c r="A228" s="11" t="s">
        <v>855</v>
      </c>
      <c r="B228" s="11" t="s">
        <v>1353</v>
      </c>
      <c r="C228" s="11" t="s">
        <v>1725</v>
      </c>
      <c r="D228" s="11" t="s">
        <v>1726</v>
      </c>
    </row>
    <row r="229" spans="1:4" ht="31.5" customHeight="1" x14ac:dyDescent="0.25">
      <c r="A229" s="11" t="s">
        <v>855</v>
      </c>
      <c r="B229" s="11" t="s">
        <v>1353</v>
      </c>
      <c r="C229" s="11" t="s">
        <v>1725</v>
      </c>
      <c r="D229" s="11" t="s">
        <v>60</v>
      </c>
    </row>
    <row r="230" spans="1:4" ht="31.5" customHeight="1" x14ac:dyDescent="0.25">
      <c r="A230" s="11" t="s">
        <v>863</v>
      </c>
      <c r="B230" s="11" t="s">
        <v>1729</v>
      </c>
      <c r="C230" s="11" t="s">
        <v>864</v>
      </c>
      <c r="D230" s="11" t="s">
        <v>1732</v>
      </c>
    </row>
    <row r="231" spans="1:4" ht="31.5" customHeight="1" x14ac:dyDescent="0.25">
      <c r="A231" s="11" t="s">
        <v>863</v>
      </c>
      <c r="B231" s="11" t="s">
        <v>1729</v>
      </c>
      <c r="C231" s="11" t="s">
        <v>864</v>
      </c>
      <c r="D231" s="11" t="s">
        <v>1730</v>
      </c>
    </row>
    <row r="232" spans="1:4" ht="31.5" customHeight="1" x14ac:dyDescent="0.25">
      <c r="A232" s="11" t="s">
        <v>863</v>
      </c>
      <c r="B232" s="11" t="s">
        <v>1729</v>
      </c>
      <c r="C232" s="11" t="s">
        <v>864</v>
      </c>
      <c r="D232" s="11" t="s">
        <v>1738</v>
      </c>
    </row>
    <row r="233" spans="1:4" ht="31.5" customHeight="1" x14ac:dyDescent="0.25">
      <c r="A233" s="11" t="s">
        <v>863</v>
      </c>
      <c r="B233" s="11" t="s">
        <v>1729</v>
      </c>
      <c r="C233" s="11" t="s">
        <v>864</v>
      </c>
      <c r="D233" s="11" t="s">
        <v>1734</v>
      </c>
    </row>
    <row r="234" spans="1:4" ht="31.5" customHeight="1" x14ac:dyDescent="0.25">
      <c r="A234" s="11" t="s">
        <v>871</v>
      </c>
      <c r="B234" s="11" t="s">
        <v>58</v>
      </c>
      <c r="C234" s="11" t="s">
        <v>1740</v>
      </c>
      <c r="D234" s="11" t="s">
        <v>1750</v>
      </c>
    </row>
    <row r="235" spans="1:4" ht="31.5" customHeight="1" x14ac:dyDescent="0.25">
      <c r="A235" s="11" t="s">
        <v>871</v>
      </c>
      <c r="B235" s="11" t="s">
        <v>58</v>
      </c>
      <c r="C235" s="11" t="s">
        <v>1740</v>
      </c>
      <c r="D235" s="11" t="s">
        <v>1746</v>
      </c>
    </row>
    <row r="236" spans="1:4" ht="31.5" customHeight="1" x14ac:dyDescent="0.25">
      <c r="A236" s="11" t="s">
        <v>871</v>
      </c>
      <c r="B236" s="11" t="s">
        <v>58</v>
      </c>
      <c r="C236" s="11" t="s">
        <v>1740</v>
      </c>
      <c r="D236" s="11" t="s">
        <v>1741</v>
      </c>
    </row>
    <row r="237" spans="1:4" ht="31.5" customHeight="1" x14ac:dyDescent="0.25">
      <c r="A237" s="11" t="s">
        <v>871</v>
      </c>
      <c r="B237" s="11" t="s">
        <v>58</v>
      </c>
      <c r="C237" s="11" t="s">
        <v>1740</v>
      </c>
      <c r="D237" s="11" t="s">
        <v>1748</v>
      </c>
    </row>
    <row r="238" spans="1:4" ht="31.5" customHeight="1" x14ac:dyDescent="0.25">
      <c r="A238" s="11" t="s">
        <v>871</v>
      </c>
      <c r="B238" s="11" t="s">
        <v>58</v>
      </c>
      <c r="C238" s="11" t="s">
        <v>1740</v>
      </c>
      <c r="D238" s="11" t="s">
        <v>1743</v>
      </c>
    </row>
    <row r="239" spans="1:4" ht="31.5" customHeight="1" x14ac:dyDescent="0.25">
      <c r="A239" s="11" t="s">
        <v>871</v>
      </c>
      <c r="B239" s="11" t="s">
        <v>58</v>
      </c>
      <c r="C239" s="11" t="s">
        <v>1740</v>
      </c>
      <c r="D239" s="11" t="s">
        <v>60</v>
      </c>
    </row>
    <row r="240" spans="1:4" ht="31.5" customHeight="1" x14ac:dyDescent="0.25">
      <c r="A240" s="11" t="s">
        <v>576</v>
      </c>
      <c r="B240" s="11" t="s">
        <v>1379</v>
      </c>
      <c r="C240" s="11" t="s">
        <v>577</v>
      </c>
      <c r="D240" s="11" t="s">
        <v>3985</v>
      </c>
    </row>
    <row r="241" spans="1:4" ht="31.5" customHeight="1" x14ac:dyDescent="0.25">
      <c r="A241" s="11" t="s">
        <v>576</v>
      </c>
      <c r="B241" s="11" t="s">
        <v>1379</v>
      </c>
      <c r="C241" s="11" t="s">
        <v>577</v>
      </c>
      <c r="D241" s="11" t="s">
        <v>3986</v>
      </c>
    </row>
    <row r="242" spans="1:4" ht="31.5" customHeight="1" x14ac:dyDescent="0.25">
      <c r="A242" s="11" t="s">
        <v>576</v>
      </c>
      <c r="B242" s="11" t="s">
        <v>1379</v>
      </c>
      <c r="C242" s="11" t="s">
        <v>577</v>
      </c>
      <c r="D242" s="11" t="s">
        <v>3987</v>
      </c>
    </row>
    <row r="243" spans="1:4" ht="31.5" customHeight="1" x14ac:dyDescent="0.25">
      <c r="A243" s="11" t="s">
        <v>576</v>
      </c>
      <c r="B243" s="11" t="s">
        <v>1379</v>
      </c>
      <c r="C243" s="11" t="s">
        <v>577</v>
      </c>
      <c r="D243" s="11" t="s">
        <v>3988</v>
      </c>
    </row>
    <row r="244" spans="1:4" ht="31.5" customHeight="1" x14ac:dyDescent="0.25">
      <c r="A244" s="11" t="s">
        <v>576</v>
      </c>
      <c r="B244" s="11" t="s">
        <v>1379</v>
      </c>
      <c r="C244" s="11" t="s">
        <v>577</v>
      </c>
      <c r="D244" s="11" t="s">
        <v>87</v>
      </c>
    </row>
    <row r="245" spans="1:4" ht="31.5" customHeight="1" x14ac:dyDescent="0.25">
      <c r="A245" s="11" t="s">
        <v>879</v>
      </c>
      <c r="B245" s="11" t="s">
        <v>1353</v>
      </c>
      <c r="C245" s="11" t="s">
        <v>1752</v>
      </c>
      <c r="D245" s="11" t="s">
        <v>1753</v>
      </c>
    </row>
    <row r="246" spans="1:4" ht="31.5" customHeight="1" x14ac:dyDescent="0.25">
      <c r="A246" s="11" t="s">
        <v>879</v>
      </c>
      <c r="B246" s="11" t="s">
        <v>1353</v>
      </c>
      <c r="C246" s="11" t="s">
        <v>1752</v>
      </c>
      <c r="D246" s="11" t="s">
        <v>1758</v>
      </c>
    </row>
    <row r="247" spans="1:4" ht="31.5" customHeight="1" x14ac:dyDescent="0.25">
      <c r="A247" s="11" t="s">
        <v>879</v>
      </c>
      <c r="B247" s="11" t="s">
        <v>1353</v>
      </c>
      <c r="C247" s="11" t="s">
        <v>1752</v>
      </c>
      <c r="D247" s="11" t="s">
        <v>60</v>
      </c>
    </row>
    <row r="248" spans="1:4" ht="31.5" customHeight="1" x14ac:dyDescent="0.25">
      <c r="A248" s="11" t="s">
        <v>885</v>
      </c>
      <c r="B248" s="11" t="s">
        <v>1326</v>
      </c>
      <c r="C248" s="11" t="s">
        <v>1774</v>
      </c>
      <c r="D248" s="11" t="s">
        <v>1775</v>
      </c>
    </row>
    <row r="249" spans="1:4" ht="31.5" customHeight="1" x14ac:dyDescent="0.25">
      <c r="A249" s="11" t="s">
        <v>885</v>
      </c>
      <c r="B249" s="11" t="s">
        <v>1326</v>
      </c>
      <c r="C249" s="11" t="s">
        <v>1774</v>
      </c>
      <c r="D249" s="11" t="s">
        <v>1777</v>
      </c>
    </row>
    <row r="250" spans="1:4" ht="31.5" customHeight="1" x14ac:dyDescent="0.25">
      <c r="A250" s="11" t="s">
        <v>885</v>
      </c>
      <c r="B250" s="11" t="s">
        <v>1326</v>
      </c>
      <c r="C250" s="11" t="s">
        <v>1774</v>
      </c>
      <c r="D250" s="11" t="s">
        <v>60</v>
      </c>
    </row>
    <row r="251" spans="1:4" ht="31.5" customHeight="1" x14ac:dyDescent="0.25">
      <c r="A251" s="11" t="s">
        <v>1226</v>
      </c>
      <c r="B251" s="11" t="s">
        <v>1326</v>
      </c>
      <c r="C251" s="11" t="s">
        <v>1794</v>
      </c>
      <c r="D251" s="11" t="s">
        <v>1797</v>
      </c>
    </row>
    <row r="252" spans="1:4" ht="31.5" customHeight="1" x14ac:dyDescent="0.25">
      <c r="A252" s="11" t="s">
        <v>1226</v>
      </c>
      <c r="B252" s="11" t="s">
        <v>1326</v>
      </c>
      <c r="C252" s="11" t="s">
        <v>1794</v>
      </c>
      <c r="D252" s="11" t="s">
        <v>1799</v>
      </c>
    </row>
    <row r="253" spans="1:4" ht="31.5" customHeight="1" x14ac:dyDescent="0.25">
      <c r="A253" s="11" t="s">
        <v>1226</v>
      </c>
      <c r="B253" s="11" t="s">
        <v>1326</v>
      </c>
      <c r="C253" s="11" t="s">
        <v>1794</v>
      </c>
      <c r="D253" s="11" t="s">
        <v>1795</v>
      </c>
    </row>
    <row r="254" spans="1:4" ht="31.5" customHeight="1" x14ac:dyDescent="0.25">
      <c r="A254" s="11" t="s">
        <v>1226</v>
      </c>
      <c r="B254" s="11" t="s">
        <v>1326</v>
      </c>
      <c r="C254" s="11" t="s">
        <v>1794</v>
      </c>
      <c r="D254" s="11" t="s">
        <v>1803</v>
      </c>
    </row>
    <row r="255" spans="1:4" ht="31.5" customHeight="1" x14ac:dyDescent="0.25">
      <c r="A255" s="11" t="s">
        <v>1226</v>
      </c>
      <c r="B255" s="11" t="s">
        <v>1326</v>
      </c>
      <c r="C255" s="11" t="s">
        <v>1794</v>
      </c>
      <c r="D255" s="11" t="s">
        <v>1807</v>
      </c>
    </row>
    <row r="256" spans="1:4" ht="31.5" customHeight="1" x14ac:dyDescent="0.25">
      <c r="A256" s="11" t="s">
        <v>1226</v>
      </c>
      <c r="B256" s="11" t="s">
        <v>1326</v>
      </c>
      <c r="C256" s="11" t="s">
        <v>1794</v>
      </c>
      <c r="D256" s="11" t="s">
        <v>60</v>
      </c>
    </row>
    <row r="257" spans="1:4" ht="31.5" customHeight="1" x14ac:dyDescent="0.25">
      <c r="A257" s="11" t="s">
        <v>1222</v>
      </c>
      <c r="B257" s="11" t="s">
        <v>1379</v>
      </c>
      <c r="C257" s="11" t="s">
        <v>1223</v>
      </c>
      <c r="D257" s="11" t="s">
        <v>1827</v>
      </c>
    </row>
    <row r="258" spans="1:4" ht="31.5" customHeight="1" x14ac:dyDescent="0.25">
      <c r="A258" s="11" t="s">
        <v>1222</v>
      </c>
      <c r="B258" s="11" t="s">
        <v>1379</v>
      </c>
      <c r="C258" s="11" t="s">
        <v>1223</v>
      </c>
      <c r="D258" s="11" t="s">
        <v>2739</v>
      </c>
    </row>
    <row r="259" spans="1:4" ht="31.5" customHeight="1" x14ac:dyDescent="0.25">
      <c r="A259" s="11" t="s">
        <v>1222</v>
      </c>
      <c r="B259" s="11" t="s">
        <v>1379</v>
      </c>
      <c r="C259" s="11" t="s">
        <v>1223</v>
      </c>
      <c r="D259" s="11" t="s">
        <v>297</v>
      </c>
    </row>
    <row r="260" spans="1:4" ht="31.5" customHeight="1" x14ac:dyDescent="0.25">
      <c r="A260" s="11" t="s">
        <v>1222</v>
      </c>
      <c r="B260" s="11" t="s">
        <v>1379</v>
      </c>
      <c r="C260" s="11" t="s">
        <v>1223</v>
      </c>
      <c r="D260" s="11" t="s">
        <v>1820</v>
      </c>
    </row>
    <row r="261" spans="1:4" ht="31.5" customHeight="1" x14ac:dyDescent="0.25">
      <c r="A261" s="11" t="s">
        <v>1222</v>
      </c>
      <c r="B261" s="11" t="s">
        <v>1379</v>
      </c>
      <c r="C261" s="11" t="s">
        <v>1223</v>
      </c>
      <c r="D261" s="11" t="s">
        <v>1824</v>
      </c>
    </row>
    <row r="262" spans="1:4" ht="31.5" customHeight="1" x14ac:dyDescent="0.25">
      <c r="A262" s="11" t="s">
        <v>2696</v>
      </c>
      <c r="B262" s="11" t="s">
        <v>1413</v>
      </c>
      <c r="C262" s="11" t="s">
        <v>711</v>
      </c>
      <c r="D262" s="11" t="s">
        <v>87</v>
      </c>
    </row>
    <row r="263" spans="1:4" ht="31.5" customHeight="1" x14ac:dyDescent="0.25">
      <c r="A263" s="11" t="s">
        <v>2696</v>
      </c>
      <c r="B263" s="11" t="s">
        <v>1413</v>
      </c>
      <c r="C263" s="11" t="s">
        <v>711</v>
      </c>
      <c r="D263" s="11" t="s">
        <v>712</v>
      </c>
    </row>
    <row r="264" spans="1:4" ht="31.5" customHeight="1" x14ac:dyDescent="0.25">
      <c r="A264" s="11" t="s">
        <v>2696</v>
      </c>
      <c r="B264" s="11" t="s">
        <v>1413</v>
      </c>
      <c r="C264" s="11" t="s">
        <v>711</v>
      </c>
      <c r="D264" s="11" t="s">
        <v>715</v>
      </c>
    </row>
    <row r="265" spans="1:4" ht="31.5" customHeight="1" x14ac:dyDescent="0.25">
      <c r="A265" s="11" t="s">
        <v>2696</v>
      </c>
      <c r="B265" s="11" t="s">
        <v>1413</v>
      </c>
      <c r="C265" s="11" t="s">
        <v>711</v>
      </c>
      <c r="D265" s="11" t="s">
        <v>716</v>
      </c>
    </row>
    <row r="266" spans="1:4" ht="31.5" customHeight="1" x14ac:dyDescent="0.25">
      <c r="A266" s="11" t="s">
        <v>387</v>
      </c>
      <c r="B266" s="11" t="s">
        <v>1326</v>
      </c>
      <c r="C266" s="11" t="s">
        <v>1830</v>
      </c>
      <c r="D266" s="11" t="s">
        <v>1833</v>
      </c>
    </row>
    <row r="267" spans="1:4" ht="31.5" customHeight="1" x14ac:dyDescent="0.25">
      <c r="A267" s="11" t="s">
        <v>387</v>
      </c>
      <c r="B267" s="11" t="s">
        <v>1326</v>
      </c>
      <c r="C267" s="11" t="s">
        <v>1830</v>
      </c>
      <c r="D267" s="11" t="s">
        <v>1831</v>
      </c>
    </row>
    <row r="268" spans="1:4" ht="31.5" customHeight="1" x14ac:dyDescent="0.25">
      <c r="A268" s="11" t="s">
        <v>387</v>
      </c>
      <c r="B268" s="11" t="s">
        <v>1326</v>
      </c>
      <c r="C268" s="11" t="s">
        <v>1830</v>
      </c>
      <c r="D268" s="11" t="s">
        <v>1835</v>
      </c>
    </row>
    <row r="269" spans="1:4" ht="31.5" customHeight="1" x14ac:dyDescent="0.25">
      <c r="A269" s="11" t="s">
        <v>596</v>
      </c>
      <c r="B269" s="11" t="s">
        <v>58</v>
      </c>
      <c r="C269" s="11" t="s">
        <v>1838</v>
      </c>
      <c r="D269" s="11" t="s">
        <v>598</v>
      </c>
    </row>
    <row r="270" spans="1:4" ht="31.5" customHeight="1" x14ac:dyDescent="0.25">
      <c r="A270" s="11" t="s">
        <v>596</v>
      </c>
      <c r="B270" s="11" t="s">
        <v>58</v>
      </c>
      <c r="C270" s="11" t="s">
        <v>1838</v>
      </c>
      <c r="D270" s="11" t="s">
        <v>599</v>
      </c>
    </row>
    <row r="271" spans="1:4" ht="31.5" customHeight="1" x14ac:dyDescent="0.25">
      <c r="A271" s="11" t="s">
        <v>596</v>
      </c>
      <c r="B271" s="11" t="s">
        <v>58</v>
      </c>
      <c r="C271" s="11" t="s">
        <v>1838</v>
      </c>
      <c r="D271" s="11" t="s">
        <v>600</v>
      </c>
    </row>
    <row r="272" spans="1:4" ht="31.5" customHeight="1" x14ac:dyDescent="0.25">
      <c r="A272" s="11" t="s">
        <v>596</v>
      </c>
      <c r="B272" s="11" t="s">
        <v>58</v>
      </c>
      <c r="C272" s="11" t="s">
        <v>1838</v>
      </c>
      <c r="D272" s="11" t="s">
        <v>601</v>
      </c>
    </row>
    <row r="273" spans="1:4" ht="31.5" customHeight="1" x14ac:dyDescent="0.25">
      <c r="A273" s="11" t="s">
        <v>734</v>
      </c>
      <c r="B273" s="11" t="s">
        <v>1911</v>
      </c>
      <c r="C273" s="11" t="s">
        <v>735</v>
      </c>
      <c r="D273" s="11" t="s">
        <v>736</v>
      </c>
    </row>
    <row r="274" spans="1:4" ht="31.5" customHeight="1" x14ac:dyDescent="0.25">
      <c r="A274" s="11" t="s">
        <v>734</v>
      </c>
      <c r="B274" s="11" t="s">
        <v>1911</v>
      </c>
      <c r="C274" s="11" t="s">
        <v>735</v>
      </c>
      <c r="D274" s="11" t="s">
        <v>737</v>
      </c>
    </row>
    <row r="275" spans="1:4" ht="31.5" customHeight="1" x14ac:dyDescent="0.25">
      <c r="A275" s="11" t="s">
        <v>734</v>
      </c>
      <c r="B275" s="11" t="s">
        <v>1911</v>
      </c>
      <c r="C275" s="11" t="s">
        <v>735</v>
      </c>
      <c r="D275" s="11" t="s">
        <v>738</v>
      </c>
    </row>
    <row r="276" spans="1:4" ht="31.5" customHeight="1" x14ac:dyDescent="0.25">
      <c r="A276" s="11" t="s">
        <v>734</v>
      </c>
      <c r="B276" s="11" t="s">
        <v>1911</v>
      </c>
      <c r="C276" s="11" t="s">
        <v>735</v>
      </c>
      <c r="D276" s="11" t="s">
        <v>739</v>
      </c>
    </row>
    <row r="277" spans="1:4" ht="31.5" customHeight="1" x14ac:dyDescent="0.25">
      <c r="A277" s="11" t="s">
        <v>734</v>
      </c>
      <c r="B277" s="11" t="s">
        <v>1911</v>
      </c>
      <c r="C277" s="11" t="s">
        <v>735</v>
      </c>
      <c r="D277" s="11" t="s">
        <v>740</v>
      </c>
    </row>
    <row r="278" spans="1:4" ht="31.5" customHeight="1" x14ac:dyDescent="0.25">
      <c r="A278" s="11" t="s">
        <v>1219</v>
      </c>
      <c r="B278" s="11" t="s">
        <v>58</v>
      </c>
      <c r="C278" s="11" t="s">
        <v>1840</v>
      </c>
      <c r="D278" s="11" t="s">
        <v>297</v>
      </c>
    </row>
    <row r="279" spans="1:4" ht="31.5" customHeight="1" x14ac:dyDescent="0.25">
      <c r="A279" s="11" t="s">
        <v>1219</v>
      </c>
      <c r="B279" s="11" t="s">
        <v>58</v>
      </c>
      <c r="C279" s="11" t="s">
        <v>1840</v>
      </c>
      <c r="D279" s="11" t="s">
        <v>1841</v>
      </c>
    </row>
    <row r="280" spans="1:4" ht="31.5" customHeight="1" x14ac:dyDescent="0.25">
      <c r="A280" s="11" t="s">
        <v>1219</v>
      </c>
      <c r="B280" s="11" t="s">
        <v>58</v>
      </c>
      <c r="C280" s="11" t="s">
        <v>1840</v>
      </c>
      <c r="D280" s="11" t="s">
        <v>1843</v>
      </c>
    </row>
    <row r="281" spans="1:4" ht="31.5" customHeight="1" x14ac:dyDescent="0.25">
      <c r="A281" s="11" t="s">
        <v>890</v>
      </c>
      <c r="B281" s="11" t="s">
        <v>1326</v>
      </c>
      <c r="C281" s="11" t="s">
        <v>891</v>
      </c>
      <c r="D281" s="11" t="s">
        <v>1864</v>
      </c>
    </row>
    <row r="282" spans="1:4" ht="31.5" customHeight="1" x14ac:dyDescent="0.25">
      <c r="A282" s="11" t="s">
        <v>890</v>
      </c>
      <c r="B282" s="11" t="s">
        <v>1326</v>
      </c>
      <c r="C282" s="11" t="s">
        <v>891</v>
      </c>
      <c r="D282" s="11" t="s">
        <v>1874</v>
      </c>
    </row>
    <row r="283" spans="1:4" ht="31.5" customHeight="1" x14ac:dyDescent="0.25">
      <c r="A283" s="11" t="s">
        <v>890</v>
      </c>
      <c r="B283" s="11" t="s">
        <v>1326</v>
      </c>
      <c r="C283" s="11" t="s">
        <v>891</v>
      </c>
      <c r="D283" s="11" t="s">
        <v>1878</v>
      </c>
    </row>
    <row r="284" spans="1:4" ht="31.5" customHeight="1" x14ac:dyDescent="0.25">
      <c r="A284" s="11" t="s">
        <v>890</v>
      </c>
      <c r="B284" s="11" t="s">
        <v>1326</v>
      </c>
      <c r="C284" s="11" t="s">
        <v>891</v>
      </c>
      <c r="D284" s="11" t="s">
        <v>60</v>
      </c>
    </row>
    <row r="285" spans="1:4" ht="31.5" customHeight="1" x14ac:dyDescent="0.25">
      <c r="A285" s="11" t="s">
        <v>905</v>
      </c>
      <c r="B285" s="11" t="s">
        <v>1379</v>
      </c>
      <c r="C285" s="11" t="s">
        <v>906</v>
      </c>
      <c r="D285" s="11" t="s">
        <v>1890</v>
      </c>
    </row>
    <row r="286" spans="1:4" ht="31.5" customHeight="1" x14ac:dyDescent="0.25">
      <c r="A286" s="11" t="s">
        <v>905</v>
      </c>
      <c r="B286" s="11" t="s">
        <v>1379</v>
      </c>
      <c r="C286" s="11" t="s">
        <v>906</v>
      </c>
      <c r="D286" s="11" t="s">
        <v>1892</v>
      </c>
    </row>
    <row r="287" spans="1:4" ht="31.5" customHeight="1" x14ac:dyDescent="0.25">
      <c r="A287" s="11" t="s">
        <v>905</v>
      </c>
      <c r="B287" s="11" t="s">
        <v>1379</v>
      </c>
      <c r="C287" s="11" t="s">
        <v>906</v>
      </c>
      <c r="D287" s="11" t="s">
        <v>4006</v>
      </c>
    </row>
    <row r="288" spans="1:4" ht="31.5" customHeight="1" x14ac:dyDescent="0.25">
      <c r="A288" s="11" t="s">
        <v>905</v>
      </c>
      <c r="B288" s="11" t="s">
        <v>1379</v>
      </c>
      <c r="C288" s="11" t="s">
        <v>906</v>
      </c>
      <c r="D288" s="11" t="s">
        <v>60</v>
      </c>
    </row>
    <row r="289" spans="1:4" ht="31.5" customHeight="1" x14ac:dyDescent="0.25">
      <c r="A289" s="11" t="s">
        <v>916</v>
      </c>
      <c r="B289" s="11" t="s">
        <v>1413</v>
      </c>
      <c r="C289" s="11" t="s">
        <v>3980</v>
      </c>
      <c r="D289" s="11" t="s">
        <v>4023</v>
      </c>
    </row>
    <row r="290" spans="1:4" ht="31.5" customHeight="1" x14ac:dyDescent="0.25">
      <c r="A290" s="11" t="s">
        <v>916</v>
      </c>
      <c r="B290" s="11" t="s">
        <v>1413</v>
      </c>
      <c r="C290" s="11" t="s">
        <v>3980</v>
      </c>
      <c r="D290" s="11" t="s">
        <v>3999</v>
      </c>
    </row>
    <row r="291" spans="1:4" ht="31.5" customHeight="1" x14ac:dyDescent="0.25">
      <c r="A291" s="11" t="s">
        <v>916</v>
      </c>
      <c r="B291" s="11" t="s">
        <v>1413</v>
      </c>
      <c r="C291" s="11" t="s">
        <v>3980</v>
      </c>
      <c r="D291" s="11" t="s">
        <v>4007</v>
      </c>
    </row>
    <row r="292" spans="1:4" ht="31.5" customHeight="1" x14ac:dyDescent="0.25">
      <c r="A292" s="11" t="s">
        <v>916</v>
      </c>
      <c r="B292" s="11" t="s">
        <v>1413</v>
      </c>
      <c r="C292" s="11" t="s">
        <v>3980</v>
      </c>
      <c r="D292" s="11" t="s">
        <v>4005</v>
      </c>
    </row>
    <row r="293" spans="1:4" ht="31.5" customHeight="1" x14ac:dyDescent="0.25">
      <c r="A293" s="11" t="s">
        <v>928</v>
      </c>
      <c r="B293" s="11" t="s">
        <v>1326</v>
      </c>
      <c r="C293" s="11" t="s">
        <v>1895</v>
      </c>
      <c r="D293" s="11" t="s">
        <v>1899</v>
      </c>
    </row>
    <row r="294" spans="1:4" ht="31.5" customHeight="1" x14ac:dyDescent="0.25">
      <c r="A294" s="11" t="s">
        <v>928</v>
      </c>
      <c r="B294" s="11" t="s">
        <v>1326</v>
      </c>
      <c r="C294" s="11" t="s">
        <v>1895</v>
      </c>
      <c r="D294" s="11" t="s">
        <v>1896</v>
      </c>
    </row>
    <row r="295" spans="1:4" ht="31.5" customHeight="1" x14ac:dyDescent="0.25">
      <c r="A295" s="11" t="s">
        <v>928</v>
      </c>
      <c r="B295" s="11" t="s">
        <v>1326</v>
      </c>
      <c r="C295" s="11" t="s">
        <v>1895</v>
      </c>
      <c r="D295" s="11" t="s">
        <v>1901</v>
      </c>
    </row>
    <row r="296" spans="1:4" ht="31.5" customHeight="1" x14ac:dyDescent="0.25">
      <c r="A296" s="11" t="s">
        <v>928</v>
      </c>
      <c r="B296" s="11" t="s">
        <v>1326</v>
      </c>
      <c r="C296" s="11" t="s">
        <v>1895</v>
      </c>
      <c r="D296" s="11" t="s">
        <v>60</v>
      </c>
    </row>
    <row r="297" spans="1:4" ht="31.5" customHeight="1" x14ac:dyDescent="0.25">
      <c r="A297" s="11" t="s">
        <v>936</v>
      </c>
      <c r="B297" s="11" t="s">
        <v>1911</v>
      </c>
      <c r="C297" s="11" t="s">
        <v>937</v>
      </c>
      <c r="D297" s="11" t="s">
        <v>1912</v>
      </c>
    </row>
    <row r="298" spans="1:4" ht="31.5" customHeight="1" x14ac:dyDescent="0.25">
      <c r="A298" s="11" t="s">
        <v>936</v>
      </c>
      <c r="B298" s="11" t="s">
        <v>1911</v>
      </c>
      <c r="C298" s="11" t="s">
        <v>937</v>
      </c>
      <c r="D298" s="11" t="s">
        <v>1918</v>
      </c>
    </row>
    <row r="299" spans="1:4" ht="31.5" customHeight="1" x14ac:dyDescent="0.25">
      <c r="A299" s="11" t="s">
        <v>936</v>
      </c>
      <c r="B299" s="11" t="s">
        <v>1911</v>
      </c>
      <c r="C299" s="11" t="s">
        <v>937</v>
      </c>
      <c r="D299" s="11" t="s">
        <v>60</v>
      </c>
    </row>
    <row r="300" spans="1:4" ht="31.5" customHeight="1" x14ac:dyDescent="0.25">
      <c r="A300" s="11" t="s">
        <v>948</v>
      </c>
      <c r="B300" s="11" t="s">
        <v>1379</v>
      </c>
      <c r="C300" s="11" t="s">
        <v>949</v>
      </c>
      <c r="D300" s="11" t="s">
        <v>1926</v>
      </c>
    </row>
    <row r="301" spans="1:4" ht="31.5" customHeight="1" x14ac:dyDescent="0.25">
      <c r="A301" s="11" t="s">
        <v>948</v>
      </c>
      <c r="B301" s="11" t="s">
        <v>1379</v>
      </c>
      <c r="C301" s="11" t="s">
        <v>949</v>
      </c>
      <c r="D301" s="11" t="s">
        <v>1929</v>
      </c>
    </row>
    <row r="302" spans="1:4" ht="31.5" customHeight="1" x14ac:dyDescent="0.25">
      <c r="A302" s="11" t="s">
        <v>948</v>
      </c>
      <c r="B302" s="11" t="s">
        <v>1379</v>
      </c>
      <c r="C302" s="11" t="s">
        <v>949</v>
      </c>
      <c r="D302" s="11" t="s">
        <v>1949</v>
      </c>
    </row>
    <row r="303" spans="1:4" ht="31.5" customHeight="1" x14ac:dyDescent="0.25">
      <c r="A303" s="11" t="s">
        <v>948</v>
      </c>
      <c r="B303" s="11" t="s">
        <v>1379</v>
      </c>
      <c r="C303" s="11" t="s">
        <v>949</v>
      </c>
      <c r="D303" s="11" t="s">
        <v>1945</v>
      </c>
    </row>
    <row r="304" spans="1:4" ht="31.5" customHeight="1" x14ac:dyDescent="0.25">
      <c r="A304" s="11" t="s">
        <v>948</v>
      </c>
      <c r="B304" s="11" t="s">
        <v>1379</v>
      </c>
      <c r="C304" s="11" t="s">
        <v>949</v>
      </c>
      <c r="D304" s="11" t="s">
        <v>1938</v>
      </c>
    </row>
    <row r="305" spans="1:4" ht="31.5" customHeight="1" x14ac:dyDescent="0.25">
      <c r="A305" s="11" t="s">
        <v>948</v>
      </c>
      <c r="B305" s="11" t="s">
        <v>1379</v>
      </c>
      <c r="C305" s="11" t="s">
        <v>949</v>
      </c>
      <c r="D305" s="11" t="s">
        <v>1935</v>
      </c>
    </row>
    <row r="306" spans="1:4" ht="31.5" customHeight="1" x14ac:dyDescent="0.25">
      <c r="A306" s="11" t="s">
        <v>948</v>
      </c>
      <c r="B306" s="11" t="s">
        <v>1379</v>
      </c>
      <c r="C306" s="11" t="s">
        <v>949</v>
      </c>
      <c r="D306" s="11" t="s">
        <v>1933</v>
      </c>
    </row>
    <row r="307" spans="1:4" ht="31.5" customHeight="1" x14ac:dyDescent="0.25">
      <c r="A307" s="11" t="s">
        <v>948</v>
      </c>
      <c r="B307" s="11" t="s">
        <v>1379</v>
      </c>
      <c r="C307" s="11" t="s">
        <v>949</v>
      </c>
      <c r="D307" s="11" t="s">
        <v>60</v>
      </c>
    </row>
    <row r="308" spans="1:4" ht="31.5" customHeight="1" x14ac:dyDescent="0.25">
      <c r="A308" s="11" t="s">
        <v>976</v>
      </c>
      <c r="B308" s="11" t="s">
        <v>1308</v>
      </c>
      <c r="C308" s="11" t="s">
        <v>977</v>
      </c>
      <c r="D308" s="11" t="s">
        <v>1955</v>
      </c>
    </row>
    <row r="309" spans="1:4" ht="31.5" customHeight="1" x14ac:dyDescent="0.25">
      <c r="A309" s="11" t="s">
        <v>976</v>
      </c>
      <c r="B309" s="11" t="s">
        <v>1308</v>
      </c>
      <c r="C309" s="11" t="s">
        <v>977</v>
      </c>
      <c r="D309" s="11" t="s">
        <v>1960</v>
      </c>
    </row>
    <row r="310" spans="1:4" ht="31.5" customHeight="1" x14ac:dyDescent="0.25">
      <c r="A310" s="11" t="s">
        <v>976</v>
      </c>
      <c r="B310" s="11" t="s">
        <v>1308</v>
      </c>
      <c r="C310" s="11" t="s">
        <v>977</v>
      </c>
      <c r="D310" s="11" t="s">
        <v>4002</v>
      </c>
    </row>
    <row r="311" spans="1:4" ht="31.5" customHeight="1" x14ac:dyDescent="0.25">
      <c r="A311" s="11" t="s">
        <v>976</v>
      </c>
      <c r="B311" s="11" t="s">
        <v>1308</v>
      </c>
      <c r="C311" s="11" t="s">
        <v>977</v>
      </c>
      <c r="D311" s="11" t="s">
        <v>60</v>
      </c>
    </row>
    <row r="312" spans="1:4" ht="31.5" customHeight="1" x14ac:dyDescent="0.25">
      <c r="A312" s="11" t="s">
        <v>986</v>
      </c>
      <c r="B312" s="11" t="s">
        <v>1729</v>
      </c>
      <c r="C312" s="11" t="s">
        <v>987</v>
      </c>
      <c r="D312" s="11" t="s">
        <v>4014</v>
      </c>
    </row>
    <row r="313" spans="1:4" ht="31.5" customHeight="1" x14ac:dyDescent="0.25">
      <c r="A313" s="11" t="s">
        <v>986</v>
      </c>
      <c r="B313" s="11" t="s">
        <v>1729</v>
      </c>
      <c r="C313" s="11" t="s">
        <v>987</v>
      </c>
      <c r="D313" s="11" t="s">
        <v>1852</v>
      </c>
    </row>
    <row r="314" spans="1:4" ht="31.5" customHeight="1" x14ac:dyDescent="0.25">
      <c r="A314" s="11" t="s">
        <v>986</v>
      </c>
      <c r="B314" s="11" t="s">
        <v>1729</v>
      </c>
      <c r="C314" s="11" t="s">
        <v>987</v>
      </c>
      <c r="D314" s="11" t="s">
        <v>1845</v>
      </c>
    </row>
    <row r="315" spans="1:4" ht="31.5" customHeight="1" x14ac:dyDescent="0.25">
      <c r="A315" s="11" t="s">
        <v>986</v>
      </c>
      <c r="B315" s="11" t="s">
        <v>1729</v>
      </c>
      <c r="C315" s="11" t="s">
        <v>987</v>
      </c>
      <c r="D315" s="11" t="s">
        <v>1848</v>
      </c>
    </row>
    <row r="316" spans="1:4" ht="31.5" customHeight="1" x14ac:dyDescent="0.25">
      <c r="A316" s="11" t="s">
        <v>986</v>
      </c>
      <c r="B316" s="11" t="s">
        <v>1729</v>
      </c>
      <c r="C316" s="11" t="s">
        <v>987</v>
      </c>
      <c r="D316" s="11" t="s">
        <v>1855</v>
      </c>
    </row>
    <row r="317" spans="1:4" ht="31.5" customHeight="1" x14ac:dyDescent="0.25">
      <c r="A317" s="11" t="s">
        <v>112</v>
      </c>
      <c r="B317" s="11" t="s">
        <v>1729</v>
      </c>
      <c r="C317" s="11" t="s">
        <v>4342</v>
      </c>
      <c r="D317" s="11" t="s">
        <v>2147</v>
      </c>
    </row>
    <row r="318" spans="1:4" ht="31.5" customHeight="1" x14ac:dyDescent="0.25">
      <c r="A318" s="11" t="s">
        <v>112</v>
      </c>
      <c r="B318" s="11" t="s">
        <v>1729</v>
      </c>
      <c r="C318" s="11" t="s">
        <v>4342</v>
      </c>
      <c r="D318" s="11" t="s">
        <v>2150</v>
      </c>
    </row>
    <row r="319" spans="1:4" ht="31.5" customHeight="1" x14ac:dyDescent="0.25">
      <c r="A319" s="11" t="s">
        <v>112</v>
      </c>
      <c r="B319" s="11" t="s">
        <v>1729</v>
      </c>
      <c r="C319" s="11" t="s">
        <v>4342</v>
      </c>
      <c r="D319" s="11" t="s">
        <v>2152</v>
      </c>
    </row>
    <row r="320" spans="1:4" ht="31.5" customHeight="1" x14ac:dyDescent="0.25">
      <c r="A320" s="11" t="s">
        <v>112</v>
      </c>
      <c r="B320" s="11" t="s">
        <v>1729</v>
      </c>
      <c r="C320" s="11" t="s">
        <v>4342</v>
      </c>
      <c r="D320" s="11" t="s">
        <v>2159</v>
      </c>
    </row>
    <row r="321" spans="1:4" ht="31.5" customHeight="1" x14ac:dyDescent="0.25">
      <c r="A321" s="11" t="s">
        <v>112</v>
      </c>
      <c r="B321" s="11" t="s">
        <v>1729</v>
      </c>
      <c r="C321" s="11" t="s">
        <v>4342</v>
      </c>
      <c r="D321" s="11" t="s">
        <v>60</v>
      </c>
    </row>
    <row r="322" spans="1:4" ht="31.5" customHeight="1" x14ac:dyDescent="0.25">
      <c r="A322" s="11" t="s">
        <v>112</v>
      </c>
      <c r="B322" s="11" t="s">
        <v>1729</v>
      </c>
      <c r="C322" s="11" t="s">
        <v>4342</v>
      </c>
      <c r="D322" s="11" t="s">
        <v>115</v>
      </c>
    </row>
    <row r="323" spans="1:4" ht="31.5" customHeight="1" x14ac:dyDescent="0.25">
      <c r="A323" s="11" t="s">
        <v>112</v>
      </c>
      <c r="B323" s="11" t="s">
        <v>1729</v>
      </c>
      <c r="C323" s="11" t="s">
        <v>4342</v>
      </c>
      <c r="D323" s="11" t="s">
        <v>121</v>
      </c>
    </row>
    <row r="324" spans="1:4" ht="31.5" customHeight="1" x14ac:dyDescent="0.25">
      <c r="A324" s="11" t="s">
        <v>112</v>
      </c>
      <c r="B324" s="11" t="s">
        <v>1729</v>
      </c>
      <c r="C324" s="11" t="s">
        <v>4342</v>
      </c>
      <c r="D324" s="11" t="s">
        <v>123</v>
      </c>
    </row>
    <row r="325" spans="1:4" ht="31.5" customHeight="1" x14ac:dyDescent="0.25">
      <c r="A325" s="11" t="s">
        <v>112</v>
      </c>
      <c r="B325" s="11" t="s">
        <v>1729</v>
      </c>
      <c r="C325" s="11" t="s">
        <v>4342</v>
      </c>
      <c r="D325" s="11" t="s">
        <v>124</v>
      </c>
    </row>
    <row r="326" spans="1:4" ht="31.5" customHeight="1" x14ac:dyDescent="0.25">
      <c r="A326" s="11" t="s">
        <v>1000</v>
      </c>
      <c r="B326" s="11" t="s">
        <v>1326</v>
      </c>
      <c r="C326" s="11" t="s">
        <v>1966</v>
      </c>
      <c r="D326" s="11" t="s">
        <v>1967</v>
      </c>
    </row>
    <row r="327" spans="1:4" ht="31.5" customHeight="1" x14ac:dyDescent="0.25">
      <c r="A327" s="11" t="s">
        <v>1000</v>
      </c>
      <c r="B327" s="11" t="s">
        <v>1326</v>
      </c>
      <c r="C327" s="11" t="s">
        <v>1966</v>
      </c>
      <c r="D327" s="11" t="s">
        <v>1976</v>
      </c>
    </row>
    <row r="328" spans="1:4" ht="31.5" customHeight="1" x14ac:dyDescent="0.25">
      <c r="A328" s="11" t="s">
        <v>1000</v>
      </c>
      <c r="B328" s="11" t="s">
        <v>1326</v>
      </c>
      <c r="C328" s="11" t="s">
        <v>1966</v>
      </c>
      <c r="D328" s="11" t="s">
        <v>1970</v>
      </c>
    </row>
    <row r="329" spans="1:4" ht="31.5" customHeight="1" x14ac:dyDescent="0.25">
      <c r="A329" s="11" t="s">
        <v>1000</v>
      </c>
      <c r="B329" s="11" t="s">
        <v>1326</v>
      </c>
      <c r="C329" s="11" t="s">
        <v>1966</v>
      </c>
      <c r="D329" s="11" t="s">
        <v>1974</v>
      </c>
    </row>
    <row r="330" spans="1:4" ht="31.5" customHeight="1" x14ac:dyDescent="0.25">
      <c r="A330" s="11" t="s">
        <v>1000</v>
      </c>
      <c r="B330" s="11" t="s">
        <v>1326</v>
      </c>
      <c r="C330" s="11" t="s">
        <v>1966</v>
      </c>
      <c r="D330" s="11" t="s">
        <v>1990</v>
      </c>
    </row>
    <row r="331" spans="1:4" ht="31.5" customHeight="1" x14ac:dyDescent="0.25">
      <c r="A331" s="11" t="s">
        <v>1000</v>
      </c>
      <c r="B331" s="11" t="s">
        <v>1326</v>
      </c>
      <c r="C331" s="11" t="s">
        <v>1966</v>
      </c>
      <c r="D331" s="11" t="s">
        <v>60</v>
      </c>
    </row>
    <row r="332" spans="1:4" ht="31.5" customHeight="1" x14ac:dyDescent="0.25">
      <c r="A332" s="11" t="s">
        <v>1018</v>
      </c>
      <c r="B332" s="11" t="s">
        <v>1413</v>
      </c>
      <c r="C332" s="11" t="s">
        <v>1019</v>
      </c>
      <c r="D332" s="11" t="s">
        <v>1998</v>
      </c>
    </row>
    <row r="333" spans="1:4" ht="31.5" customHeight="1" x14ac:dyDescent="0.25">
      <c r="A333" s="11" t="s">
        <v>1018</v>
      </c>
      <c r="B333" s="11" t="s">
        <v>1413</v>
      </c>
      <c r="C333" s="11" t="s">
        <v>1019</v>
      </c>
      <c r="D333" s="11" t="s">
        <v>1993</v>
      </c>
    </row>
    <row r="334" spans="1:4" ht="31.5" customHeight="1" x14ac:dyDescent="0.25">
      <c r="A334" s="11" t="s">
        <v>1018</v>
      </c>
      <c r="B334" s="11" t="s">
        <v>1413</v>
      </c>
      <c r="C334" s="11" t="s">
        <v>1019</v>
      </c>
      <c r="D334" s="11" t="s">
        <v>4047</v>
      </c>
    </row>
    <row r="335" spans="1:4" ht="31.5" customHeight="1" x14ac:dyDescent="0.25">
      <c r="A335" s="11" t="s">
        <v>1018</v>
      </c>
      <c r="B335" s="11" t="s">
        <v>1413</v>
      </c>
      <c r="C335" s="11" t="s">
        <v>1019</v>
      </c>
      <c r="D335" s="11" t="s">
        <v>60</v>
      </c>
    </row>
    <row r="336" spans="1:4" ht="31.5" customHeight="1" x14ac:dyDescent="0.25">
      <c r="A336" s="11" t="s">
        <v>348</v>
      </c>
      <c r="B336" s="11" t="s">
        <v>1353</v>
      </c>
      <c r="C336" s="11" t="s">
        <v>2590</v>
      </c>
      <c r="D336" s="11" t="s">
        <v>351</v>
      </c>
    </row>
    <row r="337" spans="1:4" ht="31.5" customHeight="1" x14ac:dyDescent="0.25">
      <c r="A337" s="11" t="s">
        <v>348</v>
      </c>
      <c r="B337" s="11" t="s">
        <v>1353</v>
      </c>
      <c r="C337" s="11" t="s">
        <v>2590</v>
      </c>
      <c r="D337" s="11" t="s">
        <v>355</v>
      </c>
    </row>
    <row r="338" spans="1:4" ht="31.5" customHeight="1" x14ac:dyDescent="0.25">
      <c r="A338" s="11" t="s">
        <v>348</v>
      </c>
      <c r="B338" s="11" t="s">
        <v>1353</v>
      </c>
      <c r="C338" s="11" t="s">
        <v>2590</v>
      </c>
      <c r="D338" s="11" t="s">
        <v>361</v>
      </c>
    </row>
    <row r="339" spans="1:4" ht="31.5" customHeight="1" x14ac:dyDescent="0.25">
      <c r="A339" s="11" t="s">
        <v>348</v>
      </c>
      <c r="B339" s="11" t="s">
        <v>1353</v>
      </c>
      <c r="C339" s="11" t="s">
        <v>2590</v>
      </c>
      <c r="D339" s="11" t="s">
        <v>366</v>
      </c>
    </row>
    <row r="340" spans="1:4" ht="31.5" customHeight="1" x14ac:dyDescent="0.25">
      <c r="A340" s="11" t="s">
        <v>348</v>
      </c>
      <c r="B340" s="11" t="s">
        <v>1353</v>
      </c>
      <c r="C340" s="11" t="s">
        <v>2590</v>
      </c>
      <c r="D340" s="11" t="s">
        <v>373</v>
      </c>
    </row>
    <row r="341" spans="1:4" ht="31.5" customHeight="1" x14ac:dyDescent="0.25">
      <c r="A341" s="11" t="s">
        <v>1031</v>
      </c>
      <c r="B341" s="11" t="s">
        <v>1317</v>
      </c>
      <c r="C341" s="11" t="s">
        <v>2001</v>
      </c>
      <c r="D341" s="11" t="s">
        <v>2002</v>
      </c>
    </row>
    <row r="342" spans="1:4" ht="31.5" customHeight="1" x14ac:dyDescent="0.25">
      <c r="A342" s="11" t="s">
        <v>1031</v>
      </c>
      <c r="B342" s="11" t="s">
        <v>1317</v>
      </c>
      <c r="C342" s="11" t="s">
        <v>2001</v>
      </c>
      <c r="D342" s="11" t="s">
        <v>4008</v>
      </c>
    </row>
    <row r="343" spans="1:4" ht="31.5" customHeight="1" x14ac:dyDescent="0.25">
      <c r="A343" s="11" t="s">
        <v>1031</v>
      </c>
      <c r="B343" s="11" t="s">
        <v>1317</v>
      </c>
      <c r="C343" s="11" t="s">
        <v>2001</v>
      </c>
      <c r="D343" s="11" t="s">
        <v>2007</v>
      </c>
    </row>
    <row r="344" spans="1:4" ht="31.5" customHeight="1" x14ac:dyDescent="0.25">
      <c r="A344" s="11" t="s">
        <v>1031</v>
      </c>
      <c r="B344" s="11" t="s">
        <v>1317</v>
      </c>
      <c r="C344" s="11" t="s">
        <v>2001</v>
      </c>
      <c r="D344" s="11" t="s">
        <v>3996</v>
      </c>
    </row>
    <row r="345" spans="1:4" ht="31.5" customHeight="1" x14ac:dyDescent="0.25">
      <c r="A345" s="11" t="s">
        <v>1031</v>
      </c>
      <c r="B345" s="11" t="s">
        <v>1317</v>
      </c>
      <c r="C345" s="11" t="s">
        <v>2001</v>
      </c>
      <c r="D345" s="11" t="s">
        <v>4009</v>
      </c>
    </row>
    <row r="346" spans="1:4" ht="31.5" customHeight="1" x14ac:dyDescent="0.25">
      <c r="A346" s="11" t="s">
        <v>1031</v>
      </c>
      <c r="B346" s="11" t="s">
        <v>1317</v>
      </c>
      <c r="C346" s="11" t="s">
        <v>2001</v>
      </c>
      <c r="D346" s="11" t="s">
        <v>3993</v>
      </c>
    </row>
    <row r="347" spans="1:4" ht="31.5" customHeight="1" x14ac:dyDescent="0.25">
      <c r="A347" s="11" t="s">
        <v>1031</v>
      </c>
      <c r="B347" s="11" t="s">
        <v>1317</v>
      </c>
      <c r="C347" s="11" t="s">
        <v>2001</v>
      </c>
      <c r="D347" s="11" t="s">
        <v>2013</v>
      </c>
    </row>
    <row r="348" spans="1:4" ht="31.5" customHeight="1" x14ac:dyDescent="0.25">
      <c r="A348" s="11" t="s">
        <v>1031</v>
      </c>
      <c r="B348" s="11" t="s">
        <v>1317</v>
      </c>
      <c r="C348" s="11" t="s">
        <v>2001</v>
      </c>
      <c r="D348" s="11" t="s">
        <v>60</v>
      </c>
    </row>
    <row r="349" spans="1:4" ht="31.5" customHeight="1" x14ac:dyDescent="0.25">
      <c r="A349" s="11" t="s">
        <v>1069</v>
      </c>
      <c r="B349" s="11" t="s">
        <v>1379</v>
      </c>
      <c r="C349" s="11" t="s">
        <v>2016</v>
      </c>
      <c r="D349" s="11" t="s">
        <v>2019</v>
      </c>
    </row>
    <row r="350" spans="1:4" ht="31.5" customHeight="1" x14ac:dyDescent="0.25">
      <c r="A350" s="11" t="s">
        <v>1069</v>
      </c>
      <c r="B350" s="11" t="s">
        <v>1379</v>
      </c>
      <c r="C350" s="11" t="s">
        <v>2016</v>
      </c>
      <c r="D350" s="11" t="s">
        <v>2031</v>
      </c>
    </row>
    <row r="351" spans="1:4" ht="31.5" customHeight="1" x14ac:dyDescent="0.25">
      <c r="A351" s="11" t="s">
        <v>1069</v>
      </c>
      <c r="B351" s="11" t="s">
        <v>1379</v>
      </c>
      <c r="C351" s="11" t="s">
        <v>2016</v>
      </c>
      <c r="D351" s="11" t="s">
        <v>2035</v>
      </c>
    </row>
    <row r="352" spans="1:4" ht="31.5" customHeight="1" x14ac:dyDescent="0.25">
      <c r="A352" s="11" t="s">
        <v>1069</v>
      </c>
      <c r="B352" s="11" t="s">
        <v>1379</v>
      </c>
      <c r="C352" s="11" t="s">
        <v>2016</v>
      </c>
      <c r="D352" s="11" t="s">
        <v>2017</v>
      </c>
    </row>
    <row r="353" spans="1:4" ht="31.5" customHeight="1" x14ac:dyDescent="0.25">
      <c r="A353" s="11" t="s">
        <v>1069</v>
      </c>
      <c r="B353" s="11" t="s">
        <v>1379</v>
      </c>
      <c r="C353" s="11" t="s">
        <v>2016</v>
      </c>
      <c r="D353" s="11" t="s">
        <v>2029</v>
      </c>
    </row>
    <row r="354" spans="1:4" ht="31.5" customHeight="1" x14ac:dyDescent="0.25">
      <c r="A354" s="11" t="s">
        <v>1069</v>
      </c>
      <c r="B354" s="11" t="s">
        <v>1379</v>
      </c>
      <c r="C354" s="11" t="s">
        <v>2016</v>
      </c>
      <c r="D354" s="11" t="s">
        <v>2022</v>
      </c>
    </row>
    <row r="355" spans="1:4" ht="31.5" customHeight="1" x14ac:dyDescent="0.25">
      <c r="A355" s="11" t="s">
        <v>1069</v>
      </c>
      <c r="B355" s="11" t="s">
        <v>1379</v>
      </c>
      <c r="C355" s="11" t="s">
        <v>2016</v>
      </c>
      <c r="D355" s="11" t="s">
        <v>60</v>
      </c>
    </row>
    <row r="356" spans="1:4" ht="31.5" customHeight="1" x14ac:dyDescent="0.25">
      <c r="A356" s="11" t="s">
        <v>398</v>
      </c>
      <c r="B356" s="11" t="s">
        <v>1308</v>
      </c>
      <c r="C356" s="11" t="s">
        <v>2050</v>
      </c>
      <c r="D356" s="11" t="s">
        <v>2051</v>
      </c>
    </row>
    <row r="357" spans="1:4" ht="31.5" customHeight="1" x14ac:dyDescent="0.25">
      <c r="A357" s="11" t="s">
        <v>398</v>
      </c>
      <c r="B357" s="11" t="s">
        <v>1308</v>
      </c>
      <c r="C357" s="11" t="s">
        <v>2050</v>
      </c>
      <c r="D357" s="11" t="s">
        <v>4053</v>
      </c>
    </row>
    <row r="358" spans="1:4" ht="31.5" customHeight="1" x14ac:dyDescent="0.25">
      <c r="A358" s="11" t="s">
        <v>398</v>
      </c>
      <c r="B358" s="11" t="s">
        <v>1308</v>
      </c>
      <c r="C358" s="11" t="s">
        <v>2050</v>
      </c>
      <c r="D358" s="11" t="s">
        <v>2053</v>
      </c>
    </row>
    <row r="359" spans="1:4" ht="31.5" customHeight="1" x14ac:dyDescent="0.25">
      <c r="A359" s="11" t="s">
        <v>398</v>
      </c>
      <c r="B359" s="11" t="s">
        <v>1308</v>
      </c>
      <c r="C359" s="11" t="s">
        <v>2050</v>
      </c>
      <c r="D359" s="11" t="s">
        <v>2057</v>
      </c>
    </row>
    <row r="360" spans="1:4" ht="31.5" customHeight="1" x14ac:dyDescent="0.25">
      <c r="A360" s="11" t="s">
        <v>398</v>
      </c>
      <c r="B360" s="11" t="s">
        <v>1308</v>
      </c>
      <c r="C360" s="11" t="s">
        <v>2050</v>
      </c>
      <c r="D360" s="11" t="s">
        <v>2055</v>
      </c>
    </row>
    <row r="361" spans="1:4" ht="31.5" customHeight="1" x14ac:dyDescent="0.25">
      <c r="A361" s="11" t="s">
        <v>398</v>
      </c>
      <c r="B361" s="11" t="s">
        <v>1308</v>
      </c>
      <c r="C361" s="11" t="s">
        <v>2050</v>
      </c>
      <c r="D361" s="11" t="s">
        <v>4052</v>
      </c>
    </row>
    <row r="362" spans="1:4" ht="31.5" customHeight="1" x14ac:dyDescent="0.25">
      <c r="A362" s="11" t="s">
        <v>398</v>
      </c>
      <c r="B362" s="11" t="s">
        <v>1308</v>
      </c>
      <c r="C362" s="11" t="s">
        <v>2050</v>
      </c>
      <c r="D362" s="11" t="s">
        <v>87</v>
      </c>
    </row>
    <row r="363" spans="1:4" ht="31.5" customHeight="1" x14ac:dyDescent="0.25">
      <c r="A363" s="11" t="s">
        <v>1045</v>
      </c>
      <c r="B363" s="11" t="s">
        <v>1326</v>
      </c>
      <c r="C363" s="11" t="s">
        <v>1046</v>
      </c>
      <c r="D363" s="11" t="s">
        <v>2059</v>
      </c>
    </row>
    <row r="364" spans="1:4" ht="31.5" customHeight="1" x14ac:dyDescent="0.25">
      <c r="A364" s="11" t="s">
        <v>1045</v>
      </c>
      <c r="B364" s="11" t="s">
        <v>1326</v>
      </c>
      <c r="C364" s="11" t="s">
        <v>1046</v>
      </c>
      <c r="D364" s="11" t="s">
        <v>2065</v>
      </c>
    </row>
    <row r="365" spans="1:4" ht="31.5" customHeight="1" x14ac:dyDescent="0.25">
      <c r="A365" s="11" t="s">
        <v>1045</v>
      </c>
      <c r="B365" s="11" t="s">
        <v>1326</v>
      </c>
      <c r="C365" s="11" t="s">
        <v>1046</v>
      </c>
      <c r="D365" s="11" t="s">
        <v>2062</v>
      </c>
    </row>
    <row r="366" spans="1:4" ht="31.5" customHeight="1" x14ac:dyDescent="0.25">
      <c r="A366" s="11" t="s">
        <v>1045</v>
      </c>
      <c r="B366" s="11" t="s">
        <v>1326</v>
      </c>
      <c r="C366" s="11" t="s">
        <v>1046</v>
      </c>
      <c r="D366" s="11" t="s">
        <v>60</v>
      </c>
    </row>
    <row r="367" spans="1:4" ht="31.5" customHeight="1" x14ac:dyDescent="0.25">
      <c r="A367" s="11" t="s">
        <v>1257</v>
      </c>
      <c r="B367" s="11" t="s">
        <v>1326</v>
      </c>
      <c r="C367" s="11" t="s">
        <v>2586</v>
      </c>
      <c r="D367" s="11" t="s">
        <v>87</v>
      </c>
    </row>
    <row r="368" spans="1:4" ht="31.5" customHeight="1" x14ac:dyDescent="0.25">
      <c r="A368" s="11" t="s">
        <v>1257</v>
      </c>
      <c r="B368" s="11" t="s">
        <v>1326</v>
      </c>
      <c r="C368" s="11" t="s">
        <v>2586</v>
      </c>
      <c r="D368" s="11" t="s">
        <v>2774</v>
      </c>
    </row>
    <row r="369" spans="1:4" ht="31.5" customHeight="1" x14ac:dyDescent="0.25">
      <c r="A369" s="11" t="s">
        <v>1257</v>
      </c>
      <c r="B369" s="11" t="s">
        <v>1326</v>
      </c>
      <c r="C369" s="11" t="s">
        <v>2586</v>
      </c>
      <c r="D369" s="11" t="s">
        <v>1266</v>
      </c>
    </row>
    <row r="370" spans="1:4" ht="31.5" customHeight="1" x14ac:dyDescent="0.25">
      <c r="A370" s="11" t="s">
        <v>1257</v>
      </c>
      <c r="B370" s="11" t="s">
        <v>1326</v>
      </c>
      <c r="C370" s="11" t="s">
        <v>2586</v>
      </c>
      <c r="D370" s="11" t="s">
        <v>1259</v>
      </c>
    </row>
    <row r="371" spans="1:4" ht="31.5" customHeight="1" x14ac:dyDescent="0.25">
      <c r="A371" s="11" t="s">
        <v>1257</v>
      </c>
      <c r="B371" s="11" t="s">
        <v>1326</v>
      </c>
      <c r="C371" s="11" t="s">
        <v>2586</v>
      </c>
      <c r="D371" s="11" t="s">
        <v>1264</v>
      </c>
    </row>
    <row r="372" spans="1:4" ht="31.5" customHeight="1" x14ac:dyDescent="0.25">
      <c r="A372" s="11" t="s">
        <v>1257</v>
      </c>
      <c r="B372" s="11" t="s">
        <v>1326</v>
      </c>
      <c r="C372" s="11" t="s">
        <v>2586</v>
      </c>
      <c r="D372" s="11" t="s">
        <v>1262</v>
      </c>
    </row>
    <row r="373" spans="1:4" ht="31.5" customHeight="1" x14ac:dyDescent="0.25">
      <c r="A373" s="11" t="s">
        <v>1054</v>
      </c>
      <c r="B373" s="11" t="s">
        <v>1379</v>
      </c>
      <c r="C373" s="11" t="s">
        <v>2071</v>
      </c>
      <c r="D373" s="11" t="s">
        <v>2075</v>
      </c>
    </row>
    <row r="374" spans="1:4" ht="31.5" customHeight="1" x14ac:dyDescent="0.25">
      <c r="A374" s="11" t="s">
        <v>1054</v>
      </c>
      <c r="B374" s="11" t="s">
        <v>1379</v>
      </c>
      <c r="C374" s="11" t="s">
        <v>2071</v>
      </c>
      <c r="D374" s="11" t="s">
        <v>2072</v>
      </c>
    </row>
    <row r="375" spans="1:4" ht="31.5" customHeight="1" x14ac:dyDescent="0.25">
      <c r="A375" s="11" t="s">
        <v>1054</v>
      </c>
      <c r="B375" s="11" t="s">
        <v>1379</v>
      </c>
      <c r="C375" s="11" t="s">
        <v>2071</v>
      </c>
      <c r="D375" s="11" t="s">
        <v>4041</v>
      </c>
    </row>
    <row r="376" spans="1:4" ht="31.5" customHeight="1" x14ac:dyDescent="0.25">
      <c r="A376" s="11" t="s">
        <v>1054</v>
      </c>
      <c r="B376" s="11" t="s">
        <v>1379</v>
      </c>
      <c r="C376" s="11" t="s">
        <v>2071</v>
      </c>
      <c r="D376" s="11" t="s">
        <v>3991</v>
      </c>
    </row>
    <row r="377" spans="1:4" ht="31.5" customHeight="1" x14ac:dyDescent="0.25">
      <c r="A377" s="11" t="s">
        <v>1054</v>
      </c>
      <c r="B377" s="11" t="s">
        <v>1379</v>
      </c>
      <c r="C377" s="11" t="s">
        <v>2071</v>
      </c>
      <c r="D377" s="11" t="s">
        <v>3992</v>
      </c>
    </row>
    <row r="378" spans="1:4" ht="31.5" customHeight="1" x14ac:dyDescent="0.25">
      <c r="A378" s="11" t="s">
        <v>1054</v>
      </c>
      <c r="B378" s="11" t="s">
        <v>1379</v>
      </c>
      <c r="C378" s="11" t="s">
        <v>2071</v>
      </c>
      <c r="D378" s="11" t="s">
        <v>4046</v>
      </c>
    </row>
    <row r="379" spans="1:4" ht="31.5" customHeight="1" x14ac:dyDescent="0.25">
      <c r="A379" s="11" t="s">
        <v>1054</v>
      </c>
      <c r="B379" s="11" t="s">
        <v>1379</v>
      </c>
      <c r="C379" s="11" t="s">
        <v>2071</v>
      </c>
      <c r="D379" s="11" t="s">
        <v>60</v>
      </c>
    </row>
    <row r="380" spans="1:4" ht="31.5" customHeight="1" x14ac:dyDescent="0.25">
      <c r="A380" s="11" t="s">
        <v>382</v>
      </c>
      <c r="B380" s="11" t="s">
        <v>58</v>
      </c>
      <c r="C380" s="11" t="s">
        <v>2077</v>
      </c>
      <c r="D380" s="11" t="s">
        <v>384</v>
      </c>
    </row>
    <row r="381" spans="1:4" ht="31.5" customHeight="1" x14ac:dyDescent="0.25">
      <c r="A381" s="11" t="s">
        <v>1081</v>
      </c>
      <c r="B381" s="11" t="s">
        <v>1308</v>
      </c>
      <c r="C381" s="11" t="s">
        <v>3979</v>
      </c>
      <c r="D381" s="11" t="s">
        <v>3998</v>
      </c>
    </row>
    <row r="382" spans="1:4" ht="31.5" customHeight="1" x14ac:dyDescent="0.25">
      <c r="A382" s="11" t="s">
        <v>1081</v>
      </c>
      <c r="B382" s="11" t="s">
        <v>1308</v>
      </c>
      <c r="C382" s="11" t="s">
        <v>3979</v>
      </c>
      <c r="D382" s="11" t="s">
        <v>4025</v>
      </c>
    </row>
    <row r="383" spans="1:4" ht="31.5" customHeight="1" x14ac:dyDescent="0.25">
      <c r="A383" s="11" t="s">
        <v>1081</v>
      </c>
      <c r="B383" s="11" t="s">
        <v>1308</v>
      </c>
      <c r="C383" s="11" t="s">
        <v>3979</v>
      </c>
      <c r="D383" s="11" t="s">
        <v>4012</v>
      </c>
    </row>
    <row r="384" spans="1:4" ht="31.5" customHeight="1" x14ac:dyDescent="0.25">
      <c r="A384" s="11" t="s">
        <v>1081</v>
      </c>
      <c r="B384" s="11" t="s">
        <v>1308</v>
      </c>
      <c r="C384" s="11" t="s">
        <v>3979</v>
      </c>
      <c r="D384" s="11" t="s">
        <v>87</v>
      </c>
    </row>
    <row r="385" spans="1:4" ht="31.5" customHeight="1" x14ac:dyDescent="0.25">
      <c r="A385" s="11" t="s">
        <v>92</v>
      </c>
      <c r="B385" s="11" t="s">
        <v>58</v>
      </c>
      <c r="C385" s="11" t="s">
        <v>93</v>
      </c>
      <c r="D385" s="11" t="s">
        <v>94</v>
      </c>
    </row>
    <row r="386" spans="1:4" ht="31.5" customHeight="1" x14ac:dyDescent="0.25">
      <c r="A386" s="11" t="s">
        <v>92</v>
      </c>
      <c r="B386" s="11" t="s">
        <v>58</v>
      </c>
      <c r="C386" s="11" t="s">
        <v>93</v>
      </c>
      <c r="D386" s="11" t="s">
        <v>95</v>
      </c>
    </row>
    <row r="387" spans="1:4" ht="31.5" customHeight="1" x14ac:dyDescent="0.25">
      <c r="A387" s="11" t="s">
        <v>1268</v>
      </c>
      <c r="B387" s="11" t="s">
        <v>1326</v>
      </c>
      <c r="C387" s="11" t="s">
        <v>1269</v>
      </c>
      <c r="D387" s="11" t="s">
        <v>2082</v>
      </c>
    </row>
    <row r="388" spans="1:4" ht="31.5" customHeight="1" x14ac:dyDescent="0.25">
      <c r="A388" s="11" t="s">
        <v>1268</v>
      </c>
      <c r="B388" s="11" t="s">
        <v>1326</v>
      </c>
      <c r="C388" s="11" t="s">
        <v>1269</v>
      </c>
      <c r="D388" s="11" t="s">
        <v>4331</v>
      </c>
    </row>
    <row r="389" spans="1:4" ht="31.5" customHeight="1" x14ac:dyDescent="0.25">
      <c r="A389" s="11" t="s">
        <v>1268</v>
      </c>
      <c r="B389" s="11" t="s">
        <v>1326</v>
      </c>
      <c r="C389" s="11" t="s">
        <v>1269</v>
      </c>
      <c r="D389" s="11" t="s">
        <v>2089</v>
      </c>
    </row>
    <row r="390" spans="1:4" ht="31.5" customHeight="1" x14ac:dyDescent="0.25">
      <c r="A390" s="11" t="s">
        <v>1268</v>
      </c>
      <c r="B390" s="11" t="s">
        <v>1326</v>
      </c>
      <c r="C390" s="11" t="s">
        <v>1269</v>
      </c>
      <c r="D390" s="11" t="s">
        <v>2096</v>
      </c>
    </row>
    <row r="391" spans="1:4" ht="31.5" customHeight="1" x14ac:dyDescent="0.25">
      <c r="A391" s="11" t="s">
        <v>1268</v>
      </c>
      <c r="B391" s="11" t="s">
        <v>1326</v>
      </c>
      <c r="C391" s="11" t="s">
        <v>1269</v>
      </c>
      <c r="D391" s="11" t="s">
        <v>2086</v>
      </c>
    </row>
    <row r="392" spans="1:4" ht="31.5" customHeight="1" x14ac:dyDescent="0.25">
      <c r="A392" s="11" t="s">
        <v>1268</v>
      </c>
      <c r="B392" s="11" t="s">
        <v>1326</v>
      </c>
      <c r="C392" s="11" t="s">
        <v>1269</v>
      </c>
      <c r="D392" s="11" t="s">
        <v>2094</v>
      </c>
    </row>
    <row r="393" spans="1:4" ht="31.5" customHeight="1" x14ac:dyDescent="0.25">
      <c r="A393" s="11" t="s">
        <v>1232</v>
      </c>
      <c r="B393" s="11" t="s">
        <v>1413</v>
      </c>
      <c r="C393" s="11" t="s">
        <v>2098</v>
      </c>
      <c r="D393" s="11" t="s">
        <v>4325</v>
      </c>
    </row>
    <row r="394" spans="1:4" ht="31.5" customHeight="1" x14ac:dyDescent="0.25">
      <c r="A394" s="11" t="s">
        <v>1232</v>
      </c>
      <c r="B394" s="11" t="s">
        <v>1413</v>
      </c>
      <c r="C394" s="11" t="s">
        <v>2098</v>
      </c>
      <c r="D394" s="11" t="s">
        <v>2115</v>
      </c>
    </row>
    <row r="395" spans="1:4" ht="31.5" customHeight="1" x14ac:dyDescent="0.25">
      <c r="A395" s="11" t="s">
        <v>1232</v>
      </c>
      <c r="B395" s="11" t="s">
        <v>1413</v>
      </c>
      <c r="C395" s="11" t="s">
        <v>2098</v>
      </c>
      <c r="D395" s="11" t="s">
        <v>2120</v>
      </c>
    </row>
    <row r="396" spans="1:4" ht="31.5" customHeight="1" x14ac:dyDescent="0.25">
      <c r="A396" s="11" t="s">
        <v>1232</v>
      </c>
      <c r="B396" s="11" t="s">
        <v>1413</v>
      </c>
      <c r="C396" s="11" t="s">
        <v>2098</v>
      </c>
      <c r="D396" s="11" t="s">
        <v>2118</v>
      </c>
    </row>
    <row r="397" spans="1:4" ht="31.5" customHeight="1" x14ac:dyDescent="0.25">
      <c r="A397" s="11" t="s">
        <v>1232</v>
      </c>
      <c r="B397" s="11" t="s">
        <v>1413</v>
      </c>
      <c r="C397" s="11" t="s">
        <v>2098</v>
      </c>
      <c r="D397" s="11" t="s">
        <v>2099</v>
      </c>
    </row>
    <row r="398" spans="1:4" ht="31.5" customHeight="1" x14ac:dyDescent="0.25">
      <c r="A398" s="11" t="s">
        <v>1232</v>
      </c>
      <c r="B398" s="11" t="s">
        <v>1413</v>
      </c>
      <c r="C398" s="11" t="s">
        <v>2098</v>
      </c>
      <c r="D398" s="11" t="s">
        <v>1235</v>
      </c>
    </row>
    <row r="399" spans="1:4" ht="31.5" customHeight="1" x14ac:dyDescent="0.25">
      <c r="A399" s="11" t="s">
        <v>1232</v>
      </c>
      <c r="B399" s="11" t="s">
        <v>1413</v>
      </c>
      <c r="C399" s="11" t="s">
        <v>2098</v>
      </c>
      <c r="D399" s="11" t="s">
        <v>2108</v>
      </c>
    </row>
    <row r="400" spans="1:4" ht="31.5" customHeight="1" x14ac:dyDescent="0.25">
      <c r="A400" s="11" t="s">
        <v>1232</v>
      </c>
      <c r="B400" s="11" t="s">
        <v>1413</v>
      </c>
      <c r="C400" s="11" t="s">
        <v>2098</v>
      </c>
      <c r="D400" s="11" t="s">
        <v>2106</v>
      </c>
    </row>
    <row r="401" spans="1:4" ht="31.5" customHeight="1" x14ac:dyDescent="0.25">
      <c r="A401" s="11" t="s">
        <v>46</v>
      </c>
      <c r="B401" s="11" t="s">
        <v>58</v>
      </c>
      <c r="C401" s="11" t="s">
        <v>2123</v>
      </c>
      <c r="D401" s="11" t="s">
        <v>49</v>
      </c>
    </row>
    <row r="402" spans="1:4" ht="31.5" customHeight="1" x14ac:dyDescent="0.25">
      <c r="A402" s="11" t="s">
        <v>46</v>
      </c>
      <c r="B402" s="11" t="s">
        <v>58</v>
      </c>
      <c r="C402" s="11" t="s">
        <v>2123</v>
      </c>
      <c r="D402" s="11" t="s">
        <v>55</v>
      </c>
    </row>
    <row r="403" spans="1:4" ht="31.5" customHeight="1" x14ac:dyDescent="0.25">
      <c r="A403" s="11" t="s">
        <v>445</v>
      </c>
      <c r="B403" s="11" t="s">
        <v>58</v>
      </c>
      <c r="C403" s="11" t="s">
        <v>2130</v>
      </c>
      <c r="D403" s="11" t="s">
        <v>447</v>
      </c>
    </row>
    <row r="404" spans="1:4" ht="31.5" customHeight="1" x14ac:dyDescent="0.25">
      <c r="A404" s="11" t="s">
        <v>445</v>
      </c>
      <c r="B404" s="11" t="s">
        <v>58</v>
      </c>
      <c r="C404" s="11" t="s">
        <v>2130</v>
      </c>
      <c r="D404" s="11" t="s">
        <v>451</v>
      </c>
    </row>
    <row r="405" spans="1:4" ht="31.5" customHeight="1" x14ac:dyDescent="0.25">
      <c r="A405" s="11" t="s">
        <v>445</v>
      </c>
      <c r="B405" s="11" t="s">
        <v>58</v>
      </c>
      <c r="C405" s="11" t="s">
        <v>2130</v>
      </c>
      <c r="D405" s="11" t="s">
        <v>452</v>
      </c>
    </row>
    <row r="406" spans="1:4" ht="31.5" customHeight="1" x14ac:dyDescent="0.25">
      <c r="A406" s="11" t="s">
        <v>445</v>
      </c>
      <c r="B406" s="11" t="s">
        <v>58</v>
      </c>
      <c r="C406" s="11" t="s">
        <v>2130</v>
      </c>
      <c r="D406" s="11" t="s">
        <v>448</v>
      </c>
    </row>
    <row r="407" spans="1:4" ht="31.5" customHeight="1" x14ac:dyDescent="0.25">
      <c r="A407" s="11" t="s">
        <v>1224</v>
      </c>
      <c r="B407" s="11" t="s">
        <v>58</v>
      </c>
      <c r="C407" s="11" t="s">
        <v>2674</v>
      </c>
      <c r="D407" s="11" t="s">
        <v>2735</v>
      </c>
    </row>
    <row r="408" spans="1:4" ht="31.5" customHeight="1" x14ac:dyDescent="0.25">
      <c r="A408" s="11" t="s">
        <v>1224</v>
      </c>
      <c r="B408" s="11" t="s">
        <v>58</v>
      </c>
      <c r="C408" s="11" t="s">
        <v>2674</v>
      </c>
      <c r="D408" s="11" t="s">
        <v>297</v>
      </c>
    </row>
    <row r="409" spans="1:4" ht="31.5" customHeight="1" x14ac:dyDescent="0.25">
      <c r="A409" s="11" t="s">
        <v>1224</v>
      </c>
      <c r="B409" s="11" t="s">
        <v>58</v>
      </c>
      <c r="C409" s="11" t="s">
        <v>2674</v>
      </c>
      <c r="D409" s="11" t="s">
        <v>2675</v>
      </c>
    </row>
    <row r="410" spans="1:4" ht="31.5" customHeight="1" x14ac:dyDescent="0.25">
      <c r="A410" s="11" t="s">
        <v>679</v>
      </c>
      <c r="B410" s="11" t="s">
        <v>1379</v>
      </c>
      <c r="C410" s="11" t="s">
        <v>2166</v>
      </c>
      <c r="D410" s="11" t="s">
        <v>681</v>
      </c>
    </row>
    <row r="411" spans="1:4" ht="31.5" customHeight="1" x14ac:dyDescent="0.25">
      <c r="A411" s="11" t="s">
        <v>679</v>
      </c>
      <c r="B411" s="11" t="s">
        <v>1379</v>
      </c>
      <c r="C411" s="11" t="s">
        <v>2166</v>
      </c>
      <c r="D411" s="11" t="s">
        <v>87</v>
      </c>
    </row>
    <row r="412" spans="1:4" ht="31.5" customHeight="1" x14ac:dyDescent="0.25">
      <c r="A412" s="11" t="s">
        <v>679</v>
      </c>
      <c r="B412" s="11" t="s">
        <v>1379</v>
      </c>
      <c r="C412" s="11" t="s">
        <v>2166</v>
      </c>
      <c r="D412" s="11" t="s">
        <v>684</v>
      </c>
    </row>
    <row r="413" spans="1:4" ht="31.5" customHeight="1" x14ac:dyDescent="0.25">
      <c r="A413" s="11" t="s">
        <v>679</v>
      </c>
      <c r="B413" s="11" t="s">
        <v>1379</v>
      </c>
      <c r="C413" s="11" t="s">
        <v>2166</v>
      </c>
      <c r="D413" s="11" t="s">
        <v>688</v>
      </c>
    </row>
    <row r="414" spans="1:4" ht="31.5" customHeight="1" x14ac:dyDescent="0.25">
      <c r="A414" s="11" t="s">
        <v>679</v>
      </c>
      <c r="B414" s="11" t="s">
        <v>1379</v>
      </c>
      <c r="C414" s="11" t="s">
        <v>2166</v>
      </c>
      <c r="D414" s="11" t="s">
        <v>690</v>
      </c>
    </row>
    <row r="415" spans="1:4" ht="31.5" customHeight="1" x14ac:dyDescent="0.25">
      <c r="A415" s="11" t="s">
        <v>679</v>
      </c>
      <c r="B415" s="11" t="s">
        <v>1379</v>
      </c>
      <c r="C415" s="11" t="s">
        <v>2166</v>
      </c>
      <c r="D415" s="11" t="s">
        <v>691</v>
      </c>
    </row>
    <row r="416" spans="1:4" ht="31.5" customHeight="1" x14ac:dyDescent="0.25">
      <c r="A416" s="11" t="s">
        <v>1090</v>
      </c>
      <c r="B416" s="11" t="s">
        <v>1379</v>
      </c>
      <c r="C416" s="11" t="s">
        <v>2174</v>
      </c>
      <c r="D416" s="11" t="s">
        <v>2175</v>
      </c>
    </row>
    <row r="417" spans="1:4" ht="31.5" customHeight="1" x14ac:dyDescent="0.25">
      <c r="A417" s="11" t="s">
        <v>1090</v>
      </c>
      <c r="B417" s="11" t="s">
        <v>1379</v>
      </c>
      <c r="C417" s="11" t="s">
        <v>2174</v>
      </c>
      <c r="D417" s="11" t="s">
        <v>2178</v>
      </c>
    </row>
    <row r="418" spans="1:4" ht="31.5" customHeight="1" x14ac:dyDescent="0.25">
      <c r="A418" s="11" t="s">
        <v>1090</v>
      </c>
      <c r="B418" s="11" t="s">
        <v>1379</v>
      </c>
      <c r="C418" s="11" t="s">
        <v>2174</v>
      </c>
      <c r="D418" s="11" t="s">
        <v>60</v>
      </c>
    </row>
    <row r="419" spans="1:4" ht="31.5" customHeight="1" x14ac:dyDescent="0.25">
      <c r="A419" s="11" t="s">
        <v>725</v>
      </c>
      <c r="B419" s="11" t="s">
        <v>1317</v>
      </c>
      <c r="C419" s="11" t="s">
        <v>2635</v>
      </c>
      <c r="D419" s="11" t="s">
        <v>727</v>
      </c>
    </row>
    <row r="420" spans="1:4" ht="31.5" customHeight="1" x14ac:dyDescent="0.25">
      <c r="A420" s="11" t="s">
        <v>725</v>
      </c>
      <c r="B420" s="11" t="s">
        <v>1317</v>
      </c>
      <c r="C420" s="11" t="s">
        <v>2635</v>
      </c>
      <c r="D420" s="11" t="s">
        <v>730</v>
      </c>
    </row>
    <row r="421" spans="1:4" ht="31.5" customHeight="1" x14ac:dyDescent="0.25">
      <c r="A421" s="11" t="s">
        <v>725</v>
      </c>
      <c r="B421" s="11" t="s">
        <v>1317</v>
      </c>
      <c r="C421" s="11" t="s">
        <v>2635</v>
      </c>
      <c r="D421" s="11" t="s">
        <v>732</v>
      </c>
    </row>
    <row r="422" spans="1:4" ht="31.5" customHeight="1" x14ac:dyDescent="0.25">
      <c r="A422" s="11" t="s">
        <v>725</v>
      </c>
      <c r="B422" s="11" t="s">
        <v>1317</v>
      </c>
      <c r="C422" s="11" t="s">
        <v>2635</v>
      </c>
      <c r="D422" s="11" t="s">
        <v>154</v>
      </c>
    </row>
    <row r="423" spans="1:4" ht="31.5" customHeight="1" x14ac:dyDescent="0.25">
      <c r="A423" s="11" t="s">
        <v>725</v>
      </c>
      <c r="B423" s="11" t="s">
        <v>1317</v>
      </c>
      <c r="C423" s="11" t="s">
        <v>2635</v>
      </c>
      <c r="D423" s="11" t="s">
        <v>733</v>
      </c>
    </row>
    <row r="424" spans="1:4" ht="31.5" customHeight="1" x14ac:dyDescent="0.25">
      <c r="A424" s="11" t="s">
        <v>1096</v>
      </c>
      <c r="B424" s="11" t="s">
        <v>58</v>
      </c>
      <c r="C424" s="11" t="s">
        <v>3981</v>
      </c>
      <c r="D424" s="11" t="s">
        <v>4018</v>
      </c>
    </row>
    <row r="425" spans="1:4" ht="31.5" customHeight="1" x14ac:dyDescent="0.25">
      <c r="A425" s="11" t="s">
        <v>1096</v>
      </c>
      <c r="B425" s="11" t="s">
        <v>58</v>
      </c>
      <c r="C425" s="11" t="s">
        <v>3981</v>
      </c>
      <c r="D425" s="11" t="s">
        <v>4031</v>
      </c>
    </row>
    <row r="426" spans="1:4" ht="31.5" customHeight="1" x14ac:dyDescent="0.25">
      <c r="A426" s="11" t="s">
        <v>1096</v>
      </c>
      <c r="B426" s="11" t="s">
        <v>58</v>
      </c>
      <c r="C426" s="11" t="s">
        <v>3981</v>
      </c>
      <c r="D426" s="11" t="s">
        <v>60</v>
      </c>
    </row>
    <row r="427" spans="1:4" ht="31.5" customHeight="1" x14ac:dyDescent="0.25">
      <c r="A427" s="11" t="s">
        <v>616</v>
      </c>
      <c r="B427" s="11" t="s">
        <v>1326</v>
      </c>
      <c r="C427" s="11" t="s">
        <v>2182</v>
      </c>
      <c r="D427" s="11" t="s">
        <v>618</v>
      </c>
    </row>
    <row r="428" spans="1:4" ht="31.5" customHeight="1" x14ac:dyDescent="0.25">
      <c r="A428" s="11" t="s">
        <v>616</v>
      </c>
      <c r="B428" s="11" t="s">
        <v>1326</v>
      </c>
      <c r="C428" s="11" t="s">
        <v>2182</v>
      </c>
      <c r="D428" s="11" t="s">
        <v>621</v>
      </c>
    </row>
    <row r="429" spans="1:4" ht="31.5" customHeight="1" x14ac:dyDescent="0.25">
      <c r="A429" s="11" t="s">
        <v>616</v>
      </c>
      <c r="B429" s="11" t="s">
        <v>1326</v>
      </c>
      <c r="C429" s="11" t="s">
        <v>2182</v>
      </c>
      <c r="D429" s="11" t="s">
        <v>623</v>
      </c>
    </row>
    <row r="430" spans="1:4" ht="31.5" customHeight="1" x14ac:dyDescent="0.25">
      <c r="A430" s="11" t="s">
        <v>616</v>
      </c>
      <c r="B430" s="11" t="s">
        <v>1326</v>
      </c>
      <c r="C430" s="11" t="s">
        <v>2182</v>
      </c>
      <c r="D430" s="11" t="s">
        <v>1256</v>
      </c>
    </row>
    <row r="431" spans="1:4" ht="31.5" customHeight="1" x14ac:dyDescent="0.25">
      <c r="A431" s="11" t="s">
        <v>616</v>
      </c>
      <c r="B431" s="11" t="s">
        <v>1326</v>
      </c>
      <c r="C431" s="11" t="s">
        <v>2182</v>
      </c>
      <c r="D431" s="11" t="s">
        <v>624</v>
      </c>
    </row>
    <row r="432" spans="1:4" ht="31.5" customHeight="1" x14ac:dyDescent="0.25">
      <c r="A432" s="11" t="s">
        <v>616</v>
      </c>
      <c r="B432" s="11" t="s">
        <v>1326</v>
      </c>
      <c r="C432" s="11" t="s">
        <v>2182</v>
      </c>
      <c r="D432" s="11" t="s">
        <v>625</v>
      </c>
    </row>
    <row r="433" spans="1:4" ht="31.5" customHeight="1" x14ac:dyDescent="0.25">
      <c r="A433" s="11" t="s">
        <v>1101</v>
      </c>
      <c r="B433" s="11" t="s">
        <v>58</v>
      </c>
      <c r="C433" s="11" t="s">
        <v>3982</v>
      </c>
      <c r="D433" s="11" t="s">
        <v>4044</v>
      </c>
    </row>
    <row r="434" spans="1:4" ht="31.5" customHeight="1" x14ac:dyDescent="0.25">
      <c r="A434" s="11" t="s">
        <v>1101</v>
      </c>
      <c r="B434" s="11" t="s">
        <v>58</v>
      </c>
      <c r="C434" s="11" t="s">
        <v>3982</v>
      </c>
      <c r="D434" s="11" t="s">
        <v>4030</v>
      </c>
    </row>
    <row r="435" spans="1:4" ht="31.5" customHeight="1" x14ac:dyDescent="0.25">
      <c r="A435" s="11" t="s">
        <v>1101</v>
      </c>
      <c r="B435" s="11" t="s">
        <v>58</v>
      </c>
      <c r="C435" s="11" t="s">
        <v>3982</v>
      </c>
      <c r="D435" s="11" t="s">
        <v>4022</v>
      </c>
    </row>
    <row r="436" spans="1:4" ht="31.5" customHeight="1" x14ac:dyDescent="0.25">
      <c r="A436" s="11" t="s">
        <v>1101</v>
      </c>
      <c r="B436" s="11" t="s">
        <v>58</v>
      </c>
      <c r="C436" s="11" t="s">
        <v>3982</v>
      </c>
      <c r="D436" s="11" t="s">
        <v>60</v>
      </c>
    </row>
    <row r="437" spans="1:4" ht="31.5" customHeight="1" x14ac:dyDescent="0.25">
      <c r="A437" s="11" t="s">
        <v>667</v>
      </c>
      <c r="B437" s="11" t="s">
        <v>58</v>
      </c>
      <c r="C437" s="11" t="s">
        <v>2188</v>
      </c>
      <c r="D437" s="11" t="s">
        <v>669</v>
      </c>
    </row>
    <row r="438" spans="1:4" ht="31.5" customHeight="1" x14ac:dyDescent="0.25">
      <c r="A438" s="11" t="s">
        <v>667</v>
      </c>
      <c r="B438" s="11" t="s">
        <v>58</v>
      </c>
      <c r="C438" s="11" t="s">
        <v>2188</v>
      </c>
      <c r="D438" s="11" t="s">
        <v>671</v>
      </c>
    </row>
    <row r="439" spans="1:4" ht="31.5" customHeight="1" x14ac:dyDescent="0.25">
      <c r="A439" s="11" t="s">
        <v>646</v>
      </c>
      <c r="B439" s="11" t="s">
        <v>58</v>
      </c>
      <c r="C439" s="11" t="s">
        <v>2192</v>
      </c>
      <c r="D439" s="11" t="s">
        <v>87</v>
      </c>
    </row>
    <row r="440" spans="1:4" ht="31.5" customHeight="1" x14ac:dyDescent="0.25">
      <c r="A440" s="11" t="s">
        <v>646</v>
      </c>
      <c r="B440" s="11" t="s">
        <v>58</v>
      </c>
      <c r="C440" s="11" t="s">
        <v>2192</v>
      </c>
      <c r="D440" s="11" t="s">
        <v>648</v>
      </c>
    </row>
    <row r="441" spans="1:4" ht="31.5" customHeight="1" x14ac:dyDescent="0.25">
      <c r="A441" s="11" t="s">
        <v>646</v>
      </c>
      <c r="B441" s="11" t="s">
        <v>58</v>
      </c>
      <c r="C441" s="11" t="s">
        <v>2192</v>
      </c>
      <c r="D441" s="11" t="s">
        <v>649</v>
      </c>
    </row>
    <row r="442" spans="1:4" ht="31.5" customHeight="1" x14ac:dyDescent="0.25">
      <c r="A442" s="11" t="s">
        <v>503</v>
      </c>
      <c r="B442" s="11" t="s">
        <v>1729</v>
      </c>
      <c r="C442" s="11" t="s">
        <v>2195</v>
      </c>
      <c r="D442" s="11" t="s">
        <v>2196</v>
      </c>
    </row>
    <row r="443" spans="1:4" ht="31.5" customHeight="1" x14ac:dyDescent="0.25">
      <c r="A443" s="11" t="s">
        <v>503</v>
      </c>
      <c r="B443" s="11" t="s">
        <v>1729</v>
      </c>
      <c r="C443" s="11" t="s">
        <v>2195</v>
      </c>
      <c r="D443" s="11" t="s">
        <v>2205</v>
      </c>
    </row>
    <row r="444" spans="1:4" ht="31.5" customHeight="1" x14ac:dyDescent="0.25">
      <c r="A444" s="11" t="s">
        <v>503</v>
      </c>
      <c r="B444" s="11" t="s">
        <v>1729</v>
      </c>
      <c r="C444" s="11" t="s">
        <v>2195</v>
      </c>
      <c r="D444" s="11" t="s">
        <v>2202</v>
      </c>
    </row>
    <row r="445" spans="1:4" ht="31.5" customHeight="1" x14ac:dyDescent="0.25">
      <c r="A445" s="11" t="s">
        <v>503</v>
      </c>
      <c r="B445" s="11" t="s">
        <v>1729</v>
      </c>
      <c r="C445" s="11" t="s">
        <v>2195</v>
      </c>
      <c r="D445" s="11" t="s">
        <v>60</v>
      </c>
    </row>
    <row r="446" spans="1:4" ht="31.5" customHeight="1" x14ac:dyDescent="0.25">
      <c r="A446" s="11" t="s">
        <v>503</v>
      </c>
      <c r="B446" s="11" t="s">
        <v>1729</v>
      </c>
      <c r="C446" s="11" t="s">
        <v>2195</v>
      </c>
      <c r="D446" s="11" t="s">
        <v>505</v>
      </c>
    </row>
    <row r="447" spans="1:4" ht="31.5" customHeight="1" x14ac:dyDescent="0.25">
      <c r="A447" s="11" t="s">
        <v>503</v>
      </c>
      <c r="B447" s="11" t="s">
        <v>1729</v>
      </c>
      <c r="C447" s="11" t="s">
        <v>2195</v>
      </c>
      <c r="D447" s="11" t="s">
        <v>510</v>
      </c>
    </row>
    <row r="448" spans="1:4" ht="31.5" customHeight="1" x14ac:dyDescent="0.25">
      <c r="A448" s="11" t="s">
        <v>503</v>
      </c>
      <c r="B448" s="11" t="s">
        <v>1729</v>
      </c>
      <c r="C448" s="11" t="s">
        <v>2195</v>
      </c>
      <c r="D448" s="11" t="s">
        <v>511</v>
      </c>
    </row>
    <row r="449" spans="1:4" ht="31.5" customHeight="1" x14ac:dyDescent="0.25">
      <c r="A449" s="11" t="s">
        <v>1107</v>
      </c>
      <c r="B449" s="11" t="s">
        <v>1326</v>
      </c>
      <c r="C449" s="11" t="s">
        <v>1108</v>
      </c>
      <c r="D449" s="11" t="s">
        <v>2212</v>
      </c>
    </row>
    <row r="450" spans="1:4" ht="31.5" customHeight="1" x14ac:dyDescent="0.25">
      <c r="A450" s="11" t="s">
        <v>1107</v>
      </c>
      <c r="B450" s="11" t="s">
        <v>1326</v>
      </c>
      <c r="C450" s="11" t="s">
        <v>1108</v>
      </c>
      <c r="D450" s="11" t="s">
        <v>2215</v>
      </c>
    </row>
    <row r="451" spans="1:4" ht="31.5" customHeight="1" x14ac:dyDescent="0.25">
      <c r="A451" s="11" t="s">
        <v>1107</v>
      </c>
      <c r="B451" s="11" t="s">
        <v>1326</v>
      </c>
      <c r="C451" s="11" t="s">
        <v>1108</v>
      </c>
      <c r="D451" s="11" t="s">
        <v>60</v>
      </c>
    </row>
    <row r="452" spans="1:4" ht="31.5" customHeight="1" x14ac:dyDescent="0.25">
      <c r="A452" s="11" t="s">
        <v>1124</v>
      </c>
      <c r="B452" s="11" t="s">
        <v>1911</v>
      </c>
      <c r="C452" s="11" t="s">
        <v>2217</v>
      </c>
      <c r="D452" s="11" t="s">
        <v>2218</v>
      </c>
    </row>
    <row r="453" spans="1:4" ht="31.5" customHeight="1" x14ac:dyDescent="0.25">
      <c r="A453" s="11" t="s">
        <v>1124</v>
      </c>
      <c r="B453" s="11" t="s">
        <v>1911</v>
      </c>
      <c r="C453" s="11" t="s">
        <v>2217</v>
      </c>
      <c r="D453" s="11" t="s">
        <v>2221</v>
      </c>
    </row>
    <row r="454" spans="1:4" ht="31.5" customHeight="1" x14ac:dyDescent="0.25">
      <c r="A454" s="11" t="s">
        <v>1124</v>
      </c>
      <c r="B454" s="11" t="s">
        <v>1911</v>
      </c>
      <c r="C454" s="11" t="s">
        <v>2217</v>
      </c>
      <c r="D454" s="11" t="s">
        <v>4024</v>
      </c>
    </row>
    <row r="455" spans="1:4" ht="31.5" customHeight="1" x14ac:dyDescent="0.25">
      <c r="A455" s="11" t="s">
        <v>1124</v>
      </c>
      <c r="B455" s="11" t="s">
        <v>1911</v>
      </c>
      <c r="C455" s="11" t="s">
        <v>2217</v>
      </c>
      <c r="D455" s="11" t="s">
        <v>60</v>
      </c>
    </row>
    <row r="456" spans="1:4" ht="31.5" customHeight="1" x14ac:dyDescent="0.25">
      <c r="A456" s="11" t="s">
        <v>1131</v>
      </c>
      <c r="B456" s="11" t="s">
        <v>1379</v>
      </c>
      <c r="C456" s="11" t="s">
        <v>2225</v>
      </c>
      <c r="D456" s="11" t="s">
        <v>2226</v>
      </c>
    </row>
    <row r="457" spans="1:4" ht="31.5" customHeight="1" x14ac:dyDescent="0.25">
      <c r="A457" s="11" t="s">
        <v>1131</v>
      </c>
      <c r="B457" s="11" t="s">
        <v>1379</v>
      </c>
      <c r="C457" s="11" t="s">
        <v>2225</v>
      </c>
      <c r="D457" s="11" t="s">
        <v>2229</v>
      </c>
    </row>
    <row r="458" spans="1:4" ht="31.5" customHeight="1" x14ac:dyDescent="0.25">
      <c r="A458" s="11" t="s">
        <v>1131</v>
      </c>
      <c r="B458" s="11" t="s">
        <v>1379</v>
      </c>
      <c r="C458" s="11" t="s">
        <v>2225</v>
      </c>
      <c r="D458" s="11" t="s">
        <v>60</v>
      </c>
    </row>
    <row r="459" spans="1:4" ht="31.5" customHeight="1" x14ac:dyDescent="0.25">
      <c r="A459" s="11" t="s">
        <v>1137</v>
      </c>
      <c r="B459" s="11" t="s">
        <v>1326</v>
      </c>
      <c r="C459" s="11" t="s">
        <v>1138</v>
      </c>
      <c r="D459" s="11" t="s">
        <v>2234</v>
      </c>
    </row>
    <row r="460" spans="1:4" ht="31.5" customHeight="1" x14ac:dyDescent="0.25">
      <c r="A460" s="11" t="s">
        <v>1137</v>
      </c>
      <c r="B460" s="11" t="s">
        <v>1326</v>
      </c>
      <c r="C460" s="11" t="s">
        <v>1138</v>
      </c>
      <c r="D460" s="11" t="s">
        <v>2241</v>
      </c>
    </row>
    <row r="461" spans="1:4" ht="31.5" customHeight="1" x14ac:dyDescent="0.25">
      <c r="A461" s="11" t="s">
        <v>1137</v>
      </c>
      <c r="B461" s="11" t="s">
        <v>1326</v>
      </c>
      <c r="C461" s="11" t="s">
        <v>1138</v>
      </c>
      <c r="D461" s="11" t="s">
        <v>87</v>
      </c>
    </row>
    <row r="462" spans="1:4" ht="31.5" customHeight="1" x14ac:dyDescent="0.25">
      <c r="A462" s="11" t="s">
        <v>1143</v>
      </c>
      <c r="B462" s="11" t="s">
        <v>1413</v>
      </c>
      <c r="C462" s="11" t="s">
        <v>2244</v>
      </c>
      <c r="D462" s="11" t="s">
        <v>4034</v>
      </c>
    </row>
    <row r="463" spans="1:4" ht="31.5" customHeight="1" x14ac:dyDescent="0.25">
      <c r="A463" s="11" t="s">
        <v>1143</v>
      </c>
      <c r="B463" s="11" t="s">
        <v>1413</v>
      </c>
      <c r="C463" s="11" t="s">
        <v>2244</v>
      </c>
      <c r="D463" s="11" t="s">
        <v>2245</v>
      </c>
    </row>
    <row r="464" spans="1:4" ht="31.5" customHeight="1" x14ac:dyDescent="0.25">
      <c r="A464" s="11" t="s">
        <v>1143</v>
      </c>
      <c r="B464" s="11" t="s">
        <v>1413</v>
      </c>
      <c r="C464" s="11" t="s">
        <v>2244</v>
      </c>
      <c r="D464" s="11" t="s">
        <v>2248</v>
      </c>
    </row>
    <row r="465" spans="1:4" ht="31.5" customHeight="1" x14ac:dyDescent="0.25">
      <c r="A465" s="11" t="s">
        <v>1143</v>
      </c>
      <c r="B465" s="11" t="s">
        <v>1413</v>
      </c>
      <c r="C465" s="11" t="s">
        <v>2244</v>
      </c>
      <c r="D465" s="11" t="s">
        <v>60</v>
      </c>
    </row>
    <row r="466" spans="1:4" ht="31.5" customHeight="1" x14ac:dyDescent="0.25">
      <c r="A466" s="11" t="s">
        <v>1150</v>
      </c>
      <c r="B466" s="11" t="s">
        <v>1911</v>
      </c>
      <c r="C466" s="11" t="s">
        <v>3983</v>
      </c>
      <c r="D466" s="11" t="s">
        <v>4051</v>
      </c>
    </row>
    <row r="467" spans="1:4" ht="31.5" customHeight="1" x14ac:dyDescent="0.25">
      <c r="A467" s="11" t="s">
        <v>1150</v>
      </c>
      <c r="B467" s="11" t="s">
        <v>1911</v>
      </c>
      <c r="C467" s="11" t="s">
        <v>3983</v>
      </c>
      <c r="D467" s="11" t="s">
        <v>60</v>
      </c>
    </row>
    <row r="468" spans="1:4" ht="31.5" customHeight="1" x14ac:dyDescent="0.25">
      <c r="A468" s="11" t="s">
        <v>692</v>
      </c>
      <c r="B468" s="11" t="s">
        <v>1413</v>
      </c>
      <c r="C468" s="11" t="s">
        <v>2250</v>
      </c>
      <c r="D468" s="11" t="s">
        <v>694</v>
      </c>
    </row>
    <row r="469" spans="1:4" ht="31.5" customHeight="1" x14ac:dyDescent="0.25">
      <c r="A469" s="11" t="s">
        <v>692</v>
      </c>
      <c r="B469" s="11" t="s">
        <v>1413</v>
      </c>
      <c r="C469" s="11" t="s">
        <v>2250</v>
      </c>
      <c r="D469" s="11" t="s">
        <v>697</v>
      </c>
    </row>
    <row r="470" spans="1:4" ht="31.5" customHeight="1" x14ac:dyDescent="0.25">
      <c r="A470" s="11" t="s">
        <v>692</v>
      </c>
      <c r="B470" s="11" t="s">
        <v>1413</v>
      </c>
      <c r="C470" s="11" t="s">
        <v>2250</v>
      </c>
      <c r="D470" s="11" t="s">
        <v>700</v>
      </c>
    </row>
    <row r="471" spans="1:4" ht="31.5" customHeight="1" x14ac:dyDescent="0.25">
      <c r="A471" s="11" t="s">
        <v>692</v>
      </c>
      <c r="B471" s="11" t="s">
        <v>1413</v>
      </c>
      <c r="C471" s="11" t="s">
        <v>2250</v>
      </c>
      <c r="D471" s="11" t="s">
        <v>297</v>
      </c>
    </row>
    <row r="472" spans="1:4" ht="31.5" customHeight="1" x14ac:dyDescent="0.25">
      <c r="A472" s="11" t="s">
        <v>692</v>
      </c>
      <c r="B472" s="11" t="s">
        <v>1413</v>
      </c>
      <c r="C472" s="11" t="s">
        <v>2250</v>
      </c>
      <c r="D472" s="11" t="s">
        <v>702</v>
      </c>
    </row>
    <row r="473" spans="1:4" ht="31.5" customHeight="1" x14ac:dyDescent="0.25">
      <c r="A473" s="11" t="s">
        <v>1112</v>
      </c>
      <c r="B473" s="11" t="s">
        <v>1911</v>
      </c>
      <c r="C473" s="11" t="s">
        <v>2255</v>
      </c>
      <c r="D473" s="11" t="s">
        <v>4033</v>
      </c>
    </row>
    <row r="474" spans="1:4" ht="31.5" customHeight="1" x14ac:dyDescent="0.25">
      <c r="A474" s="11" t="s">
        <v>1112</v>
      </c>
      <c r="B474" s="11" t="s">
        <v>1911</v>
      </c>
      <c r="C474" s="11" t="s">
        <v>2255</v>
      </c>
      <c r="D474" s="11" t="s">
        <v>4017</v>
      </c>
    </row>
    <row r="475" spans="1:4" ht="31.5" customHeight="1" x14ac:dyDescent="0.25">
      <c r="A475" s="11" t="s">
        <v>1112</v>
      </c>
      <c r="B475" s="11" t="s">
        <v>1911</v>
      </c>
      <c r="C475" s="11" t="s">
        <v>2255</v>
      </c>
      <c r="D475" s="11" t="s">
        <v>2256</v>
      </c>
    </row>
    <row r="476" spans="1:4" ht="31.5" customHeight="1" x14ac:dyDescent="0.25">
      <c r="A476" s="11" t="s">
        <v>1112</v>
      </c>
      <c r="B476" s="11" t="s">
        <v>1911</v>
      </c>
      <c r="C476" s="11" t="s">
        <v>2255</v>
      </c>
      <c r="D476" s="11" t="s">
        <v>4048</v>
      </c>
    </row>
    <row r="477" spans="1:4" ht="31.5" customHeight="1" x14ac:dyDescent="0.25">
      <c r="A477" s="11" t="s">
        <v>1112</v>
      </c>
      <c r="B477" s="11" t="s">
        <v>1911</v>
      </c>
      <c r="C477" s="11" t="s">
        <v>2255</v>
      </c>
      <c r="D477" s="11" t="s">
        <v>4020</v>
      </c>
    </row>
    <row r="478" spans="1:4" ht="31.5" customHeight="1" x14ac:dyDescent="0.25">
      <c r="A478" s="11" t="s">
        <v>1112</v>
      </c>
      <c r="B478" s="11" t="s">
        <v>1911</v>
      </c>
      <c r="C478" s="11" t="s">
        <v>2255</v>
      </c>
      <c r="D478" s="11" t="s">
        <v>60</v>
      </c>
    </row>
    <row r="479" spans="1:4" ht="31.5" customHeight="1" x14ac:dyDescent="0.25">
      <c r="A479" s="11" t="s">
        <v>1155</v>
      </c>
      <c r="B479" s="11" t="s">
        <v>1379</v>
      </c>
      <c r="C479" s="11" t="s">
        <v>1156</v>
      </c>
      <c r="D479" s="11" t="s">
        <v>1688</v>
      </c>
    </row>
    <row r="480" spans="1:4" ht="31.5" customHeight="1" x14ac:dyDescent="0.25">
      <c r="A480" s="11" t="s">
        <v>1155</v>
      </c>
      <c r="B480" s="11" t="s">
        <v>1379</v>
      </c>
      <c r="C480" s="11" t="s">
        <v>1156</v>
      </c>
      <c r="D480" s="11" t="s">
        <v>4029</v>
      </c>
    </row>
    <row r="481" spans="1:4" ht="31.5" customHeight="1" x14ac:dyDescent="0.25">
      <c r="A481" s="11" t="s">
        <v>1155</v>
      </c>
      <c r="B481" s="11" t="s">
        <v>1379</v>
      </c>
      <c r="C481" s="11" t="s">
        <v>1156</v>
      </c>
      <c r="D481" s="11" t="s">
        <v>60</v>
      </c>
    </row>
    <row r="482" spans="1:4" ht="31.5" customHeight="1" x14ac:dyDescent="0.25">
      <c r="A482" s="11" t="s">
        <v>1161</v>
      </c>
      <c r="B482" s="11" t="s">
        <v>1413</v>
      </c>
      <c r="C482" s="11" t="s">
        <v>1162</v>
      </c>
      <c r="D482" s="11" t="s">
        <v>2258</v>
      </c>
    </row>
    <row r="483" spans="1:4" ht="31.5" customHeight="1" x14ac:dyDescent="0.25">
      <c r="A483" s="11" t="s">
        <v>1161</v>
      </c>
      <c r="B483" s="11" t="s">
        <v>1413</v>
      </c>
      <c r="C483" s="11" t="s">
        <v>1162</v>
      </c>
      <c r="D483" s="11" t="s">
        <v>2264</v>
      </c>
    </row>
    <row r="484" spans="1:4" ht="31.5" customHeight="1" x14ac:dyDescent="0.25">
      <c r="A484" s="11" t="s">
        <v>1161</v>
      </c>
      <c r="B484" s="11" t="s">
        <v>1413</v>
      </c>
      <c r="C484" s="11" t="s">
        <v>1162</v>
      </c>
      <c r="D484" s="11" t="s">
        <v>2272</v>
      </c>
    </row>
    <row r="485" spans="1:4" ht="31.5" customHeight="1" x14ac:dyDescent="0.25">
      <c r="A485" s="11" t="s">
        <v>1161</v>
      </c>
      <c r="B485" s="11" t="s">
        <v>1413</v>
      </c>
      <c r="C485" s="11" t="s">
        <v>1162</v>
      </c>
      <c r="D485" s="11" t="s">
        <v>60</v>
      </c>
    </row>
    <row r="486" spans="1:4" ht="31.5" customHeight="1" x14ac:dyDescent="0.25">
      <c r="A486" s="11" t="s">
        <v>1252</v>
      </c>
      <c r="B486" s="11" t="s">
        <v>1413</v>
      </c>
      <c r="C486" s="11" t="s">
        <v>1253</v>
      </c>
      <c r="D486" s="11" t="s">
        <v>1254</v>
      </c>
    </row>
    <row r="487" spans="1:4" ht="31.5" customHeight="1" x14ac:dyDescent="0.25">
      <c r="A487" s="11" t="s">
        <v>1252</v>
      </c>
      <c r="B487" s="11" t="s">
        <v>1413</v>
      </c>
      <c r="C487" s="11" t="s">
        <v>1253</v>
      </c>
      <c r="D487" s="11" t="s">
        <v>1256</v>
      </c>
    </row>
    <row r="488" spans="1:4" ht="31.5" customHeight="1" x14ac:dyDescent="0.25">
      <c r="A488" s="11" t="s">
        <v>1252</v>
      </c>
      <c r="B488" s="11" t="s">
        <v>1413</v>
      </c>
      <c r="C488" s="11" t="s">
        <v>1253</v>
      </c>
      <c r="D488" s="11" t="s">
        <v>2658</v>
      </c>
    </row>
    <row r="489" spans="1:4" ht="31.5" customHeight="1" x14ac:dyDescent="0.25">
      <c r="A489" s="11" t="s">
        <v>1252</v>
      </c>
      <c r="B489" s="11" t="s">
        <v>1413</v>
      </c>
      <c r="C489" s="11" t="s">
        <v>1253</v>
      </c>
      <c r="D489" s="11" t="s">
        <v>2645</v>
      </c>
    </row>
    <row r="490" spans="1:4" ht="31.5" customHeight="1" x14ac:dyDescent="0.25">
      <c r="A490" s="11" t="s">
        <v>1249</v>
      </c>
      <c r="B490" s="11" t="s">
        <v>1308</v>
      </c>
      <c r="C490" s="11" t="s">
        <v>1250</v>
      </c>
      <c r="D490" s="11" t="s">
        <v>2281</v>
      </c>
    </row>
    <row r="491" spans="1:4" ht="31.5" customHeight="1" x14ac:dyDescent="0.25">
      <c r="A491" s="11" t="s">
        <v>1249</v>
      </c>
      <c r="B491" s="11" t="s">
        <v>1308</v>
      </c>
      <c r="C491" s="11" t="s">
        <v>1250</v>
      </c>
      <c r="D491" s="11" t="s">
        <v>2283</v>
      </c>
    </row>
    <row r="492" spans="1:4" ht="31.5" customHeight="1" x14ac:dyDescent="0.25">
      <c r="A492" s="11" t="s">
        <v>1249</v>
      </c>
      <c r="B492" s="11" t="s">
        <v>1308</v>
      </c>
      <c r="C492" s="11" t="s">
        <v>1250</v>
      </c>
      <c r="D492" s="11" t="s">
        <v>2286</v>
      </c>
    </row>
    <row r="493" spans="1:4" ht="31.5" customHeight="1" x14ac:dyDescent="0.25">
      <c r="A493" s="11" t="s">
        <v>100</v>
      </c>
      <c r="B493" s="11" t="s">
        <v>58</v>
      </c>
      <c r="C493" s="11" t="s">
        <v>101</v>
      </c>
      <c r="D493" s="11" t="s">
        <v>4328</v>
      </c>
    </row>
    <row r="494" spans="1:4" ht="31.5" customHeight="1" x14ac:dyDescent="0.25">
      <c r="A494" s="11" t="s">
        <v>100</v>
      </c>
      <c r="B494" s="11" t="s">
        <v>58</v>
      </c>
      <c r="C494" s="11" t="s">
        <v>101</v>
      </c>
      <c r="D494" s="11" t="s">
        <v>2292</v>
      </c>
    </row>
    <row r="495" spans="1:4" ht="31.5" customHeight="1" x14ac:dyDescent="0.25">
      <c r="A495" s="11" t="s">
        <v>100</v>
      </c>
      <c r="B495" s="11" t="s">
        <v>58</v>
      </c>
      <c r="C495" s="11" t="s">
        <v>101</v>
      </c>
      <c r="D495" s="11" t="s">
        <v>2294</v>
      </c>
    </row>
    <row r="496" spans="1:4" ht="31.5" customHeight="1" x14ac:dyDescent="0.25">
      <c r="A496" s="11" t="s">
        <v>100</v>
      </c>
      <c r="B496" s="11" t="s">
        <v>58</v>
      </c>
      <c r="C496" s="11" t="s">
        <v>101</v>
      </c>
      <c r="D496" s="11" t="s">
        <v>2290</v>
      </c>
    </row>
    <row r="497" spans="1:4" ht="31.5" customHeight="1" x14ac:dyDescent="0.25">
      <c r="A497" s="11" t="s">
        <v>100</v>
      </c>
      <c r="B497" s="11" t="s">
        <v>58</v>
      </c>
      <c r="C497" s="11" t="s">
        <v>101</v>
      </c>
      <c r="D497" s="11" t="s">
        <v>2288</v>
      </c>
    </row>
    <row r="498" spans="1:4" ht="31.5" customHeight="1" x14ac:dyDescent="0.25">
      <c r="A498" s="11" t="s">
        <v>459</v>
      </c>
      <c r="B498" s="11" t="s">
        <v>58</v>
      </c>
      <c r="C498" s="11" t="s">
        <v>2296</v>
      </c>
      <c r="D498" s="11" t="s">
        <v>2299</v>
      </c>
    </row>
    <row r="499" spans="1:4" ht="31.5" customHeight="1" x14ac:dyDescent="0.25">
      <c r="A499" s="11" t="s">
        <v>459</v>
      </c>
      <c r="B499" s="11" t="s">
        <v>58</v>
      </c>
      <c r="C499" s="11" t="s">
        <v>2296</v>
      </c>
      <c r="D499" s="11" t="s">
        <v>2297</v>
      </c>
    </row>
    <row r="500" spans="1:4" ht="31.5" customHeight="1" x14ac:dyDescent="0.25">
      <c r="A500" s="11" t="s">
        <v>459</v>
      </c>
      <c r="B500" s="11" t="s">
        <v>58</v>
      </c>
      <c r="C500" s="11" t="s">
        <v>2296</v>
      </c>
      <c r="D500" s="11" t="s">
        <v>297</v>
      </c>
    </row>
    <row r="501" spans="1:4" ht="31.5" customHeight="1" x14ac:dyDescent="0.25">
      <c r="A501" s="11" t="s">
        <v>584</v>
      </c>
      <c r="B501" s="11" t="s">
        <v>58</v>
      </c>
      <c r="C501" s="11" t="s">
        <v>585</v>
      </c>
      <c r="D501" s="11" t="s">
        <v>586</v>
      </c>
    </row>
    <row r="502" spans="1:4" ht="31.5" customHeight="1" x14ac:dyDescent="0.25">
      <c r="A502" s="11" t="s">
        <v>584</v>
      </c>
      <c r="B502" s="11" t="s">
        <v>58</v>
      </c>
      <c r="C502" s="11" t="s">
        <v>585</v>
      </c>
      <c r="D502" s="11" t="s">
        <v>587</v>
      </c>
    </row>
    <row r="503" spans="1:4" ht="31.5" customHeight="1" x14ac:dyDescent="0.25">
      <c r="A503" s="11" t="s">
        <v>584</v>
      </c>
      <c r="B503" s="11" t="s">
        <v>58</v>
      </c>
      <c r="C503" s="11" t="s">
        <v>585</v>
      </c>
      <c r="D503" s="11" t="s">
        <v>589</v>
      </c>
    </row>
    <row r="504" spans="1:4" ht="31.5" customHeight="1" x14ac:dyDescent="0.25">
      <c r="A504" s="11" t="s">
        <v>564</v>
      </c>
      <c r="B504" s="11" t="s">
        <v>58</v>
      </c>
      <c r="C504" s="11" t="s">
        <v>565</v>
      </c>
      <c r="D504" s="11" t="s">
        <v>566</v>
      </c>
    </row>
    <row r="505" spans="1:4" ht="31.5" customHeight="1" x14ac:dyDescent="0.25">
      <c r="A505" s="11" t="s">
        <v>564</v>
      </c>
      <c r="B505" s="11" t="s">
        <v>58</v>
      </c>
      <c r="C505" s="11" t="s">
        <v>565</v>
      </c>
      <c r="D505" s="11" t="s">
        <v>568</v>
      </c>
    </row>
    <row r="506" spans="1:4" ht="31.5" customHeight="1" x14ac:dyDescent="0.25">
      <c r="A506" s="11" t="s">
        <v>564</v>
      </c>
      <c r="B506" s="11" t="s">
        <v>58</v>
      </c>
      <c r="C506" s="11" t="s">
        <v>565</v>
      </c>
      <c r="D506" s="11" t="s">
        <v>570</v>
      </c>
    </row>
    <row r="507" spans="1:4" ht="31.5" customHeight="1" x14ac:dyDescent="0.25">
      <c r="A507" s="11" t="s">
        <v>660</v>
      </c>
      <c r="B507" s="11" t="s">
        <v>58</v>
      </c>
      <c r="C507" s="11" t="s">
        <v>2309</v>
      </c>
      <c r="D507" s="11" t="s">
        <v>2310</v>
      </c>
    </row>
    <row r="508" spans="1:4" ht="31.5" customHeight="1" x14ac:dyDescent="0.25">
      <c r="A508" s="11" t="s">
        <v>660</v>
      </c>
      <c r="B508" s="11" t="s">
        <v>58</v>
      </c>
      <c r="C508" s="11" t="s">
        <v>2309</v>
      </c>
      <c r="D508" s="11" t="s">
        <v>297</v>
      </c>
    </row>
    <row r="509" spans="1:4" ht="31.5" customHeight="1" x14ac:dyDescent="0.25">
      <c r="A509" s="11" t="s">
        <v>660</v>
      </c>
      <c r="B509" s="11" t="s">
        <v>58</v>
      </c>
      <c r="C509" s="11" t="s">
        <v>2309</v>
      </c>
      <c r="D509" s="11" t="s">
        <v>662</v>
      </c>
    </row>
    <row r="510" spans="1:4" ht="31.5" customHeight="1" x14ac:dyDescent="0.25">
      <c r="A510" s="11" t="s">
        <v>660</v>
      </c>
      <c r="B510" s="11" t="s">
        <v>58</v>
      </c>
      <c r="C510" s="11" t="s">
        <v>2309</v>
      </c>
      <c r="D510" s="11" t="s">
        <v>2312</v>
      </c>
    </row>
    <row r="511" spans="1:4" ht="31.5" customHeight="1" x14ac:dyDescent="0.25">
      <c r="A511" s="11" t="s">
        <v>660</v>
      </c>
      <c r="B511" s="11" t="s">
        <v>58</v>
      </c>
      <c r="C511" s="11" t="s">
        <v>2309</v>
      </c>
      <c r="D511" s="11" t="s">
        <v>665</v>
      </c>
    </row>
    <row r="512" spans="1:4" ht="31.5" customHeight="1" x14ac:dyDescent="0.25">
      <c r="A512" s="11" t="s">
        <v>512</v>
      </c>
      <c r="B512" s="11" t="s">
        <v>58</v>
      </c>
      <c r="C512" s="11" t="s">
        <v>513</v>
      </c>
      <c r="D512" s="11" t="s">
        <v>514</v>
      </c>
    </row>
    <row r="513" spans="1:4" ht="31.5" customHeight="1" x14ac:dyDescent="0.25">
      <c r="A513" s="11" t="s">
        <v>512</v>
      </c>
      <c r="B513" s="11" t="s">
        <v>58</v>
      </c>
      <c r="C513" s="11" t="s">
        <v>513</v>
      </c>
      <c r="D513" s="11" t="s">
        <v>515</v>
      </c>
    </row>
    <row r="514" spans="1:4" ht="31.5" customHeight="1" x14ac:dyDescent="0.25">
      <c r="A514" s="11" t="s">
        <v>512</v>
      </c>
      <c r="B514" s="11" t="s">
        <v>58</v>
      </c>
      <c r="C514" s="11" t="s">
        <v>513</v>
      </c>
      <c r="D514" s="11" t="s">
        <v>517</v>
      </c>
    </row>
    <row r="515" spans="1:4" ht="31.5" customHeight="1" x14ac:dyDescent="0.25">
      <c r="A515" s="11" t="s">
        <v>471</v>
      </c>
      <c r="B515" s="11" t="s">
        <v>1911</v>
      </c>
      <c r="C515" s="11" t="s">
        <v>2316</v>
      </c>
      <c r="D515" s="11" t="s">
        <v>474</v>
      </c>
    </row>
    <row r="516" spans="1:4" ht="31.5" customHeight="1" x14ac:dyDescent="0.25">
      <c r="A516" s="11" t="s">
        <v>471</v>
      </c>
      <c r="B516" s="11" t="s">
        <v>1911</v>
      </c>
      <c r="C516" s="11" t="s">
        <v>2316</v>
      </c>
      <c r="D516" s="11" t="s">
        <v>297</v>
      </c>
    </row>
    <row r="517" spans="1:4" ht="31.5" customHeight="1" x14ac:dyDescent="0.25">
      <c r="A517" s="11" t="s">
        <v>471</v>
      </c>
      <c r="B517" s="11" t="s">
        <v>1911</v>
      </c>
      <c r="C517" s="11" t="s">
        <v>2316</v>
      </c>
      <c r="D517" s="11" t="s">
        <v>476</v>
      </c>
    </row>
    <row r="518" spans="1:4" ht="31.5" customHeight="1" x14ac:dyDescent="0.25">
      <c r="A518" s="11" t="s">
        <v>471</v>
      </c>
      <c r="B518" s="11" t="s">
        <v>1911</v>
      </c>
      <c r="C518" s="11" t="s">
        <v>2316</v>
      </c>
      <c r="D518" s="11" t="s">
        <v>478</v>
      </c>
    </row>
    <row r="519" spans="1:4" ht="31.5" customHeight="1" x14ac:dyDescent="0.25">
      <c r="A519" s="11" t="s">
        <v>471</v>
      </c>
      <c r="B519" s="11" t="s">
        <v>1911</v>
      </c>
      <c r="C519" s="11" t="s">
        <v>2316</v>
      </c>
      <c r="D519" s="11" t="s">
        <v>479</v>
      </c>
    </row>
    <row r="520" spans="1:4" ht="31.5" customHeight="1" x14ac:dyDescent="0.25">
      <c r="A520" s="11" t="s">
        <v>1170</v>
      </c>
      <c r="B520" s="11" t="s">
        <v>1729</v>
      </c>
      <c r="C520" s="11" t="s">
        <v>1171</v>
      </c>
      <c r="D520" s="11" t="s">
        <v>4035</v>
      </c>
    </row>
    <row r="521" spans="1:4" ht="31.5" customHeight="1" x14ac:dyDescent="0.25">
      <c r="A521" s="11" t="s">
        <v>1170</v>
      </c>
      <c r="B521" s="11" t="s">
        <v>1729</v>
      </c>
      <c r="C521" s="11" t="s">
        <v>1171</v>
      </c>
      <c r="D521" s="11" t="s">
        <v>4043</v>
      </c>
    </row>
    <row r="522" spans="1:4" ht="31.5" customHeight="1" x14ac:dyDescent="0.25">
      <c r="A522" s="11" t="s">
        <v>1170</v>
      </c>
      <c r="B522" s="11" t="s">
        <v>1729</v>
      </c>
      <c r="C522" s="11" t="s">
        <v>1171</v>
      </c>
      <c r="D522" s="11" t="s">
        <v>4039</v>
      </c>
    </row>
    <row r="523" spans="1:4" ht="31.5" customHeight="1" x14ac:dyDescent="0.25">
      <c r="A523" s="11" t="s">
        <v>1170</v>
      </c>
      <c r="B523" s="11" t="s">
        <v>1729</v>
      </c>
      <c r="C523" s="11" t="s">
        <v>1171</v>
      </c>
      <c r="D523" s="11" t="s">
        <v>87</v>
      </c>
    </row>
    <row r="524" spans="1:4" ht="31.5" customHeight="1" x14ac:dyDescent="0.25">
      <c r="A524" s="11" t="s">
        <v>144</v>
      </c>
      <c r="B524" s="11" t="s">
        <v>58</v>
      </c>
      <c r="C524" s="11" t="s">
        <v>2322</v>
      </c>
      <c r="D524" s="11" t="s">
        <v>146</v>
      </c>
    </row>
    <row r="525" spans="1:4" ht="31.5" customHeight="1" x14ac:dyDescent="0.25">
      <c r="A525" s="11" t="s">
        <v>144</v>
      </c>
      <c r="B525" s="11" t="s">
        <v>58</v>
      </c>
      <c r="C525" s="11" t="s">
        <v>2322</v>
      </c>
      <c r="D525" s="11" t="s">
        <v>149</v>
      </c>
    </row>
    <row r="526" spans="1:4" ht="31.5" customHeight="1" x14ac:dyDescent="0.25">
      <c r="A526" s="11" t="s">
        <v>144</v>
      </c>
      <c r="B526" s="11" t="s">
        <v>58</v>
      </c>
      <c r="C526" s="11" t="s">
        <v>2322</v>
      </c>
      <c r="D526" s="11" t="s">
        <v>152</v>
      </c>
    </row>
    <row r="527" spans="1:4" ht="31.5" customHeight="1" x14ac:dyDescent="0.25">
      <c r="A527" s="11" t="s">
        <v>144</v>
      </c>
      <c r="B527" s="11" t="s">
        <v>58</v>
      </c>
      <c r="C527" s="11" t="s">
        <v>2322</v>
      </c>
      <c r="D527" s="11" t="s">
        <v>154</v>
      </c>
    </row>
    <row r="528" spans="1:4" ht="31.5" customHeight="1" x14ac:dyDescent="0.25">
      <c r="A528" s="11" t="s">
        <v>203</v>
      </c>
      <c r="B528" s="11" t="s">
        <v>58</v>
      </c>
      <c r="C528" s="11" t="s">
        <v>204</v>
      </c>
      <c r="D528" s="11" t="s">
        <v>205</v>
      </c>
    </row>
    <row r="529" spans="1:4" ht="31.5" customHeight="1" x14ac:dyDescent="0.25">
      <c r="A529" s="11" t="s">
        <v>203</v>
      </c>
      <c r="B529" s="11" t="s">
        <v>58</v>
      </c>
      <c r="C529" s="11" t="s">
        <v>204</v>
      </c>
      <c r="D529" s="11" t="s">
        <v>207</v>
      </c>
    </row>
    <row r="530" spans="1:4" ht="31.5" customHeight="1" x14ac:dyDescent="0.25">
      <c r="A530" s="11" t="s">
        <v>203</v>
      </c>
      <c r="B530" s="11" t="s">
        <v>58</v>
      </c>
      <c r="C530" s="11" t="s">
        <v>204</v>
      </c>
      <c r="D530" s="11" t="s">
        <v>208</v>
      </c>
    </row>
    <row r="531" spans="1:4" ht="31.5" customHeight="1" x14ac:dyDescent="0.25">
      <c r="A531" s="11" t="s">
        <v>203</v>
      </c>
      <c r="B531" s="11" t="s">
        <v>58</v>
      </c>
      <c r="C531" s="11" t="s">
        <v>204</v>
      </c>
      <c r="D531" s="11" t="s">
        <v>211</v>
      </c>
    </row>
    <row r="532" spans="1:4" ht="31.5" customHeight="1" x14ac:dyDescent="0.25">
      <c r="A532" s="11" t="s">
        <v>247</v>
      </c>
      <c r="B532" s="11" t="s">
        <v>58</v>
      </c>
      <c r="C532" s="11" t="s">
        <v>248</v>
      </c>
      <c r="D532" s="11" t="s">
        <v>249</v>
      </c>
    </row>
    <row r="533" spans="1:4" ht="31.5" customHeight="1" x14ac:dyDescent="0.25">
      <c r="A533" s="11" t="s">
        <v>247</v>
      </c>
      <c r="B533" s="11" t="s">
        <v>58</v>
      </c>
      <c r="C533" s="11" t="s">
        <v>248</v>
      </c>
      <c r="D533" s="11" t="s">
        <v>87</v>
      </c>
    </row>
    <row r="534" spans="1:4" ht="31.5" customHeight="1" x14ac:dyDescent="0.25">
      <c r="A534" s="11" t="s">
        <v>247</v>
      </c>
      <c r="B534" s="11" t="s">
        <v>58</v>
      </c>
      <c r="C534" s="11" t="s">
        <v>248</v>
      </c>
      <c r="D534" s="11" t="s">
        <v>251</v>
      </c>
    </row>
    <row r="535" spans="1:4" ht="31.5" customHeight="1" x14ac:dyDescent="0.25">
      <c r="A535" s="11" t="s">
        <v>247</v>
      </c>
      <c r="B535" s="11" t="s">
        <v>58</v>
      </c>
      <c r="C535" s="11" t="s">
        <v>248</v>
      </c>
      <c r="D535" s="11" t="s">
        <v>252</v>
      </c>
    </row>
    <row r="536" spans="1:4" ht="31.5" customHeight="1" x14ac:dyDescent="0.25">
      <c r="A536" s="11" t="s">
        <v>185</v>
      </c>
      <c r="B536" s="11" t="s">
        <v>58</v>
      </c>
      <c r="C536" s="11" t="s">
        <v>186</v>
      </c>
      <c r="D536" s="11" t="s">
        <v>187</v>
      </c>
    </row>
    <row r="537" spans="1:4" ht="31.5" customHeight="1" x14ac:dyDescent="0.25">
      <c r="A537" s="11" t="s">
        <v>185</v>
      </c>
      <c r="B537" s="11" t="s">
        <v>58</v>
      </c>
      <c r="C537" s="11" t="s">
        <v>186</v>
      </c>
      <c r="D537" s="11" t="s">
        <v>189</v>
      </c>
    </row>
    <row r="538" spans="1:4" ht="31.5" customHeight="1" x14ac:dyDescent="0.25">
      <c r="A538" s="11" t="s">
        <v>185</v>
      </c>
      <c r="B538" s="11" t="s">
        <v>58</v>
      </c>
      <c r="C538" s="11" t="s">
        <v>186</v>
      </c>
      <c r="D538" s="11" t="s">
        <v>192</v>
      </c>
    </row>
    <row r="539" spans="1:4" ht="31.5" customHeight="1" x14ac:dyDescent="0.25">
      <c r="A539" s="11" t="s">
        <v>185</v>
      </c>
      <c r="B539" s="11" t="s">
        <v>58</v>
      </c>
      <c r="C539" s="11" t="s">
        <v>186</v>
      </c>
      <c r="D539" s="11" t="s">
        <v>193</v>
      </c>
    </row>
    <row r="540" spans="1:4" ht="31.5" customHeight="1" x14ac:dyDescent="0.25">
      <c r="A540" s="11" t="s">
        <v>185</v>
      </c>
      <c r="B540" s="11" t="s">
        <v>58</v>
      </c>
      <c r="C540" s="11" t="s">
        <v>186</v>
      </c>
      <c r="D540" s="11" t="s">
        <v>194</v>
      </c>
    </row>
    <row r="541" spans="1:4" ht="31.5" customHeight="1" x14ac:dyDescent="0.25">
      <c r="A541" s="11" t="s">
        <v>1243</v>
      </c>
      <c r="B541" s="11" t="s">
        <v>58</v>
      </c>
      <c r="C541" s="11" t="s">
        <v>2358</v>
      </c>
      <c r="D541" s="11" t="s">
        <v>2359</v>
      </c>
    </row>
    <row r="542" spans="1:4" ht="31.5" customHeight="1" x14ac:dyDescent="0.25">
      <c r="A542" s="11" t="s">
        <v>1243</v>
      </c>
      <c r="B542" s="11" t="s">
        <v>58</v>
      </c>
      <c r="C542" s="11" t="s">
        <v>2358</v>
      </c>
      <c r="D542" s="11" t="s">
        <v>2363</v>
      </c>
    </row>
    <row r="543" spans="1:4" ht="31.5" customHeight="1" x14ac:dyDescent="0.25">
      <c r="A543" s="11" t="s">
        <v>1243</v>
      </c>
      <c r="B543" s="11" t="s">
        <v>58</v>
      </c>
      <c r="C543" s="11" t="s">
        <v>2358</v>
      </c>
      <c r="D543" s="11" t="s">
        <v>2598</v>
      </c>
    </row>
    <row r="544" spans="1:4" ht="31.5" customHeight="1" x14ac:dyDescent="0.25">
      <c r="A544" s="11" t="s">
        <v>1243</v>
      </c>
      <c r="B544" s="11" t="s">
        <v>58</v>
      </c>
      <c r="C544" s="11" t="s">
        <v>2358</v>
      </c>
      <c r="D544" s="11" t="s">
        <v>4327</v>
      </c>
    </row>
    <row r="545" spans="1:4" ht="31.5" customHeight="1" x14ac:dyDescent="0.25">
      <c r="A545" s="11" t="s">
        <v>1206</v>
      </c>
      <c r="B545" s="11" t="s">
        <v>58</v>
      </c>
      <c r="C545" s="11" t="s">
        <v>1207</v>
      </c>
      <c r="D545" s="11" t="s">
        <v>1209</v>
      </c>
    </row>
    <row r="546" spans="1:4" ht="31.5" customHeight="1" x14ac:dyDescent="0.25">
      <c r="A546" s="11" t="s">
        <v>1206</v>
      </c>
      <c r="B546" s="11" t="s">
        <v>58</v>
      </c>
      <c r="C546" s="11" t="s">
        <v>1207</v>
      </c>
      <c r="D546" s="11" t="s">
        <v>1208</v>
      </c>
    </row>
    <row r="547" spans="1:4" ht="31.5" customHeight="1" x14ac:dyDescent="0.25">
      <c r="A547" s="11" t="s">
        <v>1206</v>
      </c>
      <c r="B547" s="11" t="s">
        <v>58</v>
      </c>
      <c r="C547" s="11" t="s">
        <v>1207</v>
      </c>
      <c r="D547" s="11" t="s">
        <v>1210</v>
      </c>
    </row>
    <row r="548" spans="1:4" ht="31.5" customHeight="1" x14ac:dyDescent="0.25">
      <c r="A548" s="11" t="s">
        <v>1206</v>
      </c>
      <c r="B548" s="11" t="s">
        <v>58</v>
      </c>
      <c r="C548" s="11" t="s">
        <v>1207</v>
      </c>
      <c r="D548" s="11" t="s">
        <v>1211</v>
      </c>
    </row>
    <row r="549" spans="1:4" ht="31.5" customHeight="1" x14ac:dyDescent="0.25">
      <c r="A549" s="11" t="s">
        <v>301</v>
      </c>
      <c r="B549" s="11" t="s">
        <v>58</v>
      </c>
      <c r="C549" s="11" t="s">
        <v>2392</v>
      </c>
      <c r="D549" s="11" t="s">
        <v>2393</v>
      </c>
    </row>
    <row r="550" spans="1:4" ht="31.5" customHeight="1" x14ac:dyDescent="0.25">
      <c r="A550" s="11" t="s">
        <v>301</v>
      </c>
      <c r="B550" s="11" t="s">
        <v>58</v>
      </c>
      <c r="C550" s="11" t="s">
        <v>2392</v>
      </c>
      <c r="D550" s="11" t="s">
        <v>2398</v>
      </c>
    </row>
    <row r="551" spans="1:4" ht="31.5" customHeight="1" x14ac:dyDescent="0.25">
      <c r="A551" s="11" t="s">
        <v>301</v>
      </c>
      <c r="B551" s="11" t="s">
        <v>58</v>
      </c>
      <c r="C551" s="11" t="s">
        <v>2392</v>
      </c>
      <c r="D551" s="11" t="s">
        <v>297</v>
      </c>
    </row>
    <row r="552" spans="1:4" ht="31.5" customHeight="1" x14ac:dyDescent="0.25">
      <c r="A552" s="11" t="s">
        <v>301</v>
      </c>
      <c r="B552" s="11" t="s">
        <v>58</v>
      </c>
      <c r="C552" s="11" t="s">
        <v>2392</v>
      </c>
      <c r="D552" s="11" t="s">
        <v>305</v>
      </c>
    </row>
    <row r="553" spans="1:4" ht="31.5" customHeight="1" x14ac:dyDescent="0.25">
      <c r="A553" s="11" t="s">
        <v>284</v>
      </c>
      <c r="B553" s="11" t="s">
        <v>58</v>
      </c>
      <c r="C553" s="11" t="s">
        <v>2402</v>
      </c>
      <c r="D553" s="11" t="s">
        <v>87</v>
      </c>
    </row>
    <row r="554" spans="1:4" ht="31.5" customHeight="1" x14ac:dyDescent="0.25">
      <c r="A554" s="11" t="s">
        <v>284</v>
      </c>
      <c r="B554" s="11" t="s">
        <v>58</v>
      </c>
      <c r="C554" s="11" t="s">
        <v>2402</v>
      </c>
      <c r="D554" s="11" t="s">
        <v>286</v>
      </c>
    </row>
    <row r="555" spans="1:4" ht="31.5" customHeight="1" x14ac:dyDescent="0.25">
      <c r="A555" s="11" t="s">
        <v>284</v>
      </c>
      <c r="B555" s="11" t="s">
        <v>58</v>
      </c>
      <c r="C555" s="11" t="s">
        <v>2402</v>
      </c>
      <c r="D555" s="11" t="s">
        <v>287</v>
      </c>
    </row>
    <row r="556" spans="1:4" ht="31.5" customHeight="1" x14ac:dyDescent="0.25">
      <c r="A556" s="11" t="s">
        <v>284</v>
      </c>
      <c r="B556" s="11" t="s">
        <v>58</v>
      </c>
      <c r="C556" s="11" t="s">
        <v>2402</v>
      </c>
      <c r="D556" s="11" t="s">
        <v>288</v>
      </c>
    </row>
    <row r="557" spans="1:4" ht="31.5" customHeight="1" x14ac:dyDescent="0.25">
      <c r="A557" s="11" t="s">
        <v>1200</v>
      </c>
      <c r="B557" s="11" t="s">
        <v>58</v>
      </c>
      <c r="C557" s="11" t="s">
        <v>1201</v>
      </c>
      <c r="D557" s="11" t="s">
        <v>1204</v>
      </c>
    </row>
    <row r="558" spans="1:4" ht="31.5" customHeight="1" x14ac:dyDescent="0.25">
      <c r="A558" s="11" t="s">
        <v>1200</v>
      </c>
      <c r="B558" s="11" t="s">
        <v>58</v>
      </c>
      <c r="C558" s="11" t="s">
        <v>1201</v>
      </c>
      <c r="D558" s="11" t="s">
        <v>1203</v>
      </c>
    </row>
    <row r="559" spans="1:4" ht="31.5" customHeight="1" x14ac:dyDescent="0.25">
      <c r="A559" s="11" t="s">
        <v>1200</v>
      </c>
      <c r="B559" s="11" t="s">
        <v>58</v>
      </c>
      <c r="C559" s="11" t="s">
        <v>1201</v>
      </c>
      <c r="D559" s="11" t="s">
        <v>1202</v>
      </c>
    </row>
    <row r="560" spans="1:4" ht="31.5" customHeight="1" x14ac:dyDescent="0.25">
      <c r="A560" s="11" t="s">
        <v>1200</v>
      </c>
      <c r="B560" s="11" t="s">
        <v>58</v>
      </c>
      <c r="C560" s="11" t="s">
        <v>1201</v>
      </c>
      <c r="D560" s="11" t="s">
        <v>1205</v>
      </c>
    </row>
    <row r="561" spans="1:4" ht="31.5" customHeight="1" x14ac:dyDescent="0.25">
      <c r="A561" s="11" t="s">
        <v>276</v>
      </c>
      <c r="B561" s="11" t="s">
        <v>58</v>
      </c>
      <c r="C561" s="11" t="s">
        <v>2422</v>
      </c>
      <c r="D561" s="11" t="s">
        <v>278</v>
      </c>
    </row>
    <row r="562" spans="1:4" ht="31.5" customHeight="1" x14ac:dyDescent="0.25">
      <c r="A562" s="11" t="s">
        <v>276</v>
      </c>
      <c r="B562" s="11" t="s">
        <v>58</v>
      </c>
      <c r="C562" s="11" t="s">
        <v>2422</v>
      </c>
      <c r="D562" s="11" t="s">
        <v>279</v>
      </c>
    </row>
    <row r="563" spans="1:4" ht="31.5" customHeight="1" x14ac:dyDescent="0.25">
      <c r="A563" s="11" t="s">
        <v>276</v>
      </c>
      <c r="B563" s="11" t="s">
        <v>58</v>
      </c>
      <c r="C563" s="11" t="s">
        <v>2422</v>
      </c>
      <c r="D563" s="11" t="s">
        <v>280</v>
      </c>
    </row>
    <row r="564" spans="1:4" ht="31.5" customHeight="1" x14ac:dyDescent="0.25">
      <c r="A564" s="11" t="s">
        <v>276</v>
      </c>
      <c r="B564" s="11" t="s">
        <v>58</v>
      </c>
      <c r="C564" s="11" t="s">
        <v>2422</v>
      </c>
      <c r="D564" s="11" t="s">
        <v>281</v>
      </c>
    </row>
    <row r="565" spans="1:4" ht="31.5" customHeight="1" x14ac:dyDescent="0.25">
      <c r="A565" s="11" t="s">
        <v>276</v>
      </c>
      <c r="B565" s="11" t="s">
        <v>58</v>
      </c>
      <c r="C565" s="11" t="s">
        <v>2422</v>
      </c>
      <c r="D565" s="11" t="s">
        <v>282</v>
      </c>
    </row>
    <row r="566" spans="1:4" ht="31.5" customHeight="1" x14ac:dyDescent="0.25">
      <c r="A566" s="11" t="s">
        <v>276</v>
      </c>
      <c r="B566" s="11" t="s">
        <v>58</v>
      </c>
      <c r="C566" s="11" t="s">
        <v>2422</v>
      </c>
      <c r="D566" s="11" t="s">
        <v>283</v>
      </c>
    </row>
    <row r="567" spans="1:4" ht="31.5" customHeight="1" x14ac:dyDescent="0.25">
      <c r="A567" s="11" t="s">
        <v>289</v>
      </c>
      <c r="B567" s="11" t="s">
        <v>58</v>
      </c>
      <c r="C567" s="11" t="s">
        <v>2427</v>
      </c>
      <c r="D567" s="11" t="s">
        <v>2428</v>
      </c>
    </row>
    <row r="568" spans="1:4" ht="31.5" customHeight="1" x14ac:dyDescent="0.25">
      <c r="A568" s="11" t="s">
        <v>289</v>
      </c>
      <c r="B568" s="11" t="s">
        <v>58</v>
      </c>
      <c r="C568" s="11" t="s">
        <v>2427</v>
      </c>
      <c r="D568" s="11" t="s">
        <v>292</v>
      </c>
    </row>
    <row r="569" spans="1:4" ht="31.5" customHeight="1" x14ac:dyDescent="0.25">
      <c r="A569" s="11" t="s">
        <v>289</v>
      </c>
      <c r="B569" s="11" t="s">
        <v>58</v>
      </c>
      <c r="C569" s="11" t="s">
        <v>2427</v>
      </c>
      <c r="D569" s="11" t="s">
        <v>293</v>
      </c>
    </row>
    <row r="570" spans="1:4" ht="31.5" customHeight="1" x14ac:dyDescent="0.25">
      <c r="A570" s="11" t="s">
        <v>289</v>
      </c>
      <c r="B570" s="11" t="s">
        <v>58</v>
      </c>
      <c r="C570" s="11" t="s">
        <v>2427</v>
      </c>
      <c r="D570" s="11" t="s">
        <v>2432</v>
      </c>
    </row>
    <row r="571" spans="1:4" ht="31.5" customHeight="1" x14ac:dyDescent="0.25">
      <c r="A571" s="11" t="s">
        <v>706</v>
      </c>
      <c r="B571" s="11" t="s">
        <v>58</v>
      </c>
      <c r="C571" s="11" t="s">
        <v>2443</v>
      </c>
      <c r="D571" s="11" t="s">
        <v>708</v>
      </c>
    </row>
    <row r="572" spans="1:4" ht="31.5" customHeight="1" x14ac:dyDescent="0.25">
      <c r="A572" s="11" t="s">
        <v>706</v>
      </c>
      <c r="B572" s="11" t="s">
        <v>58</v>
      </c>
      <c r="C572" s="11" t="s">
        <v>2443</v>
      </c>
      <c r="D572" s="11" t="s">
        <v>709</v>
      </c>
    </row>
    <row r="573" spans="1:4" ht="31.5" customHeight="1" x14ac:dyDescent="0.25">
      <c r="A573" s="11" t="s">
        <v>241</v>
      </c>
      <c r="B573" s="11" t="s">
        <v>58</v>
      </c>
      <c r="C573" s="11" t="s">
        <v>2446</v>
      </c>
      <c r="D573" s="11" t="s">
        <v>243</v>
      </c>
    </row>
    <row r="574" spans="1:4" ht="31.5" customHeight="1" x14ac:dyDescent="0.25">
      <c r="A574" s="11" t="s">
        <v>241</v>
      </c>
      <c r="B574" s="11" t="s">
        <v>58</v>
      </c>
      <c r="C574" s="11" t="s">
        <v>2446</v>
      </c>
      <c r="D574" s="11" t="s">
        <v>244</v>
      </c>
    </row>
    <row r="575" spans="1:4" ht="31.5" customHeight="1" x14ac:dyDescent="0.25">
      <c r="A575" s="11" t="s">
        <v>241</v>
      </c>
      <c r="B575" s="11" t="s">
        <v>58</v>
      </c>
      <c r="C575" s="11" t="s">
        <v>2446</v>
      </c>
      <c r="D575" s="11" t="s">
        <v>87</v>
      </c>
    </row>
    <row r="576" spans="1:4" ht="31.5" customHeight="1" x14ac:dyDescent="0.25">
      <c r="A576" s="11" t="s">
        <v>241</v>
      </c>
      <c r="B576" s="11" t="s">
        <v>58</v>
      </c>
      <c r="C576" s="11" t="s">
        <v>2446</v>
      </c>
      <c r="D576" s="11" t="s">
        <v>246</v>
      </c>
    </row>
    <row r="577" spans="1:4" ht="31.5" customHeight="1" x14ac:dyDescent="0.25">
      <c r="A577" s="11" t="s">
        <v>270</v>
      </c>
      <c r="B577" s="11" t="s">
        <v>58</v>
      </c>
      <c r="C577" s="11" t="s">
        <v>271</v>
      </c>
      <c r="D577" s="11" t="s">
        <v>2456</v>
      </c>
    </row>
    <row r="578" spans="1:4" ht="31.5" customHeight="1" x14ac:dyDescent="0.25">
      <c r="A578" s="11" t="s">
        <v>270</v>
      </c>
      <c r="B578" s="11" t="s">
        <v>58</v>
      </c>
      <c r="C578" s="11" t="s">
        <v>271</v>
      </c>
      <c r="D578" s="11" t="s">
        <v>2450</v>
      </c>
    </row>
    <row r="579" spans="1:4" ht="31.5" customHeight="1" x14ac:dyDescent="0.25">
      <c r="A579" s="11" t="s">
        <v>270</v>
      </c>
      <c r="B579" s="11" t="s">
        <v>58</v>
      </c>
      <c r="C579" s="11" t="s">
        <v>271</v>
      </c>
      <c r="D579" s="11" t="s">
        <v>2453</v>
      </c>
    </row>
    <row r="580" spans="1:4" ht="31.5" customHeight="1" x14ac:dyDescent="0.25">
      <c r="A580" s="11" t="s">
        <v>270</v>
      </c>
      <c r="B580" s="11" t="s">
        <v>58</v>
      </c>
      <c r="C580" s="11" t="s">
        <v>271</v>
      </c>
      <c r="D580" s="11" t="s">
        <v>4322</v>
      </c>
    </row>
    <row r="581" spans="1:4" ht="31.5" customHeight="1" x14ac:dyDescent="0.25">
      <c r="A581" s="11" t="s">
        <v>626</v>
      </c>
      <c r="B581" s="11" t="s">
        <v>58</v>
      </c>
      <c r="C581" s="11" t="s">
        <v>2634</v>
      </c>
      <c r="D581" s="11" t="s">
        <v>2738</v>
      </c>
    </row>
    <row r="582" spans="1:4" ht="31.5" customHeight="1" x14ac:dyDescent="0.25">
      <c r="A582" s="11" t="s">
        <v>626</v>
      </c>
      <c r="B582" s="11" t="s">
        <v>58</v>
      </c>
      <c r="C582" s="11" t="s">
        <v>2634</v>
      </c>
      <c r="D582" s="11" t="s">
        <v>629</v>
      </c>
    </row>
    <row r="583" spans="1:4" ht="31.5" customHeight="1" x14ac:dyDescent="0.25">
      <c r="A583" s="11" t="s">
        <v>626</v>
      </c>
      <c r="B583" s="11" t="s">
        <v>58</v>
      </c>
      <c r="C583" s="11" t="s">
        <v>2634</v>
      </c>
      <c r="D583" s="11" t="s">
        <v>297</v>
      </c>
    </row>
    <row r="584" spans="1:4" ht="31.5" customHeight="1" x14ac:dyDescent="0.25">
      <c r="A584" s="11" t="s">
        <v>626</v>
      </c>
      <c r="B584" s="11" t="s">
        <v>58</v>
      </c>
      <c r="C584" s="11" t="s">
        <v>2634</v>
      </c>
      <c r="D584" s="11" t="s">
        <v>631</v>
      </c>
    </row>
    <row r="585" spans="1:4" ht="31.5" customHeight="1" x14ac:dyDescent="0.25">
      <c r="A585" s="11" t="s">
        <v>218</v>
      </c>
      <c r="B585" s="11" t="s">
        <v>58</v>
      </c>
      <c r="C585" s="11" t="s">
        <v>219</v>
      </c>
      <c r="D585" s="11" t="s">
        <v>220</v>
      </c>
    </row>
    <row r="586" spans="1:4" ht="31.5" customHeight="1" x14ac:dyDescent="0.25">
      <c r="A586" s="11" t="s">
        <v>218</v>
      </c>
      <c r="B586" s="11" t="s">
        <v>58</v>
      </c>
      <c r="C586" s="11" t="s">
        <v>219</v>
      </c>
      <c r="D586" s="11" t="s">
        <v>2460</v>
      </c>
    </row>
    <row r="587" spans="1:4" ht="31.5" customHeight="1" x14ac:dyDescent="0.25">
      <c r="A587" s="11" t="s">
        <v>218</v>
      </c>
      <c r="B587" s="11" t="s">
        <v>58</v>
      </c>
      <c r="C587" s="11" t="s">
        <v>219</v>
      </c>
      <c r="D587" s="11" t="s">
        <v>2464</v>
      </c>
    </row>
    <row r="588" spans="1:4" ht="31.5" customHeight="1" x14ac:dyDescent="0.25">
      <c r="A588" s="11" t="s">
        <v>218</v>
      </c>
      <c r="B588" s="11" t="s">
        <v>58</v>
      </c>
      <c r="C588" s="11" t="s">
        <v>219</v>
      </c>
      <c r="D588" s="11" t="s">
        <v>297</v>
      </c>
    </row>
    <row r="589" spans="1:4" ht="31.5" customHeight="1" x14ac:dyDescent="0.25">
      <c r="A589" s="11" t="s">
        <v>328</v>
      </c>
      <c r="B589" s="11" t="s">
        <v>58</v>
      </c>
      <c r="C589" s="11" t="s">
        <v>2470</v>
      </c>
      <c r="D589" s="11" t="s">
        <v>4330</v>
      </c>
    </row>
    <row r="590" spans="1:4" ht="31.5" customHeight="1" x14ac:dyDescent="0.25">
      <c r="A590" s="11" t="s">
        <v>328</v>
      </c>
      <c r="B590" s="11" t="s">
        <v>58</v>
      </c>
      <c r="C590" s="11" t="s">
        <v>2470</v>
      </c>
      <c r="D590" s="11" t="s">
        <v>2483</v>
      </c>
    </row>
    <row r="591" spans="1:4" ht="31.5" customHeight="1" x14ac:dyDescent="0.25">
      <c r="A591" s="11" t="s">
        <v>328</v>
      </c>
      <c r="B591" s="11" t="s">
        <v>58</v>
      </c>
      <c r="C591" s="11" t="s">
        <v>2470</v>
      </c>
      <c r="D591" s="11" t="s">
        <v>2471</v>
      </c>
    </row>
    <row r="592" spans="1:4" ht="31.5" customHeight="1" x14ac:dyDescent="0.25">
      <c r="A592" s="11" t="s">
        <v>328</v>
      </c>
      <c r="B592" s="11" t="s">
        <v>58</v>
      </c>
      <c r="C592" s="11" t="s">
        <v>2470</v>
      </c>
      <c r="D592" s="11" t="s">
        <v>2490</v>
      </c>
    </row>
    <row r="593" spans="1:4" ht="31.5" customHeight="1" x14ac:dyDescent="0.25">
      <c r="A593" s="11" t="s">
        <v>328</v>
      </c>
      <c r="B593" s="11" t="s">
        <v>58</v>
      </c>
      <c r="C593" s="11" t="s">
        <v>2470</v>
      </c>
      <c r="D593" s="11" t="s">
        <v>2478</v>
      </c>
    </row>
    <row r="594" spans="1:4" ht="31.5" customHeight="1" x14ac:dyDescent="0.25">
      <c r="A594" s="11" t="s">
        <v>328</v>
      </c>
      <c r="B594" s="11" t="s">
        <v>58</v>
      </c>
      <c r="C594" s="11" t="s">
        <v>2470</v>
      </c>
      <c r="D594" s="11" t="s">
        <v>2474</v>
      </c>
    </row>
    <row r="595" spans="1:4" ht="31.5" customHeight="1" x14ac:dyDescent="0.25">
      <c r="A595" s="11" t="s">
        <v>632</v>
      </c>
      <c r="B595" s="11" t="s">
        <v>58</v>
      </c>
      <c r="C595" s="11" t="s">
        <v>2620</v>
      </c>
      <c r="D595" s="11" t="s">
        <v>634</v>
      </c>
    </row>
    <row r="596" spans="1:4" ht="31.5" customHeight="1" x14ac:dyDescent="0.25">
      <c r="A596" s="11" t="s">
        <v>632</v>
      </c>
      <c r="B596" s="11" t="s">
        <v>58</v>
      </c>
      <c r="C596" s="11" t="s">
        <v>2620</v>
      </c>
      <c r="D596" s="11" t="s">
        <v>87</v>
      </c>
    </row>
    <row r="597" spans="1:4" ht="31.5" customHeight="1" x14ac:dyDescent="0.25">
      <c r="A597" s="11" t="s">
        <v>632</v>
      </c>
      <c r="B597" s="11" t="s">
        <v>58</v>
      </c>
      <c r="C597" s="11" t="s">
        <v>2620</v>
      </c>
      <c r="D597" s="11" t="s">
        <v>635</v>
      </c>
    </row>
    <row r="598" spans="1:4" ht="31.5" customHeight="1" x14ac:dyDescent="0.25">
      <c r="A598" s="11" t="s">
        <v>632</v>
      </c>
      <c r="B598" s="11" t="s">
        <v>58</v>
      </c>
      <c r="C598" s="11" t="s">
        <v>2620</v>
      </c>
      <c r="D598" s="11" t="s">
        <v>636</v>
      </c>
    </row>
    <row r="599" spans="1:4" ht="31.5" customHeight="1" x14ac:dyDescent="0.25">
      <c r="A599" s="11" t="s">
        <v>253</v>
      </c>
      <c r="B599" s="11" t="s">
        <v>58</v>
      </c>
      <c r="C599" s="11" t="s">
        <v>254</v>
      </c>
      <c r="D599" s="11" t="s">
        <v>2503</v>
      </c>
    </row>
    <row r="600" spans="1:4" ht="31.5" customHeight="1" x14ac:dyDescent="0.25">
      <c r="A600" s="11" t="s">
        <v>253</v>
      </c>
      <c r="B600" s="11" t="s">
        <v>58</v>
      </c>
      <c r="C600" s="11" t="s">
        <v>254</v>
      </c>
      <c r="D600" s="11" t="s">
        <v>256</v>
      </c>
    </row>
    <row r="601" spans="1:4" ht="31.5" customHeight="1" x14ac:dyDescent="0.25">
      <c r="A601" s="11" t="s">
        <v>253</v>
      </c>
      <c r="B601" s="11" t="s">
        <v>58</v>
      </c>
      <c r="C601" s="11" t="s">
        <v>254</v>
      </c>
      <c r="D601" s="11" t="s">
        <v>257</v>
      </c>
    </row>
    <row r="602" spans="1:4" ht="31.5" customHeight="1" x14ac:dyDescent="0.25">
      <c r="A602" s="11" t="s">
        <v>253</v>
      </c>
      <c r="B602" s="11" t="s">
        <v>58</v>
      </c>
      <c r="C602" s="11" t="s">
        <v>254</v>
      </c>
      <c r="D602" s="11" t="s">
        <v>258</v>
      </c>
    </row>
    <row r="603" spans="1:4" ht="31.5" customHeight="1" x14ac:dyDescent="0.25">
      <c r="A603" s="11" t="s">
        <v>1212</v>
      </c>
      <c r="B603" s="11" t="s">
        <v>58</v>
      </c>
      <c r="C603" s="11" t="s">
        <v>2505</v>
      </c>
      <c r="D603" s="11" t="s">
        <v>2517</v>
      </c>
    </row>
    <row r="604" spans="1:4" ht="31.5" customHeight="1" x14ac:dyDescent="0.25">
      <c r="A604" s="11" t="s">
        <v>1212</v>
      </c>
      <c r="B604" s="11" t="s">
        <v>58</v>
      </c>
      <c r="C604" s="11" t="s">
        <v>2505</v>
      </c>
      <c r="D604" s="11" t="s">
        <v>4321</v>
      </c>
    </row>
    <row r="605" spans="1:4" ht="31.5" customHeight="1" x14ac:dyDescent="0.25">
      <c r="A605" s="11" t="s">
        <v>1212</v>
      </c>
      <c r="B605" s="11" t="s">
        <v>58</v>
      </c>
      <c r="C605" s="11" t="s">
        <v>2505</v>
      </c>
      <c r="D605" s="11" t="s">
        <v>2506</v>
      </c>
    </row>
    <row r="606" spans="1:4" ht="31.5" customHeight="1" x14ac:dyDescent="0.25">
      <c r="A606" s="11" t="s">
        <v>1212</v>
      </c>
      <c r="B606" s="11" t="s">
        <v>58</v>
      </c>
      <c r="C606" s="11" t="s">
        <v>2505</v>
      </c>
      <c r="D606" s="11" t="s">
        <v>2509</v>
      </c>
    </row>
    <row r="607" spans="1:4" ht="31.5" customHeight="1" x14ac:dyDescent="0.25">
      <c r="A607" s="11" t="s">
        <v>265</v>
      </c>
      <c r="B607" s="11" t="s">
        <v>58</v>
      </c>
      <c r="C607" s="11" t="s">
        <v>2521</v>
      </c>
      <c r="D607" s="11" t="s">
        <v>2528</v>
      </c>
    </row>
    <row r="608" spans="1:4" ht="31.5" customHeight="1" x14ac:dyDescent="0.25">
      <c r="A608" s="11" t="s">
        <v>265</v>
      </c>
      <c r="B608" s="11" t="s">
        <v>58</v>
      </c>
      <c r="C608" s="11" t="s">
        <v>2521</v>
      </c>
      <c r="D608" s="11" t="s">
        <v>2522</v>
      </c>
    </row>
    <row r="609" spans="1:4" ht="31.5" customHeight="1" x14ac:dyDescent="0.25">
      <c r="A609" s="11" t="s">
        <v>265</v>
      </c>
      <c r="B609" s="11" t="s">
        <v>58</v>
      </c>
      <c r="C609" s="11" t="s">
        <v>2521</v>
      </c>
      <c r="D609" s="11" t="s">
        <v>2524</v>
      </c>
    </row>
    <row r="610" spans="1:4" ht="31.5" customHeight="1" x14ac:dyDescent="0.25">
      <c r="A610" s="11" t="s">
        <v>265</v>
      </c>
      <c r="B610" s="11" t="s">
        <v>58</v>
      </c>
      <c r="C610" s="11" t="s">
        <v>2521</v>
      </c>
      <c r="D610" s="11" t="s">
        <v>297</v>
      </c>
    </row>
    <row r="611" spans="1:4" ht="31.5" customHeight="1" x14ac:dyDescent="0.25">
      <c r="A611" s="11" t="s">
        <v>173</v>
      </c>
      <c r="B611" s="11" t="s">
        <v>58</v>
      </c>
      <c r="C611" s="11" t="s">
        <v>2535</v>
      </c>
      <c r="D611" s="11" t="s">
        <v>87</v>
      </c>
    </row>
    <row r="612" spans="1:4" ht="31.5" customHeight="1" x14ac:dyDescent="0.25">
      <c r="A612" s="11" t="s">
        <v>173</v>
      </c>
      <c r="B612" s="11" t="s">
        <v>58</v>
      </c>
      <c r="C612" s="11" t="s">
        <v>2535</v>
      </c>
      <c r="D612" s="11" t="s">
        <v>175</v>
      </c>
    </row>
    <row r="613" spans="1:4" ht="31.5" customHeight="1" x14ac:dyDescent="0.25">
      <c r="A613" s="11" t="s">
        <v>173</v>
      </c>
      <c r="B613" s="11" t="s">
        <v>58</v>
      </c>
      <c r="C613" s="11" t="s">
        <v>2535</v>
      </c>
      <c r="D613" s="11" t="s">
        <v>176</v>
      </c>
    </row>
    <row r="614" spans="1:4" ht="31.5" customHeight="1" x14ac:dyDescent="0.25">
      <c r="A614" s="11" t="s">
        <v>173</v>
      </c>
      <c r="B614" s="11" t="s">
        <v>58</v>
      </c>
      <c r="C614" s="11" t="s">
        <v>2535</v>
      </c>
      <c r="D614" s="11" t="s">
        <v>177</v>
      </c>
    </row>
    <row r="615" spans="1:4" ht="31.5" customHeight="1" x14ac:dyDescent="0.25">
      <c r="A615" s="11" t="s">
        <v>231</v>
      </c>
      <c r="B615" s="11" t="s">
        <v>58</v>
      </c>
      <c r="C615" s="11" t="s">
        <v>2539</v>
      </c>
      <c r="D615" s="11" t="s">
        <v>4326</v>
      </c>
    </row>
    <row r="616" spans="1:4" ht="31.5" customHeight="1" x14ac:dyDescent="0.25">
      <c r="A616" s="11" t="s">
        <v>231</v>
      </c>
      <c r="B616" s="11" t="s">
        <v>58</v>
      </c>
      <c r="C616" s="11" t="s">
        <v>2539</v>
      </c>
      <c r="D616" s="11" t="s">
        <v>235</v>
      </c>
    </row>
    <row r="617" spans="1:4" ht="31.5" customHeight="1" x14ac:dyDescent="0.25">
      <c r="A617" s="11" t="s">
        <v>231</v>
      </c>
      <c r="B617" s="11" t="s">
        <v>58</v>
      </c>
      <c r="C617" s="11" t="s">
        <v>2539</v>
      </c>
      <c r="D617" s="11" t="s">
        <v>238</v>
      </c>
    </row>
    <row r="618" spans="1:4" ht="31.5" customHeight="1" x14ac:dyDescent="0.25">
      <c r="A618" s="11" t="s">
        <v>231</v>
      </c>
      <c r="B618" s="11" t="s">
        <v>58</v>
      </c>
      <c r="C618" s="11" t="s">
        <v>2539</v>
      </c>
      <c r="D618" s="11" t="s">
        <v>240</v>
      </c>
    </row>
    <row r="619" spans="1:4" ht="31.5" customHeight="1" x14ac:dyDescent="0.25">
      <c r="A619" s="11" t="s">
        <v>212</v>
      </c>
      <c r="B619" s="11" t="s">
        <v>58</v>
      </c>
      <c r="C619" s="11" t="s">
        <v>2550</v>
      </c>
      <c r="D619" s="11" t="s">
        <v>214</v>
      </c>
    </row>
    <row r="620" spans="1:4" ht="31.5" customHeight="1" x14ac:dyDescent="0.25">
      <c r="A620" s="11" t="s">
        <v>212</v>
      </c>
      <c r="B620" s="11" t="s">
        <v>58</v>
      </c>
      <c r="C620" s="11" t="s">
        <v>2550</v>
      </c>
      <c r="D620" s="11" t="s">
        <v>215</v>
      </c>
    </row>
    <row r="621" spans="1:4" ht="31.5" customHeight="1" x14ac:dyDescent="0.25">
      <c r="A621" s="11" t="s">
        <v>212</v>
      </c>
      <c r="B621" s="11" t="s">
        <v>58</v>
      </c>
      <c r="C621" s="11" t="s">
        <v>2550</v>
      </c>
      <c r="D621" s="11" t="s">
        <v>216</v>
      </c>
    </row>
    <row r="622" spans="1:4" ht="31.5" customHeight="1" x14ac:dyDescent="0.25">
      <c r="A622" s="11" t="s">
        <v>212</v>
      </c>
      <c r="B622" s="11" t="s">
        <v>58</v>
      </c>
      <c r="C622" s="11" t="s">
        <v>2550</v>
      </c>
      <c r="D622" s="11" t="s">
        <v>217</v>
      </c>
    </row>
    <row r="623" spans="1:4" ht="31.5" customHeight="1" x14ac:dyDescent="0.25">
      <c r="A623" s="11" t="s">
        <v>225</v>
      </c>
      <c r="B623" s="11" t="s">
        <v>58</v>
      </c>
      <c r="C623" s="11" t="s">
        <v>2557</v>
      </c>
      <c r="D623" s="11" t="s">
        <v>227</v>
      </c>
    </row>
    <row r="624" spans="1:4" ht="31.5" customHeight="1" x14ac:dyDescent="0.25">
      <c r="A624" s="11" t="s">
        <v>225</v>
      </c>
      <c r="B624" s="11" t="s">
        <v>58</v>
      </c>
      <c r="C624" s="11" t="s">
        <v>2557</v>
      </c>
      <c r="D624" s="11" t="s">
        <v>228</v>
      </c>
    </row>
    <row r="625" spans="1:5" ht="31.5" customHeight="1" x14ac:dyDescent="0.25">
      <c r="A625" s="11" t="s">
        <v>225</v>
      </c>
      <c r="B625" s="11" t="s">
        <v>58</v>
      </c>
      <c r="C625" s="11" t="s">
        <v>2557</v>
      </c>
      <c r="D625" s="11" t="s">
        <v>229</v>
      </c>
    </row>
    <row r="626" spans="1:5" ht="31.5" customHeight="1" x14ac:dyDescent="0.25">
      <c r="A626" s="11" t="s">
        <v>225</v>
      </c>
      <c r="B626" s="11" t="s">
        <v>58</v>
      </c>
      <c r="C626" s="11" t="s">
        <v>2557</v>
      </c>
      <c r="D626" s="11" t="s">
        <v>230</v>
      </c>
    </row>
    <row r="627" spans="1:5" ht="31.5" customHeight="1" x14ac:dyDescent="0.25">
      <c r="A627" s="11" t="s">
        <v>178</v>
      </c>
      <c r="B627" s="11" t="s">
        <v>58</v>
      </c>
      <c r="C627" s="11" t="s">
        <v>2565</v>
      </c>
      <c r="D627" s="11" t="s">
        <v>180</v>
      </c>
    </row>
    <row r="628" spans="1:5" ht="31.5" customHeight="1" x14ac:dyDescent="0.25">
      <c r="A628" s="11" t="s">
        <v>178</v>
      </c>
      <c r="B628" s="11" t="s">
        <v>58</v>
      </c>
      <c r="C628" s="11" t="s">
        <v>2565</v>
      </c>
      <c r="D628" s="11" t="s">
        <v>181</v>
      </c>
    </row>
    <row r="629" spans="1:5" ht="31.5" customHeight="1" x14ac:dyDescent="0.25">
      <c r="A629" s="11" t="s">
        <v>178</v>
      </c>
      <c r="B629" s="11" t="s">
        <v>58</v>
      </c>
      <c r="C629" s="11" t="s">
        <v>2565</v>
      </c>
      <c r="D629" s="11" t="s">
        <v>182</v>
      </c>
    </row>
    <row r="630" spans="1:5" ht="31.5" customHeight="1" x14ac:dyDescent="0.25">
      <c r="A630" s="11" t="s">
        <v>178</v>
      </c>
      <c r="B630" s="11" t="s">
        <v>58</v>
      </c>
      <c r="C630" s="11" t="s">
        <v>2565</v>
      </c>
      <c r="D630" s="11" t="s">
        <v>184</v>
      </c>
    </row>
    <row r="631" spans="1:5" ht="31.5" customHeight="1" x14ac:dyDescent="0.25">
      <c r="A631" s="11" t="s">
        <v>1178</v>
      </c>
      <c r="B631" s="11" t="s">
        <v>58</v>
      </c>
      <c r="C631" s="11" t="s">
        <v>1179</v>
      </c>
      <c r="D631" s="11" t="s">
        <v>2571</v>
      </c>
    </row>
    <row r="632" spans="1:5" ht="31.5" customHeight="1" x14ac:dyDescent="0.25">
      <c r="A632" s="11" t="s">
        <v>1178</v>
      </c>
      <c r="B632" s="11" t="s">
        <v>58</v>
      </c>
      <c r="C632" s="11" t="s">
        <v>1179</v>
      </c>
      <c r="D632" s="11" t="s">
        <v>4016</v>
      </c>
    </row>
    <row r="633" spans="1:5" ht="31.5" customHeight="1" x14ac:dyDescent="0.25">
      <c r="A633" s="11" t="s">
        <v>1178</v>
      </c>
      <c r="B633" s="11" t="s">
        <v>58</v>
      </c>
      <c r="C633" s="11" t="s">
        <v>1179</v>
      </c>
      <c r="D633" s="11" t="s">
        <v>2569</v>
      </c>
    </row>
    <row r="634" spans="1:5" ht="31.5" customHeight="1" x14ac:dyDescent="0.25">
      <c r="A634" s="11" t="s">
        <v>1178</v>
      </c>
      <c r="B634" s="11" t="s">
        <v>58</v>
      </c>
      <c r="C634" s="11" t="s">
        <v>1179</v>
      </c>
      <c r="D634" s="11" t="s">
        <v>4335</v>
      </c>
      <c r="E634" s="18"/>
    </row>
    <row r="635" spans="1:5" x14ac:dyDescent="0.25">
      <c r="A635" s="27" t="s">
        <v>4352</v>
      </c>
      <c r="B635" s="27"/>
      <c r="C635" s="27"/>
      <c r="D635" s="27"/>
      <c r="E635" s="28"/>
    </row>
    <row r="636" spans="1:5" x14ac:dyDescent="0.25">
      <c r="A636" s="23" t="s">
        <v>4351</v>
      </c>
      <c r="B636" s="23"/>
      <c r="C636" s="23"/>
      <c r="D636" s="23"/>
      <c r="E636" s="23"/>
    </row>
    <row r="637" spans="1:5" ht="31.5" customHeight="1" x14ac:dyDescent="0.25"/>
    <row r="638" spans="1:5" ht="31.5" customHeight="1" x14ac:dyDescent="0.25"/>
  </sheetData>
  <autoFilter ref="A8:D634" xr:uid="{00000000-0009-0000-0000-000003000000}">
    <sortState ref="A9:D634">
      <sortCondition ref="C8:C634"/>
    </sortState>
  </autoFilter>
  <mergeCells count="3">
    <mergeCell ref="A1:D7"/>
    <mergeCell ref="A635:E635"/>
    <mergeCell ref="A636:E63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MEF Consolidada</vt:lpstr>
      <vt:lpstr>Matriz SIPeIP</vt:lpstr>
      <vt:lpstr>Matriz GPR  Indicadores</vt:lpstr>
      <vt:lpstr>Matriz OEI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 Castillo</dc:creator>
  <cp:lastModifiedBy>López Lozada, Liliana Nataly</cp:lastModifiedBy>
  <dcterms:created xsi:type="dcterms:W3CDTF">2023-02-07T14:10:11Z</dcterms:created>
  <dcterms:modified xsi:type="dcterms:W3CDTF">2023-02-14T21:05:39Z</dcterms:modified>
</cp:coreProperties>
</file>