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5\"/>
    </mc:Choice>
  </mc:AlternateContent>
  <xr:revisionPtr revIDLastSave="0" documentId="13_ncr:1_{D0912D83-9B7B-4C9B-9B67-45623BFEE7E9}" xr6:coauthVersionLast="36" xr6:coauthVersionMax="36" xr10:uidLastSave="{00000000-0000-0000-0000-000000000000}"/>
  <bookViews>
    <workbookView xWindow="0" yWindow="0" windowWidth="19200" windowHeight="5895" tabRatio="700" firstSheet="1" activeTab="6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30" i="85" l="1"/>
  <c r="FQ30" i="85"/>
  <c r="FR30" i="85"/>
  <c r="FS30" i="85"/>
  <c r="FT30" i="85"/>
  <c r="FU30" i="85"/>
  <c r="FV30" i="85"/>
  <c r="FW30" i="85"/>
  <c r="FX30" i="85"/>
  <c r="FY30" i="85"/>
  <c r="FZ41" i="85"/>
  <c r="FZ31" i="85"/>
  <c r="FZ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Y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FZ39" i="84"/>
  <c r="FM39" i="84"/>
  <c r="FZ42" i="93"/>
  <c r="FM42" i="93"/>
  <c r="FY35" i="84" l="1"/>
  <c r="FT37" i="93"/>
  <c r="FU35" i="84"/>
  <c r="FS19" i="84"/>
  <c r="FS18" i="84" s="1"/>
  <c r="FX19" i="85"/>
  <c r="FX18" i="85" s="1"/>
  <c r="FP19" i="85"/>
  <c r="FP18" i="85" s="1"/>
  <c r="FW10" i="85"/>
  <c r="FW8" i="85" s="1"/>
  <c r="FS35" i="84"/>
  <c r="FS37" i="93"/>
  <c r="FQ35" i="84"/>
  <c r="FX35" i="84"/>
  <c r="FK35" i="84"/>
  <c r="FR35" i="84"/>
  <c r="FP35" i="84"/>
  <c r="FW35" i="84"/>
  <c r="FV35" i="84"/>
  <c r="FT35" i="84"/>
  <c r="FW35" i="85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Y9" i="93"/>
  <c r="FY8" i="93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Y20" i="93"/>
  <c r="FY19" i="93" s="1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R37" i="93"/>
  <c r="FT9" i="93"/>
  <c r="FT8" i="93" s="1"/>
  <c r="FW9" i="93"/>
  <c r="FW8" i="93" s="1"/>
  <c r="FR19" i="84"/>
  <c r="FR18" i="84" s="1"/>
  <c r="FR10" i="84"/>
  <c r="FR8" i="84" s="1"/>
  <c r="FJ37" i="93"/>
  <c r="FB37" i="93"/>
  <c r="FH20" i="93"/>
  <c r="FH19" i="93" s="1"/>
  <c r="FG9" i="93"/>
  <c r="FG8" i="93" s="1"/>
  <c r="FY37" i="93"/>
  <c r="FQ37" i="93"/>
  <c r="FX9" i="93"/>
  <c r="FX8" i="93" s="1"/>
  <c r="FP9" i="93"/>
  <c r="FP8" i="93" s="1"/>
  <c r="FV9" i="93"/>
  <c r="FV8" i="93" s="1"/>
  <c r="FY19" i="84"/>
  <c r="FY18" i="84" s="1"/>
  <c r="FQ19" i="84"/>
  <c r="FQ18" i="84" s="1"/>
  <c r="FY10" i="84"/>
  <c r="FY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Y19" i="85"/>
  <c r="FY18" i="85" s="1"/>
  <c r="FQ19" i="85"/>
  <c r="FQ18" i="85" s="1"/>
  <c r="FT19" i="85"/>
  <c r="FT18" i="85" s="1"/>
  <c r="FS10" i="85"/>
  <c r="FS8" i="85" s="1"/>
  <c r="FS35" i="85"/>
  <c r="FR19" i="85"/>
  <c r="FR18" i="85" s="1"/>
  <c r="FY10" i="85"/>
  <c r="FY8" i="85" s="1"/>
  <c r="FQ10" i="85"/>
  <c r="FQ8" i="85" s="1"/>
  <c r="FR35" i="85"/>
  <c r="FY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FZ21" i="85"/>
  <c r="FK35" i="85"/>
  <c r="FZ29" i="85"/>
  <c r="FZ25" i="85"/>
  <c r="FZ23" i="85"/>
  <c r="FZ13" i="85"/>
  <c r="FZ40" i="85"/>
  <c r="FZ30" i="85"/>
  <c r="FZ28" i="85"/>
  <c r="FZ26" i="85"/>
  <c r="FZ24" i="85"/>
  <c r="FZ22" i="85"/>
  <c r="FZ20" i="85"/>
  <c r="FZ14" i="85"/>
  <c r="FZ12" i="85"/>
  <c r="FG35" i="85"/>
  <c r="FF35" i="85"/>
  <c r="FJ35" i="85"/>
  <c r="FB35" i="85"/>
  <c r="FL19" i="85"/>
  <c r="FL18" i="85" s="1"/>
  <c r="FD19" i="85"/>
  <c r="FD18" i="85" s="1"/>
  <c r="FH10" i="85"/>
  <c r="FH8" i="85" s="1"/>
  <c r="FZ39" i="85"/>
  <c r="FZ42" i="85"/>
  <c r="FI35" i="85"/>
  <c r="FZ27" i="85"/>
  <c r="FH35" i="85"/>
  <c r="FC35" i="85"/>
  <c r="FI19" i="85"/>
  <c r="FI18" i="85" s="1"/>
  <c r="FO10" i="85"/>
  <c r="FO8" i="85" s="1"/>
  <c r="FE10" i="85"/>
  <c r="FE8" i="85" s="1"/>
  <c r="FZ11" i="85"/>
  <c r="FZ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FZ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FZ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FZ26" i="84"/>
  <c r="FA10" i="84"/>
  <c r="FA8" i="84" s="1"/>
  <c r="FM11" i="84"/>
  <c r="FM26" i="84"/>
  <c r="FZ14" i="84"/>
  <c r="FZ23" i="84"/>
  <c r="FM23" i="84"/>
  <c r="FM25" i="84"/>
  <c r="FZ22" i="84"/>
  <c r="FZ24" i="84"/>
  <c r="FZ37" i="84"/>
  <c r="FM27" i="84"/>
  <c r="FM31" i="84"/>
  <c r="FM13" i="84"/>
  <c r="FM14" i="84"/>
  <c r="FM40" i="84"/>
  <c r="FM12" i="84"/>
  <c r="FZ11" i="84"/>
  <c r="FZ13" i="84"/>
  <c r="FZ28" i="84"/>
  <c r="FZ40" i="84"/>
  <c r="FM21" i="84"/>
  <c r="FM22" i="84"/>
  <c r="FM24" i="84"/>
  <c r="FM29" i="84"/>
  <c r="FM37" i="84"/>
  <c r="FM38" i="84"/>
  <c r="FZ21" i="84"/>
  <c r="FZ25" i="84"/>
  <c r="FZ38" i="84"/>
  <c r="FM28" i="84"/>
  <c r="FM36" i="84"/>
  <c r="FZ9" i="84"/>
  <c r="FZ27" i="84"/>
  <c r="FZ29" i="84"/>
  <c r="FZ30" i="84"/>
  <c r="FZ15" i="84"/>
  <c r="FZ31" i="84"/>
  <c r="FZ12" i="84"/>
  <c r="FZ20" i="84"/>
  <c r="FZ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FZ43" i="93"/>
  <c r="FA37" i="93"/>
  <c r="FM40" i="93"/>
  <c r="FA20" i="93"/>
  <c r="FA19" i="93" s="1"/>
  <c r="FA9" i="93"/>
  <c r="FA8" i="93" s="1"/>
  <c r="FM27" i="93"/>
  <c r="FM38" i="93"/>
  <c r="FZ21" i="93"/>
  <c r="FZ28" i="93"/>
  <c r="FZ27" i="93"/>
  <c r="FZ29" i="93"/>
  <c r="FM16" i="93"/>
  <c r="FM24" i="93"/>
  <c r="FM32" i="93"/>
  <c r="FM36" i="93"/>
  <c r="FZ10" i="93"/>
  <c r="FZ14" i="93"/>
  <c r="FZ15" i="93"/>
  <c r="FZ16" i="93"/>
  <c r="FZ36" i="93"/>
  <c r="FM15" i="93"/>
  <c r="FM25" i="93"/>
  <c r="FM31" i="93"/>
  <c r="FZ25" i="93"/>
  <c r="FZ41" i="93"/>
  <c r="FZ22" i="93"/>
  <c r="FZ23" i="93"/>
  <c r="FM13" i="93"/>
  <c r="FM21" i="93"/>
  <c r="FM29" i="93"/>
  <c r="FM43" i="93"/>
  <c r="FZ12" i="93"/>
  <c r="FZ24" i="93"/>
  <c r="FZ26" i="93"/>
  <c r="FZ30" i="93"/>
  <c r="FZ31" i="93"/>
  <c r="FZ32" i="93"/>
  <c r="FZ38" i="93"/>
  <c r="FZ39" i="93"/>
  <c r="FZ40" i="93"/>
  <c r="FZ11" i="93"/>
  <c r="FZ13" i="93"/>
  <c r="FM23" i="93"/>
  <c r="FM39" i="93"/>
  <c r="FM11" i="93"/>
  <c r="FZ35" i="85" l="1"/>
  <c r="FZ10" i="85"/>
  <c r="FZ8" i="85"/>
  <c r="FZ19" i="85"/>
  <c r="FZ18" i="85"/>
  <c r="FM8" i="85"/>
  <c r="FM10" i="85"/>
  <c r="FM35" i="85"/>
  <c r="FM19" i="85"/>
  <c r="FZ35" i="84"/>
  <c r="FM19" i="84"/>
  <c r="FZ10" i="84"/>
  <c r="FZ19" i="84"/>
  <c r="FM10" i="84"/>
  <c r="FM35" i="84"/>
  <c r="FM18" i="84"/>
  <c r="FM8" i="84"/>
  <c r="FZ37" i="93"/>
  <c r="FM37" i="93"/>
  <c r="FZ20" i="93"/>
  <c r="FM20" i="93"/>
  <c r="FZ19" i="93"/>
  <c r="FZ9" i="93"/>
  <c r="FM19" i="93"/>
  <c r="FM9" i="93"/>
  <c r="FM18" i="85" l="1"/>
  <c r="FZ18" i="84"/>
  <c r="FZ8" i="84"/>
  <c r="FZ8" i="93"/>
  <c r="FM8" i="93"/>
  <c r="FU34" i="92" l="1"/>
  <c r="FZ43" i="92"/>
  <c r="FE34" i="92"/>
  <c r="FJ34" i="92" s="1"/>
  <c r="FQ34" i="92" s="1"/>
  <c r="FX34" i="92" s="1"/>
  <c r="FM43" i="92"/>
  <c r="FX35" i="92" l="1"/>
  <c r="FU21" i="92"/>
  <c r="FU20" i="92" s="1"/>
  <c r="FY10" i="92"/>
  <c r="FY8" i="92" s="1"/>
  <c r="FQ10" i="92"/>
  <c r="FQ8" i="92" s="1"/>
  <c r="FR35" i="92"/>
  <c r="FU35" i="92"/>
  <c r="FS35" i="92"/>
  <c r="FT21" i="92"/>
  <c r="FR21" i="92"/>
  <c r="FP35" i="92"/>
  <c r="FS21" i="92"/>
  <c r="FY21" i="92"/>
  <c r="FQ21" i="92"/>
  <c r="FQ20" i="92" s="1"/>
  <c r="FW35" i="92"/>
  <c r="FX21" i="92"/>
  <c r="FX20" i="92" s="1"/>
  <c r="FP21" i="92"/>
  <c r="FV35" i="92"/>
  <c r="FW21" i="92"/>
  <c r="FV21" i="92"/>
  <c r="FR10" i="92"/>
  <c r="FR8" i="92" s="1"/>
  <c r="FX10" i="92"/>
  <c r="FX8" i="92" s="1"/>
  <c r="FP10" i="92"/>
  <c r="FP8" i="92" s="1"/>
  <c r="FS10" i="92"/>
  <c r="FS8" i="92" s="1"/>
  <c r="FY35" i="92"/>
  <c r="FQ35" i="92"/>
  <c r="FT35" i="92"/>
  <c r="FT10" i="92"/>
  <c r="FT8" i="92" s="1"/>
  <c r="FW10" i="92"/>
  <c r="FW8" i="92" s="1"/>
  <c r="FO10" i="92"/>
  <c r="FO8" i="92" s="1"/>
  <c r="FV10" i="92"/>
  <c r="FV8" i="92" s="1"/>
  <c r="FU10" i="92"/>
  <c r="FU8" i="92" s="1"/>
  <c r="FO35" i="92"/>
  <c r="FJ35" i="92"/>
  <c r="FB35" i="92"/>
  <c r="FI35" i="92"/>
  <c r="FC10" i="92"/>
  <c r="FC8" i="92" s="1"/>
  <c r="FF10" i="92"/>
  <c r="FF8" i="92" s="1"/>
  <c r="FD10" i="92"/>
  <c r="FD8" i="92" s="1"/>
  <c r="FE35" i="92"/>
  <c r="FH35" i="92"/>
  <c r="FM15" i="92"/>
  <c r="FG10" i="92"/>
  <c r="FG8" i="92" s="1"/>
  <c r="FJ10" i="92"/>
  <c r="FJ8" i="92" s="1"/>
  <c r="FB10" i="92"/>
  <c r="FB8" i="92" s="1"/>
  <c r="FE10" i="92"/>
  <c r="FE8" i="92" s="1"/>
  <c r="FG21" i="92"/>
  <c r="FH10" i="92"/>
  <c r="FH8" i="92" s="1"/>
  <c r="FK10" i="92"/>
  <c r="FK8" i="92" s="1"/>
  <c r="FG35" i="92"/>
  <c r="FF21" i="92"/>
  <c r="FZ30" i="92"/>
  <c r="FO21" i="92"/>
  <c r="FD21" i="92"/>
  <c r="FZ29" i="92"/>
  <c r="FC21" i="92"/>
  <c r="FZ12" i="92"/>
  <c r="FZ15" i="92"/>
  <c r="FK35" i="92"/>
  <c r="FC35" i="92"/>
  <c r="FH21" i="92"/>
  <c r="FZ24" i="92"/>
  <c r="FZ26" i="92"/>
  <c r="FZ44" i="92"/>
  <c r="FE21" i="92"/>
  <c r="FE20" i="92" s="1"/>
  <c r="FZ9" i="92"/>
  <c r="FZ16" i="92"/>
  <c r="FZ32" i="92"/>
  <c r="FZ42" i="92"/>
  <c r="FZ31" i="92"/>
  <c r="FZ33" i="92"/>
  <c r="FZ25" i="92"/>
  <c r="FZ27" i="92"/>
  <c r="FZ28" i="92"/>
  <c r="FF35" i="92"/>
  <c r="FK21" i="92"/>
  <c r="FZ13" i="92"/>
  <c r="FJ21" i="92"/>
  <c r="FJ20" i="92" s="1"/>
  <c r="FB21" i="92"/>
  <c r="FL21" i="92"/>
  <c r="FL35" i="92"/>
  <c r="FD35" i="92"/>
  <c r="FI21" i="92"/>
  <c r="FZ36" i="92"/>
  <c r="FZ37" i="92"/>
  <c r="FZ41" i="92"/>
  <c r="FZ14" i="92"/>
  <c r="FZ22" i="92"/>
  <c r="FZ11" i="92"/>
  <c r="FZ23" i="92"/>
  <c r="FL10" i="92"/>
  <c r="FL8" i="92" s="1"/>
  <c r="FI10" i="92"/>
  <c r="FI8" i="92" s="1"/>
  <c r="FA35" i="92"/>
  <c r="FM44" i="92"/>
  <c r="FA10" i="92"/>
  <c r="FA8" i="92" s="1"/>
  <c r="FM26" i="92"/>
  <c r="FA21" i="92"/>
  <c r="FM14" i="92"/>
  <c r="FM9" i="92"/>
  <c r="FM24" i="92"/>
  <c r="FM32" i="92"/>
  <c r="FM41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FZ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FZ21" i="92"/>
  <c r="FZ17" i="92"/>
  <c r="FZ35" i="92"/>
  <c r="FM35" i="92"/>
  <c r="FM17" i="92"/>
  <c r="FM21" i="92"/>
  <c r="FE33" i="91"/>
  <c r="FX33" i="91"/>
  <c r="FP33" i="91"/>
  <c r="FV10" i="91"/>
  <c r="FY10" i="91"/>
  <c r="FW10" i="91"/>
  <c r="FY33" i="91"/>
  <c r="FQ33" i="91"/>
  <c r="FW33" i="91"/>
  <c r="FV33" i="91"/>
  <c r="FU33" i="91"/>
  <c r="FT33" i="91"/>
  <c r="FU10" i="91"/>
  <c r="FS33" i="91"/>
  <c r="FT10" i="91"/>
  <c r="FX10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FZ22" i="91"/>
  <c r="FA33" i="91"/>
  <c r="FZ21" i="91"/>
  <c r="FZ9" i="91"/>
  <c r="FZ11" i="91"/>
  <c r="FZ15" i="91"/>
  <c r="FZ24" i="91"/>
  <c r="FZ27" i="91"/>
  <c r="FZ31" i="91"/>
  <c r="FM31" i="91"/>
  <c r="FZ35" i="91"/>
  <c r="FM23" i="91"/>
  <c r="FM34" i="91"/>
  <c r="FM27" i="91"/>
  <c r="FZ12" i="91"/>
  <c r="FZ13" i="91"/>
  <c r="FZ14" i="91"/>
  <c r="FZ23" i="91"/>
  <c r="FZ28" i="91"/>
  <c r="FZ29" i="91"/>
  <c r="FZ30" i="91"/>
  <c r="FM11" i="91"/>
  <c r="FM13" i="91"/>
  <c r="FM9" i="91"/>
  <c r="FM15" i="91"/>
  <c r="FM12" i="91"/>
  <c r="FM14" i="91"/>
  <c r="FM28" i="91"/>
  <c r="FM29" i="91"/>
  <c r="FM30" i="91"/>
  <c r="FZ34" i="91"/>
  <c r="FZ25" i="91"/>
  <c r="FM25" i="91"/>
  <c r="FV20" i="91" l="1"/>
  <c r="FV19" i="91" s="1"/>
  <c r="FO20" i="91"/>
  <c r="FR20" i="91"/>
  <c r="FY20" i="91"/>
  <c r="FY19" i="91" s="1"/>
  <c r="FU20" i="91"/>
  <c r="FU19" i="91" s="1"/>
  <c r="FF20" i="91"/>
  <c r="FT20" i="91"/>
  <c r="FT19" i="91" s="1"/>
  <c r="FB20" i="91"/>
  <c r="FL20" i="91"/>
  <c r="FH20" i="91"/>
  <c r="FE20" i="91"/>
  <c r="FM26" i="91"/>
  <c r="FQ20" i="91"/>
  <c r="FX20" i="91"/>
  <c r="FX19" i="91" s="1"/>
  <c r="FA20" i="91"/>
  <c r="FJ20" i="91"/>
  <c r="FZ26" i="91"/>
  <c r="FY8" i="91"/>
  <c r="FT8" i="91"/>
  <c r="FV8" i="91"/>
  <c r="FU8" i="91"/>
  <c r="FX8" i="91"/>
  <c r="FW20" i="91"/>
  <c r="FW19" i="91" s="1"/>
  <c r="FW8" i="91"/>
  <c r="FZ10" i="92"/>
  <c r="FZ8" i="92"/>
  <c r="FM10" i="92"/>
  <c r="FZ33" i="91"/>
  <c r="FM33" i="91"/>
  <c r="FM20" i="91" l="1"/>
  <c r="FM8" i="92"/>
  <c r="FZ20" i="91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H20" i="92" l="1"/>
  <c r="FO34" i="92"/>
  <c r="BS35" i="92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FO20" i="92" l="1"/>
  <c r="FV34" i="92"/>
  <c r="FV20" i="92" s="1"/>
  <c r="CY34" i="92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G34" i="92" l="1"/>
  <c r="FB20" i="92"/>
  <c r="FA20" i="92"/>
  <c r="FF34" i="92"/>
  <c r="DI20" i="92"/>
  <c r="EY34" i="92"/>
  <c r="FD34" i="92" s="1"/>
  <c r="AB20" i="92"/>
  <c r="AC34" i="92"/>
  <c r="BR34" i="92"/>
  <c r="BQ20" i="92"/>
  <c r="FK34" i="92" l="1"/>
  <c r="FR34" i="92" s="1"/>
  <c r="FF20" i="92"/>
  <c r="FI34" i="92"/>
  <c r="FD20" i="92"/>
  <c r="FL34" i="92"/>
  <c r="FS34" i="92" s="1"/>
  <c r="FG20" i="92"/>
  <c r="AC20" i="92"/>
  <c r="BR20" i="92"/>
  <c r="BS34" i="92"/>
  <c r="EY20" i="92"/>
  <c r="FS20" i="92" l="1"/>
  <c r="FI20" i="92"/>
  <c r="FP34" i="92"/>
  <c r="FY34" i="92"/>
  <c r="FY20" i="92" s="1"/>
  <c r="FR20" i="92"/>
  <c r="FL20" i="92"/>
  <c r="FK20" i="92"/>
  <c r="BS20" i="92"/>
  <c r="FW34" i="92" l="1"/>
  <c r="FW20" i="92" s="1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FT34" i="92" s="1"/>
  <c r="FT20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Z34" i="92" l="1"/>
  <c r="C18" i="85"/>
  <c r="C8" i="85"/>
  <c r="FZ20" i="92" l="1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Z40" i="91" l="1"/>
  <c r="FZ43" i="91" l="1"/>
  <c r="FM43" i="91" l="1"/>
  <c r="EY43" i="91" l="1"/>
  <c r="BE43" i="91" l="1"/>
  <c r="AC43" i="91"/>
  <c r="AQ43" i="91"/>
  <c r="O43" i="91"/>
  <c r="DW43" i="91" l="1"/>
  <c r="DI43" i="91" l="1"/>
  <c r="BS43" i="91" l="1"/>
  <c r="CU43" i="91" l="1"/>
  <c r="CG43" i="91"/>
  <c r="DW40" i="91" l="1"/>
  <c r="CU40" i="91"/>
  <c r="O40" i="91"/>
  <c r="EK40" i="91"/>
  <c r="BS40" i="91"/>
  <c r="CG40" i="91"/>
  <c r="FM40" i="91"/>
  <c r="BE40" i="91"/>
  <c r="AC40" i="91"/>
  <c r="AQ40" i="91"/>
  <c r="DI40" i="91"/>
  <c r="EY40" i="91"/>
  <c r="FZ39" i="91" l="1"/>
  <c r="EY39" i="91" l="1"/>
  <c r="CY19" i="91"/>
  <c r="CY10" i="91"/>
  <c r="CY8" i="91" s="1"/>
  <c r="CO10" i="91"/>
  <c r="CO8" i="91" s="1"/>
  <c r="CO19" i="91"/>
  <c r="DL19" i="91"/>
  <c r="DL10" i="91"/>
  <c r="DL8" i="91" s="1"/>
  <c r="DW39" i="91"/>
  <c r="FL19" i="91"/>
  <c r="FL10" i="91"/>
  <c r="FL8" i="91" s="1"/>
  <c r="DE10" i="91"/>
  <c r="DE8" i="91" s="1"/>
  <c r="DE19" i="91"/>
  <c r="DF10" i="91"/>
  <c r="DF8" i="91" s="1"/>
  <c r="DF19" i="91"/>
  <c r="BC19" i="91"/>
  <c r="BC10" i="91"/>
  <c r="BC8" i="91" s="1"/>
  <c r="BY19" i="91"/>
  <c r="BY10" i="91"/>
  <c r="BY8" i="91" s="1"/>
  <c r="DU10" i="91"/>
  <c r="DU8" i="91" s="1"/>
  <c r="DU19" i="91"/>
  <c r="EE19" i="91"/>
  <c r="EE10" i="91"/>
  <c r="EE8" i="91" s="1"/>
  <c r="EF19" i="91"/>
  <c r="EF10" i="91"/>
  <c r="EF8" i="91" s="1"/>
  <c r="CF19" i="91"/>
  <c r="CF10" i="91"/>
  <c r="CF8" i="91" s="1"/>
  <c r="CD10" i="91"/>
  <c r="CD8" i="91" s="1"/>
  <c r="CD19" i="91"/>
  <c r="AH10" i="91"/>
  <c r="AH8" i="91" s="1"/>
  <c r="AH19" i="91"/>
  <c r="ET19" i="91"/>
  <c r="ET10" i="91"/>
  <c r="ET8" i="91" s="1"/>
  <c r="DD10" i="91"/>
  <c r="DD8" i="91" s="1"/>
  <c r="DD19" i="91"/>
  <c r="BB19" i="91"/>
  <c r="BB10" i="91"/>
  <c r="BB8" i="91" s="1"/>
  <c r="DH19" i="91"/>
  <c r="DH10" i="91"/>
  <c r="DH8" i="91" s="1"/>
  <c r="CB19" i="91"/>
  <c r="CB10" i="91"/>
  <c r="CB8" i="91" s="1"/>
  <c r="BD19" i="91"/>
  <c r="BD10" i="91"/>
  <c r="BD8" i="91" s="1"/>
  <c r="CA19" i="91"/>
  <c r="CA10" i="91"/>
  <c r="CA8" i="91" s="1"/>
  <c r="CJ19" i="91"/>
  <c r="CJ10" i="91"/>
  <c r="CJ8" i="91" s="1"/>
  <c r="AZ10" i="91"/>
  <c r="AZ8" i="91" s="1"/>
  <c r="AZ19" i="91"/>
  <c r="BS39" i="91"/>
  <c r="BH19" i="91"/>
  <c r="BH10" i="91"/>
  <c r="BH8" i="91" s="1"/>
  <c r="CX10" i="91"/>
  <c r="CX8" i="91" s="1"/>
  <c r="CX19" i="91"/>
  <c r="AL19" i="91"/>
  <c r="AL10" i="91"/>
  <c r="AL8" i="91" s="1"/>
  <c r="EO19" i="91"/>
  <c r="EO10" i="91"/>
  <c r="EO8" i="91" s="1"/>
  <c r="FE10" i="91"/>
  <c r="FE8" i="91" s="1"/>
  <c r="FE19" i="91"/>
  <c r="EA19" i="91"/>
  <c r="EA10" i="91"/>
  <c r="EA8" i="91" s="1"/>
  <c r="AN19" i="91"/>
  <c r="AN10" i="91"/>
  <c r="AN8" i="91" s="1"/>
  <c r="BM10" i="91"/>
  <c r="BM8" i="91" s="1"/>
  <c r="BM19" i="91"/>
  <c r="AU10" i="91"/>
  <c r="AU8" i="91" s="1"/>
  <c r="AU19" i="91"/>
  <c r="AJ10" i="91"/>
  <c r="AJ8" i="91" s="1"/>
  <c r="AJ19" i="91"/>
  <c r="BV10" i="91"/>
  <c r="BV8" i="91" s="1"/>
  <c r="BV19" i="91"/>
  <c r="EK39" i="91"/>
  <c r="EC10" i="91"/>
  <c r="EC8" i="91" s="1"/>
  <c r="EC19" i="91"/>
  <c r="EJ19" i="91"/>
  <c r="EJ10" i="91"/>
  <c r="EJ8" i="91" s="1"/>
  <c r="AQ39" i="91"/>
  <c r="BQ10" i="91"/>
  <c r="BQ8" i="91" s="1"/>
  <c r="BQ19" i="91"/>
  <c r="DA19" i="91"/>
  <c r="DA10" i="91"/>
  <c r="DA8" i="91" s="1"/>
  <c r="DR19" i="91"/>
  <c r="DR10" i="91"/>
  <c r="DR8" i="91" s="1"/>
  <c r="BN10" i="91"/>
  <c r="BN8" i="91" s="1"/>
  <c r="BN19" i="91"/>
  <c r="AW19" i="91"/>
  <c r="AW10" i="91"/>
  <c r="AW8" i="91" s="1"/>
  <c r="AK10" i="91"/>
  <c r="AK8" i="91" s="1"/>
  <c r="AK19" i="91"/>
  <c r="CS10" i="91"/>
  <c r="CS8" i="91" s="1"/>
  <c r="CS19" i="91"/>
  <c r="EX10" i="91"/>
  <c r="EX8" i="91" s="1"/>
  <c r="EX19" i="91"/>
  <c r="CP19" i="91"/>
  <c r="CP10" i="91"/>
  <c r="CP8" i="91" s="1"/>
  <c r="CN10" i="91"/>
  <c r="CN8" i="91" s="1"/>
  <c r="CN19" i="91"/>
  <c r="AP10" i="91"/>
  <c r="AP8" i="91" s="1"/>
  <c r="AP19" i="91"/>
  <c r="FP19" i="91"/>
  <c r="FP10" i="91"/>
  <c r="FP8" i="91" s="1"/>
  <c r="EN19" i="91"/>
  <c r="EN10" i="91"/>
  <c r="EN8" i="91" s="1"/>
  <c r="ED19" i="91"/>
  <c r="ED10" i="91"/>
  <c r="ED8" i="91" s="1"/>
  <c r="FJ19" i="91"/>
  <c r="FJ10" i="91"/>
  <c r="FJ8" i="91" s="1"/>
  <c r="DP10" i="91"/>
  <c r="DP8" i="91" s="1"/>
  <c r="DP19" i="91"/>
  <c r="AX19" i="91"/>
  <c r="AX10" i="91"/>
  <c r="AX8" i="91" s="1"/>
  <c r="DB19" i="91"/>
  <c r="DB10" i="91"/>
  <c r="DB8" i="91" s="1"/>
  <c r="DC19" i="91"/>
  <c r="DC10" i="91"/>
  <c r="DC8" i="91" s="1"/>
  <c r="EU19" i="91"/>
  <c r="EU10" i="91"/>
  <c r="EU8" i="91" s="1"/>
  <c r="FQ10" i="91"/>
  <c r="FQ8" i="91" s="1"/>
  <c r="FQ19" i="91"/>
  <c r="CC19" i="91"/>
  <c r="CC10" i="91"/>
  <c r="CC8" i="91" s="1"/>
  <c r="EW10" i="91"/>
  <c r="EW8" i="91" s="1"/>
  <c r="EW19" i="91"/>
  <c r="FB10" i="91"/>
  <c r="FB8" i="91" s="1"/>
  <c r="FB19" i="91"/>
  <c r="AF19" i="91"/>
  <c r="AF10" i="91"/>
  <c r="AF8" i="91" s="1"/>
  <c r="DO10" i="91"/>
  <c r="DO8" i="91" s="1"/>
  <c r="DO19" i="91"/>
  <c r="EQ19" i="91"/>
  <c r="EQ10" i="91"/>
  <c r="EQ8" i="91" s="1"/>
  <c r="DS10" i="91"/>
  <c r="DS8" i="91" s="1"/>
  <c r="DS19" i="91"/>
  <c r="FD19" i="91"/>
  <c r="FD10" i="91"/>
  <c r="FD8" i="91" s="1"/>
  <c r="CU39" i="91"/>
  <c r="EH19" i="91"/>
  <c r="EH10" i="91"/>
  <c r="EH8" i="91" s="1"/>
  <c r="AO10" i="91"/>
  <c r="AO8" i="91" s="1"/>
  <c r="AO19" i="91"/>
  <c r="AT10" i="91"/>
  <c r="AT8" i="91" s="1"/>
  <c r="AT19" i="91"/>
  <c r="BK10" i="91"/>
  <c r="BK8" i="91" s="1"/>
  <c r="BK19" i="91"/>
  <c r="DV10" i="91"/>
  <c r="DV8" i="91" s="1"/>
  <c r="DV19" i="91"/>
  <c r="EP10" i="91"/>
  <c r="EP8" i="91" s="1"/>
  <c r="EP19" i="91"/>
  <c r="CL10" i="91"/>
  <c r="CL8" i="91" s="1"/>
  <c r="CL19" i="91"/>
  <c r="CQ19" i="91"/>
  <c r="CQ10" i="91"/>
  <c r="CQ8" i="91" s="1"/>
  <c r="FG19" i="91"/>
  <c r="FG10" i="91"/>
  <c r="FG8" i="91" s="1"/>
  <c r="EB19" i="91"/>
  <c r="EB10" i="91"/>
  <c r="EB8" i="91" s="1"/>
  <c r="FH10" i="91"/>
  <c r="FH8" i="91" s="1"/>
  <c r="FH19" i="91"/>
  <c r="DM10" i="91"/>
  <c r="DM8" i="91" s="1"/>
  <c r="DM19" i="91"/>
  <c r="BI19" i="91"/>
  <c r="BI10" i="91"/>
  <c r="BI8" i="91" s="1"/>
  <c r="AG10" i="91"/>
  <c r="AG8" i="91" s="1"/>
  <c r="AG19" i="91"/>
  <c r="EV19" i="91"/>
  <c r="EV10" i="91"/>
  <c r="EV8" i="91" s="1"/>
  <c r="BO10" i="91"/>
  <c r="BO8" i="91" s="1"/>
  <c r="BO19" i="91"/>
  <c r="AY19" i="91"/>
  <c r="AY10" i="91"/>
  <c r="AY8" i="91" s="1"/>
  <c r="FK19" i="91"/>
  <c r="FK10" i="91"/>
  <c r="FK8" i="91" s="1"/>
  <c r="CZ19" i="91"/>
  <c r="CZ10" i="91"/>
  <c r="CZ8" i="91" s="1"/>
  <c r="FR10" i="91"/>
  <c r="FR8" i="91" s="1"/>
  <c r="FR19" i="91"/>
  <c r="DQ10" i="91"/>
  <c r="DQ8" i="91" s="1"/>
  <c r="DQ19" i="91"/>
  <c r="O39" i="91"/>
  <c r="CG39" i="91"/>
  <c r="CT10" i="91"/>
  <c r="CT8" i="91" s="1"/>
  <c r="CT19" i="91"/>
  <c r="CK10" i="91"/>
  <c r="CK8" i="91" s="1"/>
  <c r="CK19" i="91"/>
  <c r="FF19" i="91"/>
  <c r="FF10" i="91"/>
  <c r="FF8" i="91" s="1"/>
  <c r="DT19" i="91"/>
  <c r="DT10" i="91"/>
  <c r="DT8" i="91" s="1"/>
  <c r="AM19" i="91"/>
  <c r="AM10" i="91"/>
  <c r="AM8" i="91" s="1"/>
  <c r="EI19" i="91"/>
  <c r="EI10" i="91"/>
  <c r="EI8" i="91" s="1"/>
  <c r="BX19" i="91"/>
  <c r="BX10" i="91"/>
  <c r="BX8" i="91" s="1"/>
  <c r="FS19" i="91"/>
  <c r="FS10" i="91"/>
  <c r="FS8" i="91" s="1"/>
  <c r="BA19" i="91"/>
  <c r="BA10" i="91"/>
  <c r="BA8" i="91" s="1"/>
  <c r="ER10" i="91"/>
  <c r="ER8" i="91" s="1"/>
  <c r="ER19" i="91"/>
  <c r="BE39" i="91"/>
  <c r="AC39" i="91"/>
  <c r="BR10" i="91"/>
  <c r="BR8" i="91" s="1"/>
  <c r="BR19" i="91"/>
  <c r="CM19" i="91"/>
  <c r="CM10" i="91"/>
  <c r="CM8" i="91" s="1"/>
  <c r="BZ19" i="91"/>
  <c r="BZ10" i="91"/>
  <c r="BZ8" i="91" s="1"/>
  <c r="CR10" i="91"/>
  <c r="CR8" i="91" s="1"/>
  <c r="CR19" i="91"/>
  <c r="DG19" i="91"/>
  <c r="DG10" i="91"/>
  <c r="DG8" i="91" s="1"/>
  <c r="AV19" i="91"/>
  <c r="AV10" i="91"/>
  <c r="AV8" i="91" s="1"/>
  <c r="EG10" i="91"/>
  <c r="EG8" i="91" s="1"/>
  <c r="EG19" i="91"/>
  <c r="BW19" i="91"/>
  <c r="BW10" i="91"/>
  <c r="BW8" i="91" s="1"/>
  <c r="DN10" i="91"/>
  <c r="DN8" i="91" s="1"/>
  <c r="DN19" i="91"/>
  <c r="DZ10" i="91"/>
  <c r="DZ8" i="91" s="1"/>
  <c r="DZ19" i="91"/>
  <c r="FM39" i="91"/>
  <c r="DI39" i="91"/>
  <c r="BL10" i="91"/>
  <c r="BL8" i="91" s="1"/>
  <c r="BL19" i="91"/>
  <c r="BJ10" i="91"/>
  <c r="BJ8" i="91" s="1"/>
  <c r="BJ19" i="91"/>
  <c r="FC19" i="91"/>
  <c r="FC10" i="91"/>
  <c r="FC8" i="91" s="1"/>
  <c r="AI19" i="91"/>
  <c r="AI10" i="91"/>
  <c r="AI8" i="91" s="1"/>
  <c r="BP19" i="91"/>
  <c r="BP10" i="91"/>
  <c r="BP8" i="91" s="1"/>
  <c r="ES10" i="91"/>
  <c r="ES8" i="91" s="1"/>
  <c r="ES19" i="91"/>
  <c r="CE19" i="91"/>
  <c r="CE10" i="91"/>
  <c r="CE8" i="91" s="1"/>
  <c r="FI10" i="91"/>
  <c r="FI8" i="91" s="1"/>
  <c r="FI19" i="91"/>
  <c r="DY19" i="91" l="1"/>
  <c r="EK32" i="91"/>
  <c r="EK16" i="91"/>
  <c r="DY10" i="91"/>
  <c r="AQ16" i="91"/>
  <c r="AE10" i="91"/>
  <c r="AQ32" i="91"/>
  <c r="AE19" i="91"/>
  <c r="BG10" i="91"/>
  <c r="BS16" i="91"/>
  <c r="FM32" i="91"/>
  <c r="FA19" i="91"/>
  <c r="BG19" i="91"/>
  <c r="BS32" i="91"/>
  <c r="FM16" i="91"/>
  <c r="FA10" i="91"/>
  <c r="BE32" i="91"/>
  <c r="AS19" i="91"/>
  <c r="AS10" i="91"/>
  <c r="BE16" i="91"/>
  <c r="FO10" i="91"/>
  <c r="FZ16" i="91"/>
  <c r="CG32" i="91"/>
  <c r="BU19" i="91"/>
  <c r="FZ32" i="91"/>
  <c r="FO19" i="91"/>
  <c r="CG16" i="91"/>
  <c r="BU10" i="91"/>
  <c r="EM10" i="91"/>
  <c r="EY16" i="91"/>
  <c r="CW19" i="91"/>
  <c r="DI32" i="91"/>
  <c r="EY32" i="91"/>
  <c r="EM19" i="91"/>
  <c r="DI16" i="91"/>
  <c r="CW10" i="91"/>
  <c r="DK10" i="91"/>
  <c r="DW16" i="91"/>
  <c r="DK19" i="91"/>
  <c r="DW32" i="91"/>
  <c r="CI10" i="91"/>
  <c r="CU16" i="91"/>
  <c r="CU32" i="91"/>
  <c r="CI19" i="91"/>
  <c r="BG8" i="91" l="1"/>
  <c r="BS10" i="91"/>
  <c r="DY8" i="91"/>
  <c r="EK10" i="91"/>
  <c r="DK8" i="91"/>
  <c r="DW10" i="91"/>
  <c r="CU19" i="91"/>
  <c r="FZ19" i="91"/>
  <c r="DW19" i="91"/>
  <c r="BU8" i="91"/>
  <c r="CG10" i="91"/>
  <c r="BS19" i="91"/>
  <c r="FZ10" i="91"/>
  <c r="FO8" i="91"/>
  <c r="EK19" i="91"/>
  <c r="EM8" i="91"/>
  <c r="EY10" i="91"/>
  <c r="CU10" i="91"/>
  <c r="CI8" i="91"/>
  <c r="AE8" i="91"/>
  <c r="AQ10" i="91"/>
  <c r="AQ19" i="91"/>
  <c r="BE19" i="91"/>
  <c r="FM19" i="91"/>
  <c r="DI10" i="91"/>
  <c r="CW8" i="91"/>
  <c r="DI19" i="91"/>
  <c r="CG19" i="91"/>
  <c r="EY19" i="91"/>
  <c r="AS8" i="91"/>
  <c r="BE10" i="91"/>
  <c r="FM10" i="91"/>
  <c r="FA8" i="91"/>
  <c r="EY8" i="91" l="1"/>
  <c r="DI8" i="91"/>
  <c r="BE8" i="91"/>
  <c r="CG8" i="91"/>
  <c r="DW8" i="91"/>
  <c r="EK8" i="91"/>
  <c r="CU8" i="91"/>
  <c r="FM8" i="91"/>
  <c r="FZ8" i="91"/>
  <c r="AQ8" i="91"/>
  <c r="BS8" i="91"/>
  <c r="EK43" i="91" l="1"/>
  <c r="O41" i="91" l="1"/>
  <c r="AC41" i="91"/>
  <c r="BE41" i="91"/>
  <c r="AQ41" i="91"/>
  <c r="EK41" i="91" l="1"/>
  <c r="EY41" i="91" l="1"/>
  <c r="FM41" i="91" l="1"/>
  <c r="FZ41" i="91" l="1"/>
  <c r="DW41" i="91" l="1"/>
  <c r="BS41" i="91"/>
  <c r="DI41" i="91" l="1"/>
  <c r="CU41" i="91"/>
  <c r="CG41" i="91"/>
  <c r="FG17" i="93" l="1"/>
  <c r="FB17" i="93"/>
  <c r="FY17" i="93"/>
  <c r="FU17" i="93"/>
  <c r="FV17" i="93"/>
  <c r="FH17" i="93"/>
  <c r="FR17" i="93"/>
  <c r="FF17" i="93"/>
  <c r="FC17" i="93"/>
  <c r="FD17" i="93"/>
  <c r="FJ17" i="93"/>
  <c r="FP17" i="93"/>
  <c r="FQ17" i="93"/>
  <c r="FI17" i="93"/>
  <c r="FS17" i="93"/>
  <c r="FL17" i="93"/>
  <c r="FE17" i="93"/>
  <c r="FT17" i="93"/>
  <c r="FA17" i="93" l="1"/>
  <c r="FM7" i="93"/>
  <c r="FX17" i="93"/>
  <c r="FW17" i="93"/>
  <c r="FO17" i="93"/>
  <c r="FZ17" i="93" s="1"/>
  <c r="FZ7" i="93"/>
  <c r="FK17" i="93"/>
  <c r="FW16" i="85" l="1"/>
  <c r="FL16" i="85"/>
  <c r="FA16" i="85"/>
  <c r="FM7" i="85"/>
  <c r="FE16" i="85"/>
  <c r="FY16" i="85"/>
  <c r="FB16" i="85"/>
  <c r="FQ16" i="85"/>
  <c r="FV16" i="85"/>
  <c r="FR16" i="85"/>
  <c r="FP16" i="85"/>
  <c r="FK16" i="85"/>
  <c r="FF16" i="85"/>
  <c r="FO16" i="85"/>
  <c r="FZ7" i="85"/>
  <c r="FU16" i="85"/>
  <c r="FX16" i="85"/>
  <c r="FT16" i="85"/>
  <c r="FI16" i="85"/>
  <c r="FD16" i="85"/>
  <c r="FS16" i="85"/>
  <c r="FC16" i="85"/>
  <c r="FH16" i="85"/>
  <c r="FG16" i="85"/>
  <c r="FJ16" i="85"/>
  <c r="FM17" i="93"/>
  <c r="FW16" i="84" l="1"/>
  <c r="FX16" i="84"/>
  <c r="FL16" i="84"/>
  <c r="FK16" i="84"/>
  <c r="FH16" i="84"/>
  <c r="FE16" i="84"/>
  <c r="FQ16" i="84"/>
  <c r="FV16" i="84"/>
  <c r="FR16" i="84"/>
  <c r="FA16" i="84"/>
  <c r="FM7" i="84"/>
  <c r="FP16" i="84"/>
  <c r="FY16" i="84"/>
  <c r="FD16" i="84"/>
  <c r="FS16" i="84"/>
  <c r="FJ16" i="84"/>
  <c r="FI16" i="84"/>
  <c r="FF16" i="84"/>
  <c r="FG16" i="84"/>
  <c r="FU16" i="84"/>
  <c r="FT16" i="84"/>
  <c r="FB16" i="84"/>
  <c r="FM16" i="85"/>
  <c r="FZ7" i="84"/>
  <c r="FO16" i="84"/>
  <c r="FZ16" i="85"/>
  <c r="FC16" i="84"/>
  <c r="FZ16" i="84" l="1"/>
  <c r="FM16" i="84"/>
  <c r="FL18" i="92" l="1"/>
  <c r="FU18" i="92"/>
  <c r="FX18" i="92"/>
  <c r="FK18" i="92"/>
  <c r="FT18" i="92"/>
  <c r="FF18" i="92"/>
  <c r="FW18" i="92"/>
  <c r="FO18" i="92"/>
  <c r="FZ7" i="92"/>
  <c r="FJ18" i="92"/>
  <c r="FP18" i="92"/>
  <c r="FD18" i="92"/>
  <c r="FR18" i="92"/>
  <c r="FH18" i="92"/>
  <c r="FE18" i="92"/>
  <c r="FV18" i="92"/>
  <c r="FB18" i="92"/>
  <c r="FY18" i="92"/>
  <c r="FS18" i="92"/>
  <c r="FQ18" i="92"/>
  <c r="FC18" i="92"/>
  <c r="FA18" i="92"/>
  <c r="FM7" i="92"/>
  <c r="FG18" i="92"/>
  <c r="FI18" i="92"/>
  <c r="FM18" i="92" l="1"/>
  <c r="FZ18" i="92"/>
  <c r="ET17" i="93" l="1"/>
  <c r="EP17" i="93"/>
  <c r="EN17" i="93"/>
  <c r="ES17" i="93"/>
  <c r="EO17" i="93"/>
  <c r="EV17" i="93"/>
  <c r="EX17" i="93"/>
  <c r="EU17" i="93"/>
  <c r="EV16" i="84" l="1"/>
  <c r="EW16" i="85"/>
  <c r="EP16" i="85"/>
  <c r="ET16" i="85"/>
  <c r="EQ17" i="93"/>
  <c r="EU16" i="84"/>
  <c r="EM16" i="85"/>
  <c r="EY7" i="85"/>
  <c r="EU18" i="92"/>
  <c r="EW17" i="93"/>
  <c r="EV16" i="85"/>
  <c r="ES16" i="85"/>
  <c r="ER16" i="85"/>
  <c r="EN16" i="85"/>
  <c r="EV18" i="92"/>
  <c r="EX16" i="85"/>
  <c r="ER18" i="92"/>
  <c r="ES16" i="84"/>
  <c r="ER17" i="93"/>
  <c r="EX16" i="84"/>
  <c r="ER16" i="84"/>
  <c r="EW16" i="84"/>
  <c r="EO18" i="92"/>
  <c r="EM17" i="93"/>
  <c r="EY17" i="93" s="1"/>
  <c r="EY7" i="93"/>
  <c r="EO16" i="84"/>
  <c r="EO16" i="85"/>
  <c r="EQ16" i="84"/>
  <c r="ET16" i="84"/>
  <c r="EN16" i="84"/>
  <c r="EQ16" i="85"/>
  <c r="EU16" i="85"/>
  <c r="EP16" i="84"/>
  <c r="EM16" i="84"/>
  <c r="EY7" i="84"/>
  <c r="FA17" i="91" l="1"/>
  <c r="EP18" i="92"/>
  <c r="EQ18" i="92"/>
  <c r="EY16" i="84"/>
  <c r="EX18" i="92"/>
  <c r="EW18" i="92"/>
  <c r="EM18" i="92"/>
  <c r="EY7" i="92"/>
  <c r="EY16" i="85"/>
  <c r="ET18" i="92"/>
  <c r="EN18" i="92"/>
  <c r="ES18" i="92"/>
  <c r="FE17" i="91" l="1"/>
  <c r="FD17" i="91"/>
  <c r="FB17" i="91"/>
  <c r="FY17" i="91"/>
  <c r="EY18" i="92"/>
  <c r="FF17" i="91"/>
  <c r="FV17" i="91"/>
  <c r="FG17" i="91"/>
  <c r="FL17" i="91"/>
  <c r="FW17" i="91"/>
  <c r="FT17" i="91"/>
  <c r="FH17" i="91"/>
  <c r="FJ17" i="91"/>
  <c r="FO17" i="91"/>
  <c r="FM7" i="91"/>
  <c r="FC17" i="91"/>
  <c r="FI17" i="91"/>
  <c r="FK17" i="91"/>
  <c r="FX17" i="91"/>
  <c r="FM17" i="91" l="1"/>
  <c r="FZ7" i="91"/>
  <c r="FU17" i="91"/>
  <c r="FQ17" i="91"/>
  <c r="FS17" i="91"/>
  <c r="FP17" i="91"/>
  <c r="FR17" i="91"/>
  <c r="DY17" i="93" l="1"/>
  <c r="EH17" i="93"/>
  <c r="DZ17" i="93"/>
  <c r="EA17" i="93"/>
  <c r="EI17" i="93"/>
  <c r="EB17" i="93"/>
  <c r="FZ17" i="91"/>
  <c r="ED17" i="93"/>
  <c r="EH16" i="85" l="1"/>
  <c r="EJ17" i="93"/>
  <c r="EH16" i="84"/>
  <c r="EE16" i="85"/>
  <c r="EF17" i="93"/>
  <c r="ED16" i="84"/>
  <c r="EG16" i="85"/>
  <c r="EA16" i="84"/>
  <c r="EI16" i="85"/>
  <c r="EA16" i="85"/>
  <c r="DZ16" i="84"/>
  <c r="DZ16" i="85"/>
  <c r="EE17" i="93"/>
  <c r="EJ16" i="85"/>
  <c r="EB16" i="85"/>
  <c r="EI16" i="84"/>
  <c r="ED16" i="85"/>
  <c r="EG16" i="84"/>
  <c r="EC17" i="93"/>
  <c r="DY16" i="84"/>
  <c r="EK7" i="84"/>
  <c r="EB16" i="84"/>
  <c r="EF16" i="85"/>
  <c r="DY16" i="85"/>
  <c r="EK7" i="85"/>
  <c r="EG17" i="93"/>
  <c r="EC16" i="85"/>
  <c r="EK7" i="93"/>
  <c r="EF16" i="84"/>
  <c r="EE16" i="84"/>
  <c r="EJ16" i="84"/>
  <c r="EC16" i="84"/>
  <c r="EK17" i="93" l="1"/>
  <c r="EW17" i="91"/>
  <c r="ES17" i="91"/>
  <c r="EK16" i="85"/>
  <c r="EU17" i="91"/>
  <c r="EY7" i="91"/>
  <c r="EM17" i="91"/>
  <c r="EQ17" i="91"/>
  <c r="ER17" i="91"/>
  <c r="EV17" i="91"/>
  <c r="EO17" i="91"/>
  <c r="EK16" i="84"/>
  <c r="EP17" i="91"/>
  <c r="EN17" i="91"/>
  <c r="EX17" i="91"/>
  <c r="ET17" i="91"/>
  <c r="EY17" i="91" l="1"/>
  <c r="DY18" i="92" l="1"/>
  <c r="EK7" i="92"/>
  <c r="EI18" i="92"/>
  <c r="DZ18" i="92"/>
  <c r="EC18" i="92"/>
  <c r="EE18" i="92"/>
  <c r="EJ18" i="92"/>
  <c r="EA18" i="92"/>
  <c r="EB18" i="92"/>
  <c r="ED18" i="92"/>
  <c r="EF18" i="92"/>
  <c r="EH18" i="92"/>
  <c r="EG18" i="92"/>
  <c r="EK18" i="92" l="1"/>
  <c r="ED17" i="91" l="1"/>
  <c r="EI17" i="91"/>
  <c r="EC17" i="91"/>
  <c r="EG17" i="91"/>
  <c r="EE17" i="91"/>
  <c r="EF17" i="91"/>
  <c r="EB17" i="91"/>
  <c r="EH17" i="91"/>
  <c r="EA17" i="91"/>
  <c r="DY17" i="91"/>
  <c r="EK7" i="91"/>
  <c r="EJ17" i="91"/>
  <c r="DZ17" i="91"/>
  <c r="EK17" i="91" l="1"/>
  <c r="AA16" i="85" l="1"/>
  <c r="BI16" i="85"/>
  <c r="BO16" i="85"/>
  <c r="AV16" i="85"/>
  <c r="BL16" i="85"/>
  <c r="W16" i="85"/>
  <c r="BP16" i="85"/>
  <c r="AU16" i="85"/>
  <c r="I16" i="85"/>
  <c r="S16" i="85"/>
  <c r="F16" i="85"/>
  <c r="AB16" i="85"/>
  <c r="BG16" i="85"/>
  <c r="BS7" i="85"/>
  <c r="DO16" i="85"/>
  <c r="AJ16" i="85"/>
  <c r="AZ16" i="85"/>
  <c r="AI16" i="85"/>
  <c r="AX16" i="85"/>
  <c r="DS16" i="85"/>
  <c r="AT16" i="85"/>
  <c r="AN16" i="85"/>
  <c r="K16" i="85"/>
  <c r="AG16" i="85"/>
  <c r="DL16" i="85"/>
  <c r="BJ16" i="85"/>
  <c r="AF16" i="85"/>
  <c r="AK16" i="85"/>
  <c r="DP16" i="85"/>
  <c r="J16" i="85"/>
  <c r="DT16" i="85"/>
  <c r="AH16" i="85"/>
  <c r="DM16" i="85"/>
  <c r="H16" i="85"/>
  <c r="BD16" i="85"/>
  <c r="Q16" i="85"/>
  <c r="AC7" i="85"/>
  <c r="AM16" i="85"/>
  <c r="DQ16" i="85"/>
  <c r="BM16" i="85"/>
  <c r="M16" i="85"/>
  <c r="X16" i="85"/>
  <c r="V16" i="85"/>
  <c r="G16" i="85"/>
  <c r="BB16" i="85"/>
  <c r="AO16" i="85"/>
  <c r="DU16" i="85"/>
  <c r="AW16" i="85"/>
  <c r="Z16" i="85"/>
  <c r="Y16" i="85"/>
  <c r="BA16" i="85"/>
  <c r="BH16" i="85"/>
  <c r="DN16" i="85"/>
  <c r="L16" i="85"/>
  <c r="AE16" i="85"/>
  <c r="AQ7" i="85"/>
  <c r="N16" i="85"/>
  <c r="DR16" i="85"/>
  <c r="T16" i="85"/>
  <c r="BR16" i="85"/>
  <c r="BK16" i="85"/>
  <c r="AL16" i="85"/>
  <c r="AS16" i="85"/>
  <c r="BE7" i="85"/>
  <c r="D16" i="85"/>
  <c r="DV16" i="85"/>
  <c r="BQ16" i="85"/>
  <c r="AP16" i="85"/>
  <c r="R16" i="85"/>
  <c r="U16" i="85"/>
  <c r="E16" i="85"/>
  <c r="C16" i="85"/>
  <c r="O7" i="85"/>
  <c r="BN16" i="85"/>
  <c r="BC16" i="85"/>
  <c r="AY16" i="85"/>
  <c r="BR16" i="84" l="1"/>
  <c r="BC16" i="84"/>
  <c r="AH16" i="84"/>
  <c r="BA16" i="84"/>
  <c r="AW16" i="84"/>
  <c r="D16" i="84"/>
  <c r="BI16" i="84"/>
  <c r="BL16" i="84"/>
  <c r="H16" i="84"/>
  <c r="R16" i="84"/>
  <c r="BG16" i="84"/>
  <c r="BS7" i="84"/>
  <c r="AU16" i="84"/>
  <c r="J16" i="84"/>
  <c r="L16" i="84"/>
  <c r="BK16" i="84"/>
  <c r="Q16" i="84"/>
  <c r="AC7" i="84"/>
  <c r="AL16" i="84"/>
  <c r="Z16" i="84"/>
  <c r="BO16" i="84"/>
  <c r="BB16" i="84"/>
  <c r="AI16" i="84"/>
  <c r="S16" i="84"/>
  <c r="I16" i="84"/>
  <c r="BM16" i="84"/>
  <c r="N16" i="84"/>
  <c r="AP16" i="84"/>
  <c r="BE16" i="85"/>
  <c r="E16" i="84"/>
  <c r="W16" i="84"/>
  <c r="BD16" i="84"/>
  <c r="BQ16" i="84"/>
  <c r="BP16" i="84"/>
  <c r="AT16" i="84"/>
  <c r="BE7" i="84"/>
  <c r="AS16" i="84"/>
  <c r="AE16" i="84"/>
  <c r="AQ7" i="84"/>
  <c r="BH16" i="84"/>
  <c r="BN16" i="84"/>
  <c r="M16" i="84"/>
  <c r="AO16" i="84"/>
  <c r="T16" i="84"/>
  <c r="AV16" i="84"/>
  <c r="AA16" i="84"/>
  <c r="O7" i="84"/>
  <c r="C16" i="84"/>
  <c r="AQ16" i="85"/>
  <c r="G16" i="84"/>
  <c r="AF16" i="84"/>
  <c r="AB16" i="84"/>
  <c r="AG16" i="84"/>
  <c r="K16" i="84"/>
  <c r="O16" i="85"/>
  <c r="AM16" i="84"/>
  <c r="BJ16" i="84"/>
  <c r="AK16" i="84"/>
  <c r="V16" i="84"/>
  <c r="AJ16" i="84"/>
  <c r="U16" i="84"/>
  <c r="AN16" i="84"/>
  <c r="AX16" i="84"/>
  <c r="DW7" i="85"/>
  <c r="DK16" i="85"/>
  <c r="F16" i="84"/>
  <c r="AY16" i="84"/>
  <c r="X16" i="84"/>
  <c r="AZ16" i="84"/>
  <c r="Y16" i="84"/>
  <c r="AC16" i="85"/>
  <c r="BS16" i="85"/>
  <c r="AQ16" i="84" l="1"/>
  <c r="O16" i="84"/>
  <c r="BS16" i="84"/>
  <c r="BE16" i="84"/>
  <c r="DW16" i="85"/>
  <c r="AC16" i="84"/>
  <c r="DK16" i="84" l="1"/>
  <c r="DO18" i="92" l="1"/>
  <c r="DV18" i="92"/>
  <c r="AO18" i="92"/>
  <c r="V18" i="92"/>
  <c r="Q18" i="92"/>
  <c r="AC7" i="92"/>
  <c r="AG18" i="92"/>
  <c r="S18" i="92"/>
  <c r="AA18" i="92"/>
  <c r="H18" i="92"/>
  <c r="C18" i="92"/>
  <c r="O7" i="92"/>
  <c r="AW18" i="92"/>
  <c r="AI18" i="92"/>
  <c r="AJ18" i="92"/>
  <c r="E18" i="92"/>
  <c r="D18" i="92"/>
  <c r="K18" i="92"/>
  <c r="BI18" i="92"/>
  <c r="R18" i="92"/>
  <c r="AF18" i="92"/>
  <c r="AN18" i="92"/>
  <c r="BQ18" i="92"/>
  <c r="AT18" i="92"/>
  <c r="BN18" i="92"/>
  <c r="Z18" i="92"/>
  <c r="DN18" i="92"/>
  <c r="U18" i="92"/>
  <c r="AH18" i="92"/>
  <c r="AY18" i="92"/>
  <c r="AP18" i="92"/>
  <c r="AZ18" i="92"/>
  <c r="AS18" i="92"/>
  <c r="BE7" i="92"/>
  <c r="AQ7" i="92"/>
  <c r="AE18" i="92"/>
  <c r="BR18" i="92"/>
  <c r="BC18" i="92"/>
  <c r="AB18" i="92"/>
  <c r="AL18" i="92"/>
  <c r="T18" i="92"/>
  <c r="BS7" i="92"/>
  <c r="BG18" i="92"/>
  <c r="BM18" i="92"/>
  <c r="L18" i="92"/>
  <c r="BJ18" i="92"/>
  <c r="N18" i="92"/>
  <c r="X18" i="92"/>
  <c r="F18" i="92"/>
  <c r="BA18" i="92"/>
  <c r="DQ18" i="92"/>
  <c r="M18" i="92"/>
  <c r="J18" i="92"/>
  <c r="BD18" i="92"/>
  <c r="AV18" i="92"/>
  <c r="AM18" i="92"/>
  <c r="BL18" i="92"/>
  <c r="DK18" i="92"/>
  <c r="DR18" i="92"/>
  <c r="W18" i="92"/>
  <c r="G18" i="92"/>
  <c r="I18" i="92"/>
  <c r="BH18" i="92"/>
  <c r="BK18" i="92"/>
  <c r="BB18" i="92"/>
  <c r="AK18" i="92"/>
  <c r="Y18" i="92"/>
  <c r="AU18" i="92"/>
  <c r="DS18" i="92"/>
  <c r="BP18" i="92"/>
  <c r="BO18" i="92"/>
  <c r="AQ18" i="92" l="1"/>
  <c r="DP18" i="92"/>
  <c r="AC18" i="92"/>
  <c r="BS18" i="92"/>
  <c r="O18" i="92"/>
  <c r="DT18" i="92"/>
  <c r="DL18" i="92"/>
  <c r="DW7" i="92"/>
  <c r="DU18" i="92"/>
  <c r="AX18" i="92"/>
  <c r="BE18" i="92" s="1"/>
  <c r="DM18" i="92"/>
  <c r="DW18" i="92" l="1"/>
  <c r="DH16" i="84" l="1"/>
  <c r="DH18" i="92" l="1"/>
  <c r="DH16" i="85"/>
  <c r="DG18" i="92" l="1"/>
  <c r="DG16" i="85"/>
  <c r="DG16" i="84"/>
  <c r="DF16" i="85" l="1"/>
  <c r="DF18" i="92"/>
  <c r="DF16" i="84"/>
  <c r="DE18" i="92" l="1"/>
  <c r="DE16" i="85"/>
  <c r="DE16" i="84"/>
  <c r="DD16" i="84" l="1"/>
  <c r="DD16" i="85"/>
  <c r="DD18" i="92" l="1"/>
  <c r="DC16" i="84" l="1"/>
  <c r="DC16" i="85"/>
  <c r="DC18" i="92"/>
  <c r="DB16" i="84" l="1"/>
  <c r="DB16" i="85"/>
  <c r="DB18" i="92" l="1"/>
  <c r="CS18" i="92" l="1"/>
  <c r="CE18" i="92"/>
  <c r="CK18" i="92"/>
  <c r="CF18" i="92"/>
  <c r="CQ18" i="92" l="1"/>
  <c r="CM18" i="92"/>
  <c r="CO18" i="92"/>
  <c r="CT18" i="92"/>
  <c r="CG7" i="92"/>
  <c r="BU18" i="92"/>
  <c r="BY18" i="92"/>
  <c r="CX18" i="92"/>
  <c r="DI7" i="92"/>
  <c r="CW18" i="92"/>
  <c r="BX18" i="92"/>
  <c r="CN18" i="92"/>
  <c r="DA18" i="92"/>
  <c r="BZ18" i="92"/>
  <c r="CA18" i="92"/>
  <c r="CP18" i="92"/>
  <c r="CD18" i="92"/>
  <c r="CB18" i="92"/>
  <c r="CC18" i="92"/>
  <c r="BW18" i="92"/>
  <c r="CY18" i="92"/>
  <c r="CZ18" i="92"/>
  <c r="CJ18" i="92"/>
  <c r="CL18" i="92"/>
  <c r="BV18" i="92"/>
  <c r="CI18" i="92"/>
  <c r="CU7" i="92"/>
  <c r="CR18" i="92"/>
  <c r="DI18" i="92" l="1"/>
  <c r="CG18" i="92"/>
  <c r="CU18" i="92"/>
  <c r="DA16" i="85" l="1"/>
  <c r="CZ16" i="84"/>
  <c r="DA16" i="84"/>
  <c r="CZ16" i="85"/>
  <c r="CY16" i="84" l="1"/>
  <c r="CX16" i="84"/>
  <c r="CW16" i="84" l="1"/>
  <c r="DI7" i="84"/>
  <c r="DI16" i="84" l="1"/>
  <c r="CW16" i="85" l="1"/>
  <c r="DI7" i="85"/>
  <c r="CX16" i="85"/>
  <c r="CY16" i="85"/>
  <c r="DI16" i="85" l="1"/>
  <c r="CT16" i="85" l="1"/>
  <c r="CE16" i="85" l="1"/>
  <c r="BW16" i="85"/>
  <c r="BV16" i="85" l="1"/>
  <c r="CA16" i="85"/>
  <c r="CC16" i="85"/>
  <c r="BZ16" i="85"/>
  <c r="CG7" i="85"/>
  <c r="BU16" i="85"/>
  <c r="BX16" i="85"/>
  <c r="CB16" i="85"/>
  <c r="CF16" i="85"/>
  <c r="BY16" i="85"/>
  <c r="CD16" i="85"/>
  <c r="CG16" i="85" l="1"/>
  <c r="CB16" i="84" l="1"/>
  <c r="CE16" i="84" l="1"/>
  <c r="CD16" i="84"/>
  <c r="BW16" i="84"/>
  <c r="CA16" i="84"/>
  <c r="CC16" i="84" l="1"/>
  <c r="BV16" i="84"/>
  <c r="BX16" i="84"/>
  <c r="BU16" i="84"/>
  <c r="CG7" i="84"/>
  <c r="CF16" i="84"/>
  <c r="BZ16" i="84"/>
  <c r="BY16" i="84"/>
  <c r="CG16" i="84" l="1"/>
  <c r="CI16" i="85" l="1"/>
  <c r="CP16" i="85"/>
  <c r="CS16" i="85"/>
  <c r="CK16" i="85"/>
  <c r="CN16" i="85"/>
  <c r="CO16" i="85"/>
  <c r="CQ16" i="85"/>
  <c r="CR16" i="85"/>
  <c r="CL16" i="85"/>
  <c r="CJ16" i="85" l="1"/>
  <c r="CM16" i="85" l="1"/>
  <c r="CU7" i="85"/>
  <c r="CU16" i="85" l="1"/>
  <c r="CT16" i="84" l="1"/>
  <c r="CP16" i="84"/>
  <c r="CO16" i="84"/>
  <c r="CK16" i="84"/>
  <c r="CS16" i="84"/>
  <c r="CJ16" i="84" l="1"/>
  <c r="CN16" i="84"/>
  <c r="CQ16" i="84"/>
  <c r="CL16" i="84"/>
  <c r="CM16" i="84"/>
  <c r="CI16" i="84"/>
  <c r="CU7" i="84"/>
  <c r="CR16" i="84"/>
  <c r="CU16" i="84" l="1"/>
  <c r="DS17" i="93" l="1"/>
  <c r="DT17" i="93"/>
  <c r="DV17" i="93" l="1"/>
  <c r="DU17" i="93"/>
  <c r="DR17" i="93"/>
  <c r="CY17" i="93" l="1"/>
  <c r="CZ17" i="93"/>
  <c r="DH17" i="93"/>
  <c r="DC17" i="93"/>
  <c r="DD17" i="93"/>
  <c r="DG17" i="93"/>
  <c r="DE17" i="93"/>
  <c r="DA17" i="93"/>
  <c r="CX17" i="93"/>
  <c r="CW17" i="93"/>
  <c r="DI7" i="93"/>
  <c r="DF17" i="93"/>
  <c r="DB17" i="93"/>
  <c r="DI17" i="93" l="1"/>
  <c r="CX17" i="91" l="1"/>
  <c r="CY17" i="91"/>
  <c r="DD17" i="91"/>
  <c r="DA17" i="91"/>
  <c r="DB17" i="91"/>
  <c r="DE17" i="91"/>
  <c r="CZ17" i="91"/>
  <c r="DG17" i="91"/>
  <c r="DH17" i="91"/>
  <c r="DC17" i="91"/>
  <c r="DI7" i="91"/>
  <c r="CW17" i="91"/>
  <c r="DF17" i="91"/>
  <c r="DI17" i="91" l="1"/>
  <c r="R17" i="93" l="1"/>
  <c r="AX17" i="93"/>
  <c r="S17" i="93"/>
  <c r="CC17" i="93"/>
  <c r="AW17" i="93"/>
  <c r="AU17" i="93"/>
  <c r="AT17" i="93"/>
  <c r="Z17" i="93"/>
  <c r="BA17" i="93"/>
  <c r="AV17" i="93"/>
  <c r="AA17" i="93"/>
  <c r="CP17" i="93"/>
  <c r="AL17" i="93"/>
  <c r="AK17" i="93"/>
  <c r="CD17" i="93"/>
  <c r="V17" i="93"/>
  <c r="BX17" i="93"/>
  <c r="CE17" i="93"/>
  <c r="BB17" i="93"/>
  <c r="BH17" i="93"/>
  <c r="H17" i="93"/>
  <c r="E17" i="93"/>
  <c r="AZ17" i="93"/>
  <c r="BU17" i="93"/>
  <c r="CG7" i="93"/>
  <c r="BM17" i="93"/>
  <c r="CK17" i="93"/>
  <c r="CS17" i="93"/>
  <c r="D17" i="93"/>
  <c r="CB17" i="93"/>
  <c r="AH17" i="93"/>
  <c r="BJ17" i="93"/>
  <c r="X17" i="93"/>
  <c r="CI17" i="93"/>
  <c r="CU7" i="93"/>
  <c r="BQ17" i="93"/>
  <c r="M17" i="93"/>
  <c r="CN17" i="93"/>
  <c r="U17" i="93"/>
  <c r="CR17" i="93"/>
  <c r="BY17" i="93"/>
  <c r="CF17" i="93"/>
  <c r="BN17" i="93"/>
  <c r="AQ7" i="93"/>
  <c r="AE17" i="93"/>
  <c r="AI17" i="93"/>
  <c r="I17" i="93"/>
  <c r="AB17" i="93"/>
  <c r="CM17" i="93"/>
  <c r="BO17" i="93"/>
  <c r="F17" i="93"/>
  <c r="L17" i="93"/>
  <c r="AJ17" i="93"/>
  <c r="AY17" i="93"/>
  <c r="BL17" i="93"/>
  <c r="CO17" i="93"/>
  <c r="CQ17" i="93"/>
  <c r="G17" i="93"/>
  <c r="AN17" i="93"/>
  <c r="BP17" i="93"/>
  <c r="W17" i="93"/>
  <c r="AO17" i="93"/>
  <c r="BK17" i="93"/>
  <c r="T17" i="93"/>
  <c r="BE7" i="93"/>
  <c r="AS17" i="93"/>
  <c r="BR17" i="93"/>
  <c r="J17" i="93"/>
  <c r="AF17" i="93"/>
  <c r="AG17" i="93"/>
  <c r="CL17" i="93"/>
  <c r="K17" i="93"/>
  <c r="BC17" i="93"/>
  <c r="Q17" i="93"/>
  <c r="AC7" i="93"/>
  <c r="C17" i="93"/>
  <c r="O7" i="93"/>
  <c r="CT17" i="93"/>
  <c r="BV17" i="93"/>
  <c r="CA17" i="93"/>
  <c r="Y17" i="93"/>
  <c r="BG17" i="93"/>
  <c r="BS7" i="93"/>
  <c r="BI17" i="93"/>
  <c r="BW17" i="93"/>
  <c r="BD17" i="93"/>
  <c r="AM17" i="93"/>
  <c r="CJ17" i="93"/>
  <c r="AP17" i="93"/>
  <c r="N17" i="93"/>
  <c r="BZ17" i="93"/>
  <c r="CG17" i="93" l="1"/>
  <c r="CU17" i="93"/>
  <c r="AQ17" i="93"/>
  <c r="BS17" i="93"/>
  <c r="BE17" i="93"/>
  <c r="O17" i="93"/>
  <c r="AC17" i="93"/>
  <c r="D17" i="91" l="1"/>
  <c r="BA17" i="91"/>
  <c r="V17" i="91"/>
  <c r="CP17" i="91"/>
  <c r="CO17" i="91"/>
  <c r="BJ17" i="91"/>
  <c r="BY17" i="91"/>
  <c r="AS17" i="91"/>
  <c r="BE7" i="91"/>
  <c r="S17" i="91"/>
  <c r="AP17" i="91"/>
  <c r="K17" i="91"/>
  <c r="CI17" i="91"/>
  <c r="CU7" i="91"/>
  <c r="CS17" i="91"/>
  <c r="AG17" i="91"/>
  <c r="M17" i="91"/>
  <c r="AK17" i="91"/>
  <c r="Z17" i="91"/>
  <c r="Q17" i="91"/>
  <c r="AC7" i="91"/>
  <c r="AZ17" i="91"/>
  <c r="CG7" i="91"/>
  <c r="BU17" i="91"/>
  <c r="G17" i="91"/>
  <c r="CC17" i="91"/>
  <c r="AH17" i="91"/>
  <c r="AN17" i="91"/>
  <c r="BC17" i="91"/>
  <c r="H17" i="91"/>
  <c r="AY17" i="91"/>
  <c r="U17" i="91"/>
  <c r="W17" i="91"/>
  <c r="BO17" i="91"/>
  <c r="N17" i="91"/>
  <c r="E17" i="91"/>
  <c r="J17" i="91"/>
  <c r="CQ17" i="91"/>
  <c r="C17" i="91"/>
  <c r="O7" i="91"/>
  <c r="BI17" i="91"/>
  <c r="F17" i="91"/>
  <c r="AE17" i="91"/>
  <c r="AQ7" i="91"/>
  <c r="CJ17" i="91"/>
  <c r="AB17" i="91"/>
  <c r="AM17" i="91"/>
  <c r="L17" i="91"/>
  <c r="CL17" i="91"/>
  <c r="CM17" i="91"/>
  <c r="AO17" i="91"/>
  <c r="BD17" i="91"/>
  <c r="BL17" i="91"/>
  <c r="CD17" i="91"/>
  <c r="X17" i="91"/>
  <c r="CB17" i="91"/>
  <c r="BW17" i="91"/>
  <c r="AX17" i="91"/>
  <c r="AU17" i="91"/>
  <c r="BR17" i="91"/>
  <c r="BN17" i="91"/>
  <c r="AV17" i="91"/>
  <c r="CA17" i="91"/>
  <c r="T17" i="91"/>
  <c r="BS7" i="91"/>
  <c r="BG17" i="91"/>
  <c r="CT17" i="91"/>
  <c r="AL17" i="91"/>
  <c r="BK17" i="91"/>
  <c r="AT17" i="91"/>
  <c r="BV17" i="91"/>
  <c r="CN17" i="91"/>
  <c r="Y17" i="91"/>
  <c r="BM17" i="91"/>
  <c r="CR17" i="91"/>
  <c r="BX17" i="91"/>
  <c r="BZ17" i="91"/>
  <c r="I17" i="91"/>
  <c r="BQ17" i="91"/>
  <c r="AJ17" i="91"/>
  <c r="R17" i="91"/>
  <c r="AI17" i="91"/>
  <c r="CK17" i="91"/>
  <c r="BH17" i="91"/>
  <c r="AF17" i="91"/>
  <c r="CE17" i="91"/>
  <c r="CF17" i="91"/>
  <c r="AW17" i="91"/>
  <c r="AA17" i="91"/>
  <c r="BP17" i="91"/>
  <c r="BB17" i="91"/>
  <c r="CG17" i="91" l="1"/>
  <c r="AQ17" i="91"/>
  <c r="BE17" i="91"/>
  <c r="AC17" i="91"/>
  <c r="CU17" i="91"/>
  <c r="BS17" i="91"/>
  <c r="O17" i="91"/>
  <c r="DP17" i="93" l="1"/>
  <c r="DO17" i="93"/>
  <c r="DN17" i="93" l="1"/>
  <c r="DL17" i="93" l="1"/>
  <c r="DM17" i="93"/>
  <c r="DK17" i="93"/>
  <c r="DW7" i="93"/>
  <c r="DQ17" i="93" l="1"/>
  <c r="DW17" i="93" s="1"/>
  <c r="DK17" i="91" l="1"/>
  <c r="DU16" i="84" l="1"/>
  <c r="DU17" i="91" l="1"/>
  <c r="DV16" i="84" l="1"/>
  <c r="DV17" i="91" l="1"/>
  <c r="DS16" i="84" l="1"/>
  <c r="DT16" i="84"/>
  <c r="DR16" i="84"/>
  <c r="DP16" i="84"/>
  <c r="DQ16" i="84"/>
  <c r="DO16" i="84"/>
  <c r="DN16" i="84"/>
  <c r="DM16" i="84"/>
  <c r="DL16" i="84"/>
  <c r="DW7" i="84"/>
  <c r="DW16" i="84" l="1"/>
  <c r="DL17" i="91" l="1"/>
  <c r="DW7" i="91"/>
  <c r="DO17" i="91"/>
  <c r="DT17" i="91"/>
  <c r="DN17" i="91"/>
  <c r="DQ17" i="91"/>
  <c r="DM17" i="91"/>
  <c r="DS17" i="91"/>
  <c r="DR17" i="91"/>
  <c r="DP17" i="91"/>
  <c r="DW17" i="91" l="1"/>
  <c r="FX32" i="85" l="1"/>
  <c r="FY32" i="85"/>
  <c r="FY17" i="85" l="1"/>
  <c r="FX17" i="85"/>
  <c r="FY38" i="92" l="1"/>
  <c r="FY19" i="92" l="1"/>
  <c r="FY33" i="93" l="1"/>
  <c r="FX33" i="93"/>
  <c r="FY18" i="93" l="1"/>
  <c r="FX18" i="93"/>
  <c r="FR32" i="84" l="1"/>
  <c r="FL32" i="84" l="1"/>
  <c r="FK32" i="84"/>
  <c r="FG32" i="84"/>
  <c r="FR17" i="84"/>
  <c r="FX32" i="84" l="1"/>
  <c r="FJ32" i="84"/>
  <c r="FJ17" i="84" s="1"/>
  <c r="FT32" i="84"/>
  <c r="FT17" i="84" s="1"/>
  <c r="FS32" i="84"/>
  <c r="FH32" i="84"/>
  <c r="FH17" i="84" s="1"/>
  <c r="FW32" i="84"/>
  <c r="FS17" i="84"/>
  <c r="FK17" i="84"/>
  <c r="FX17" i="84"/>
  <c r="FL17" i="84"/>
  <c r="FG17" i="84"/>
  <c r="FI32" i="84" l="1"/>
  <c r="FP32" i="84"/>
  <c r="FW17" i="84"/>
  <c r="FQ32" i="84"/>
  <c r="FY32" i="84"/>
  <c r="FI17" i="84" l="1"/>
  <c r="FV32" i="84"/>
  <c r="FU32" i="84"/>
  <c r="FU17" i="84" s="1"/>
  <c r="FQ17" i="84"/>
  <c r="FV17" i="84"/>
  <c r="FZ34" i="84"/>
  <c r="FY17" i="84"/>
  <c r="FP17" i="84"/>
  <c r="FO32" i="84" l="1"/>
  <c r="FZ33" i="84"/>
  <c r="FO17" i="84" l="1"/>
  <c r="FZ17" i="84" s="1"/>
  <c r="FZ32" i="84"/>
  <c r="FE32" i="84" l="1"/>
  <c r="FF32" i="84" l="1"/>
  <c r="FE17" i="84"/>
  <c r="FF17" i="84" l="1"/>
  <c r="D32" i="84" l="1"/>
  <c r="C32" i="84" l="1"/>
  <c r="D17" i="84"/>
  <c r="F32" i="84" l="1"/>
  <c r="C17" i="84"/>
  <c r="E32" i="84" l="1"/>
  <c r="F17" i="84"/>
  <c r="H32" i="84" l="1"/>
  <c r="E17" i="84"/>
  <c r="G32" i="84" l="1"/>
  <c r="H17" i="84"/>
  <c r="J32" i="84" l="1"/>
  <c r="G17" i="84"/>
  <c r="J17" i="84" l="1"/>
  <c r="I32" i="84"/>
  <c r="L32" i="84" l="1"/>
  <c r="I17" i="84"/>
  <c r="M32" i="84" l="1"/>
  <c r="L17" i="84"/>
  <c r="K32" i="84"/>
  <c r="K17" i="84" l="1"/>
  <c r="O34" i="84"/>
  <c r="M17" i="84"/>
  <c r="N32" i="84" l="1"/>
  <c r="O33" i="84"/>
  <c r="R32" i="84" l="1"/>
  <c r="N17" i="84"/>
  <c r="O17" i="84" s="1"/>
  <c r="O32" i="84"/>
  <c r="R17" i="84" l="1"/>
  <c r="Q32" i="84"/>
  <c r="Q17" i="84" l="1"/>
  <c r="T32" i="84" l="1"/>
  <c r="S32" i="84"/>
  <c r="V32" i="84" l="1"/>
  <c r="S17" i="84"/>
  <c r="T17" i="84"/>
  <c r="V17" i="84" l="1"/>
  <c r="U32" i="84"/>
  <c r="X32" i="84" l="1"/>
  <c r="U17" i="84"/>
  <c r="W32" i="84" l="1"/>
  <c r="X17" i="84"/>
  <c r="Z32" i="84" l="1"/>
  <c r="W17" i="84"/>
  <c r="AA32" i="84" l="1"/>
  <c r="Y32" i="84"/>
  <c r="Z17" i="84"/>
  <c r="AC34" i="84" l="1"/>
  <c r="AA17" i="84"/>
  <c r="Y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J17" i="84" l="1"/>
  <c r="AI32" i="84"/>
  <c r="AI17" i="84" l="1"/>
  <c r="AL32" i="84" l="1"/>
  <c r="AK32" i="84"/>
  <c r="AN32" i="84" l="1"/>
  <c r="AK17" i="84"/>
  <c r="AL17" i="84"/>
  <c r="AO32" i="84" l="1"/>
  <c r="AM32" i="84"/>
  <c r="AN17" i="84"/>
  <c r="AQ34" i="84" l="1"/>
  <c r="AM17" i="84"/>
  <c r="AO17" i="84"/>
  <c r="AP32" i="84" l="1"/>
  <c r="AQ33" i="84"/>
  <c r="AT32" i="84" l="1"/>
  <c r="AP17" i="84"/>
  <c r="AQ17" i="84" s="1"/>
  <c r="AQ32" i="84"/>
  <c r="AT17" i="84" l="1"/>
  <c r="AS32" i="84"/>
  <c r="AV32" i="84" l="1"/>
  <c r="AS17" i="84"/>
  <c r="AU32" i="84" l="1"/>
  <c r="AV17" i="84"/>
  <c r="AX32" i="84" l="1"/>
  <c r="AU17" i="84"/>
  <c r="AW32" i="84" l="1"/>
  <c r="AX17" i="84"/>
  <c r="AZ32" i="84" l="1"/>
  <c r="AW17" i="84"/>
  <c r="AY32" i="84" l="1"/>
  <c r="AZ17" i="84"/>
  <c r="BB32" i="84" l="1"/>
  <c r="AY17" i="84"/>
  <c r="BA32" i="84" l="1"/>
  <c r="BC32" i="84"/>
  <c r="BD32" i="84"/>
  <c r="BB17" i="84"/>
  <c r="BE34" i="84" l="1"/>
  <c r="BD17" i="84"/>
  <c r="BE33" i="84"/>
  <c r="BC17" i="84"/>
  <c r="BA17" i="84"/>
  <c r="BE32" i="84"/>
  <c r="BH32" i="84" l="1"/>
  <c r="BE17" i="84"/>
  <c r="BH17" i="84" l="1"/>
  <c r="BG32" i="84"/>
  <c r="BJ32" i="84" l="1"/>
  <c r="BG17" i="84"/>
  <c r="BI32" i="84" l="1"/>
  <c r="BJ17" i="84"/>
  <c r="BI17" i="84" l="1"/>
  <c r="BL32" i="84" l="1"/>
  <c r="BK32" i="84"/>
  <c r="BK17" i="84" l="1"/>
  <c r="BL17" i="84"/>
  <c r="BN32" i="84" l="1"/>
  <c r="BM32" i="84"/>
  <c r="BP32" i="84" l="1"/>
  <c r="BM17" i="84"/>
  <c r="BN17" i="84"/>
  <c r="BO32" i="84" l="1"/>
  <c r="BQ32" i="84"/>
  <c r="BP17" i="84"/>
  <c r="BS34" i="84" l="1"/>
  <c r="BQ17" i="84"/>
  <c r="BO17" i="84"/>
  <c r="BR32" i="84" l="1"/>
  <c r="BS33" i="84"/>
  <c r="BV32" i="84" l="1"/>
  <c r="BR17" i="84"/>
  <c r="BS17" i="84" s="1"/>
  <c r="BS32" i="84"/>
  <c r="BV17" i="84" l="1"/>
  <c r="BU32" i="84"/>
  <c r="BX32" i="84" l="1"/>
  <c r="BU17" i="84"/>
  <c r="BX17" i="84" l="1"/>
  <c r="BW32" i="84"/>
  <c r="BZ32" i="84" l="1"/>
  <c r="BW17" i="84"/>
  <c r="BY32" i="84" l="1"/>
  <c r="BZ17" i="84"/>
  <c r="CB32" i="84" l="1"/>
  <c r="BY17" i="84"/>
  <c r="CA32" i="84" l="1"/>
  <c r="CB17" i="84"/>
  <c r="CD32" i="84" l="1"/>
  <c r="CA17" i="84"/>
  <c r="CE32" i="84" l="1"/>
  <c r="CC32" i="84"/>
  <c r="CD17" i="84"/>
  <c r="CC17" i="84" l="1"/>
  <c r="CE17" i="84"/>
  <c r="CG34" i="84" l="1"/>
  <c r="CF32" i="84" l="1"/>
  <c r="CG33" i="84"/>
  <c r="CJ32" i="84" l="1"/>
  <c r="CF17" i="84"/>
  <c r="CG17" i="84" s="1"/>
  <c r="CG32" i="84"/>
  <c r="CJ17" i="84" l="1"/>
  <c r="CI32" i="84"/>
  <c r="CL32" i="84" l="1"/>
  <c r="CI17" i="84"/>
  <c r="CL17" i="84" l="1"/>
  <c r="CK32" i="84"/>
  <c r="CN32" i="84" l="1"/>
  <c r="CK17" i="84"/>
  <c r="CN17" i="84" l="1"/>
  <c r="CM32" i="84"/>
  <c r="CP32" i="84" l="1"/>
  <c r="CM17" i="84"/>
  <c r="CP17" i="84" l="1"/>
  <c r="CO32" i="84"/>
  <c r="CR32" i="84" l="1"/>
  <c r="CO17" i="84"/>
  <c r="CS32" i="84" l="1"/>
  <c r="CQ32" i="84"/>
  <c r="CR17" i="84"/>
  <c r="CU34" i="84" l="1"/>
  <c r="CQ17" i="84"/>
  <c r="CS17" i="84"/>
  <c r="CT32" i="84" l="1"/>
  <c r="CU33" i="84"/>
  <c r="CX32" i="84" l="1"/>
  <c r="CT17" i="84"/>
  <c r="CU17" i="84" s="1"/>
  <c r="CU32" i="84"/>
  <c r="CW32" i="84" l="1"/>
  <c r="CX17" i="84"/>
  <c r="CZ32" i="84" l="1"/>
  <c r="CW17" i="84"/>
  <c r="CY32" i="84" l="1"/>
  <c r="CZ17" i="84"/>
  <c r="DB32" i="84" l="1"/>
  <c r="CY17" i="84"/>
  <c r="DB17" i="84" l="1"/>
  <c r="DA32" i="84"/>
  <c r="DD32" i="84" l="1"/>
  <c r="DA17" i="84"/>
  <c r="DC32" i="84" l="1"/>
  <c r="DD17" i="84"/>
  <c r="DF32" i="84" l="1"/>
  <c r="DC17" i="84"/>
  <c r="DG32" i="84" l="1"/>
  <c r="DE32" i="84"/>
  <c r="DF17" i="84"/>
  <c r="DE17" i="84" l="1"/>
  <c r="DI34" i="84"/>
  <c r="DG17" i="84"/>
  <c r="DH32" i="84" l="1"/>
  <c r="DI33" i="84"/>
  <c r="DL32" i="84" l="1"/>
  <c r="DH17" i="84"/>
  <c r="DI17" i="84" s="1"/>
  <c r="DI32" i="84"/>
  <c r="DK32" i="84" l="1"/>
  <c r="DL17" i="84"/>
  <c r="DK17" i="84" l="1"/>
  <c r="DN32" i="84" l="1"/>
  <c r="DM32" i="84"/>
  <c r="DN17" i="84"/>
  <c r="DP32" i="84" l="1"/>
  <c r="DM17" i="84"/>
  <c r="DP17" i="84" l="1"/>
  <c r="DO32" i="84"/>
  <c r="DR32" i="84" l="1"/>
  <c r="DO17" i="84"/>
  <c r="DR17" i="84" l="1"/>
  <c r="DQ32" i="84"/>
  <c r="DQ17" i="84" l="1"/>
  <c r="DT32" i="84" l="1"/>
  <c r="DU32" i="84"/>
  <c r="DS32" i="84"/>
  <c r="DT17" i="84"/>
  <c r="DW34" i="84" l="1"/>
  <c r="DS17" i="84"/>
  <c r="DU17" i="84"/>
  <c r="DV32" i="84" l="1"/>
  <c r="DW33" i="84"/>
  <c r="DZ32" i="84" l="1"/>
  <c r="DV17" i="84"/>
  <c r="DW17" i="84" s="1"/>
  <c r="DW32" i="84"/>
  <c r="DZ17" i="84" l="1"/>
  <c r="DY32" i="84"/>
  <c r="EB32" i="84" l="1"/>
  <c r="DY17" i="84"/>
  <c r="EB17" i="84" l="1"/>
  <c r="EA32" i="84"/>
  <c r="ED32" i="84" l="1"/>
  <c r="EA17" i="84"/>
  <c r="EC32" i="84" l="1"/>
  <c r="ED17" i="84"/>
  <c r="EF32" i="84" l="1"/>
  <c r="EC17" i="84"/>
  <c r="EE32" i="84" l="1"/>
  <c r="EF17" i="84"/>
  <c r="EH32" i="84" l="1"/>
  <c r="EE17" i="84"/>
  <c r="EH17" i="84" l="1"/>
  <c r="EI32" i="84"/>
  <c r="EG32" i="84"/>
  <c r="EK34" i="84" l="1"/>
  <c r="EG17" i="84"/>
  <c r="EI17" i="84"/>
  <c r="EJ32" i="84" l="1"/>
  <c r="EK33" i="84"/>
  <c r="EN32" i="84" l="1"/>
  <c r="EJ17" i="84"/>
  <c r="EK17" i="84" s="1"/>
  <c r="EK32" i="84"/>
  <c r="EM32" i="84" l="1"/>
  <c r="EN17" i="84"/>
  <c r="EP32" i="84" l="1"/>
  <c r="EM17" i="84"/>
  <c r="EP17" i="84" l="1"/>
  <c r="EO32" i="84"/>
  <c r="EO17" i="84" l="1"/>
  <c r="ER32" i="84" l="1"/>
  <c r="EQ32" i="84"/>
  <c r="ER17" i="84"/>
  <c r="ET32" i="84" l="1"/>
  <c r="EQ17" i="84"/>
  <c r="ET17" i="84" l="1"/>
  <c r="ES32" i="84"/>
  <c r="EV32" i="84" l="1"/>
  <c r="ES17" i="84"/>
  <c r="EW32" i="84" l="1"/>
  <c r="EU32" i="84"/>
  <c r="EV17" i="84"/>
  <c r="EU17" i="84" l="1"/>
  <c r="EY34" i="84"/>
  <c r="EW17" i="84"/>
  <c r="EX32" i="84" l="1"/>
  <c r="EY33" i="84"/>
  <c r="FD32" i="84" l="1"/>
  <c r="FB32" i="84"/>
  <c r="EX17" i="84"/>
  <c r="EY17" i="84" s="1"/>
  <c r="EY32" i="84"/>
  <c r="FC32" i="84" l="1"/>
  <c r="FM34" i="84"/>
  <c r="FA32" i="84"/>
  <c r="FM33" i="84"/>
  <c r="FB17" i="84"/>
  <c r="FD17" i="84"/>
  <c r="FA17" i="84" l="1"/>
  <c r="FM32" i="84"/>
  <c r="FC17" i="84"/>
  <c r="FM17" i="84" l="1"/>
  <c r="FY36" i="91" l="1"/>
  <c r="FY18" i="91" l="1"/>
  <c r="FQ38" i="92" l="1"/>
  <c r="FQ19" i="92" l="1"/>
  <c r="FL38" i="92" l="1"/>
  <c r="FL19" i="92" l="1"/>
  <c r="FR38" i="92" l="1"/>
  <c r="FW38" i="92"/>
  <c r="FX38" i="92"/>
  <c r="FV38" i="92"/>
  <c r="FP38" i="92"/>
  <c r="FS38" i="92"/>
  <c r="FU38" i="92"/>
  <c r="FT38" i="92" l="1"/>
  <c r="FJ38" i="92"/>
  <c r="FZ40" i="92"/>
  <c r="FK38" i="92"/>
  <c r="FK19" i="92" s="1"/>
  <c r="FW19" i="92"/>
  <c r="FR19" i="92"/>
  <c r="FS19" i="92"/>
  <c r="FP19" i="92"/>
  <c r="FT19" i="92"/>
  <c r="FJ19" i="92"/>
  <c r="FV19" i="92"/>
  <c r="FZ39" i="92"/>
  <c r="FO38" i="92"/>
  <c r="FX19" i="92"/>
  <c r="FU19" i="92"/>
  <c r="FO19" i="92" l="1"/>
  <c r="FZ19" i="92" s="1"/>
  <c r="FZ38" i="92"/>
  <c r="AP38" i="92" l="1"/>
  <c r="BK38" i="92"/>
  <c r="AG38" i="92"/>
  <c r="EJ38" i="92"/>
  <c r="AV38" i="92"/>
  <c r="F38" i="92"/>
  <c r="AJ38" i="92"/>
  <c r="BX38" i="92"/>
  <c r="BP38" i="92"/>
  <c r="DP38" i="92"/>
  <c r="AO38" i="92"/>
  <c r="K38" i="92"/>
  <c r="DR38" i="92"/>
  <c r="V38" i="92"/>
  <c r="BJ38" i="92"/>
  <c r="FF38" i="92"/>
  <c r="CQ38" i="92"/>
  <c r="DS38" i="92"/>
  <c r="CP38" i="92"/>
  <c r="CX38" i="92"/>
  <c r="DZ38" i="92"/>
  <c r="EV38" i="92"/>
  <c r="ED38" i="92"/>
  <c r="AM38" i="92"/>
  <c r="W38" i="92"/>
  <c r="EE38" i="92"/>
  <c r="CF38" i="92"/>
  <c r="CS38" i="92"/>
  <c r="CE38" i="92"/>
  <c r="CT38" i="92"/>
  <c r="EP38" i="92"/>
  <c r="D38" i="92"/>
  <c r="AU38" i="92"/>
  <c r="DO38" i="92"/>
  <c r="BN38" i="92"/>
  <c r="CZ38" i="92"/>
  <c r="AY38" i="92"/>
  <c r="EN38" i="92"/>
  <c r="AB38" i="92"/>
  <c r="AA38" i="92"/>
  <c r="DM38" i="92"/>
  <c r="FG38" i="92"/>
  <c r="BA38" i="92"/>
  <c r="BA52" i="92"/>
  <c r="DV38" i="92"/>
  <c r="BR38" i="92"/>
  <c r="BZ38" i="92"/>
  <c r="AL38" i="92"/>
  <c r="BH38" i="92"/>
  <c r="BY38" i="92"/>
  <c r="AF38" i="92"/>
  <c r="T38" i="92"/>
  <c r="EH38" i="92"/>
  <c r="AI38" i="92"/>
  <c r="BV38" i="92"/>
  <c r="N38" i="92"/>
  <c r="I38" i="92"/>
  <c r="BW38" i="92"/>
  <c r="BD38" i="92"/>
  <c r="CR38" i="92"/>
  <c r="BI38" i="92"/>
  <c r="CY38" i="92"/>
  <c r="DU38" i="92"/>
  <c r="FB38" i="92"/>
  <c r="AH38" i="92"/>
  <c r="CN38" i="92"/>
  <c r="L38" i="92"/>
  <c r="CC38" i="92"/>
  <c r="CO38" i="92"/>
  <c r="EB38" i="92"/>
  <c r="BC38" i="92"/>
  <c r="R38" i="92"/>
  <c r="AW38" i="92"/>
  <c r="ET38" i="92"/>
  <c r="EA38" i="92"/>
  <c r="BQ38" i="92"/>
  <c r="CB38" i="92"/>
  <c r="AT38" i="92"/>
  <c r="AK38" i="92"/>
  <c r="FI38" i="92"/>
  <c r="EI38" i="92"/>
  <c r="M38" i="92"/>
  <c r="EX38" i="92" l="1"/>
  <c r="CA38" i="92"/>
  <c r="X38" i="92"/>
  <c r="EU38" i="92"/>
  <c r="DL38" i="92"/>
  <c r="DL19" i="92" s="1"/>
  <c r="FD38" i="92"/>
  <c r="FD19" i="92" s="1"/>
  <c r="EG38" i="92"/>
  <c r="EG19" i="92" s="1"/>
  <c r="Z38" i="92"/>
  <c r="DQ38" i="92"/>
  <c r="DT38" i="92"/>
  <c r="DT19" i="92" s="1"/>
  <c r="BO38" i="92"/>
  <c r="BO19" i="92" s="1"/>
  <c r="Y38" i="92"/>
  <c r="Y19" i="92" s="1"/>
  <c r="U38" i="92"/>
  <c r="U19" i="92" s="1"/>
  <c r="BB38" i="92"/>
  <c r="AX38" i="92"/>
  <c r="ER38" i="92"/>
  <c r="ER19" i="92" s="1"/>
  <c r="EC38" i="92"/>
  <c r="EC19" i="92" s="1"/>
  <c r="CD38" i="92"/>
  <c r="CD19" i="92" s="1"/>
  <c r="H38" i="92"/>
  <c r="EQ38" i="92"/>
  <c r="EQ19" i="92" s="1"/>
  <c r="E38" i="92"/>
  <c r="BE40" i="92"/>
  <c r="AZ38" i="92"/>
  <c r="G38" i="92"/>
  <c r="G19" i="92" s="1"/>
  <c r="EF38" i="92"/>
  <c r="S38" i="92"/>
  <c r="S19" i="92" s="1"/>
  <c r="FE38" i="92"/>
  <c r="FE19" i="92" s="1"/>
  <c r="BM38" i="92"/>
  <c r="BM19" i="92" s="1"/>
  <c r="EO38" i="92"/>
  <c r="EO19" i="92" s="1"/>
  <c r="AQ40" i="92"/>
  <c r="AC40" i="92"/>
  <c r="FM40" i="92"/>
  <c r="EW38" i="92"/>
  <c r="BS40" i="92"/>
  <c r="CG40" i="92"/>
  <c r="J38" i="92"/>
  <c r="J19" i="92" s="1"/>
  <c r="FC38" i="92"/>
  <c r="ES38" i="92"/>
  <c r="ES19" i="92" s="1"/>
  <c r="BL38" i="92"/>
  <c r="FH38" i="92"/>
  <c r="EK40" i="92"/>
  <c r="DN38" i="92"/>
  <c r="DN19" i="92" s="1"/>
  <c r="AN38" i="92"/>
  <c r="AN19" i="92" s="1"/>
  <c r="H19" i="92"/>
  <c r="F19" i="92"/>
  <c r="EB19" i="92"/>
  <c r="ED19" i="92"/>
  <c r="EU19" i="92"/>
  <c r="CO19" i="92"/>
  <c r="T19" i="92"/>
  <c r="CE19" i="92"/>
  <c r="AK19" i="92"/>
  <c r="FB19" i="92"/>
  <c r="FF19" i="92"/>
  <c r="K19" i="92"/>
  <c r="BA19" i="92"/>
  <c r="AB19" i="92"/>
  <c r="CC19" i="92"/>
  <c r="EE19" i="92"/>
  <c r="BV19" i="92"/>
  <c r="AJ19" i="92"/>
  <c r="AA19" i="92"/>
  <c r="AT19" i="92"/>
  <c r="BJ19" i="92"/>
  <c r="V19" i="92"/>
  <c r="BH19" i="92"/>
  <c r="FG19" i="92"/>
  <c r="CB19" i="92"/>
  <c r="DP19" i="92"/>
  <c r="M19" i="92"/>
  <c r="W19" i="92"/>
  <c r="CY19" i="92"/>
  <c r="BD19" i="92"/>
  <c r="AI19" i="92"/>
  <c r="O40" i="92"/>
  <c r="BQ19" i="92"/>
  <c r="CX19" i="92"/>
  <c r="AO19" i="92"/>
  <c r="DZ19" i="92"/>
  <c r="AL19" i="92"/>
  <c r="CZ19" i="92"/>
  <c r="D19" i="92"/>
  <c r="AM19" i="92"/>
  <c r="EP19" i="92"/>
  <c r="AG19" i="92"/>
  <c r="L19" i="92"/>
  <c r="BW19" i="92"/>
  <c r="EH19" i="92"/>
  <c r="AP19" i="92"/>
  <c r="EI19" i="92"/>
  <c r="EA19" i="92"/>
  <c r="DU19" i="92"/>
  <c r="ET19" i="92"/>
  <c r="I19" i="92"/>
  <c r="CT19" i="92"/>
  <c r="BX19" i="92"/>
  <c r="BP19" i="92"/>
  <c r="AU19" i="92"/>
  <c r="CN19" i="92"/>
  <c r="BI19" i="92"/>
  <c r="AV19" i="92"/>
  <c r="FA38" i="92"/>
  <c r="N19" i="92"/>
  <c r="DO19" i="92"/>
  <c r="EN19" i="92"/>
  <c r="BZ19" i="92"/>
  <c r="AY19" i="92"/>
  <c r="CP19" i="92"/>
  <c r="EJ19" i="92"/>
  <c r="EX19" i="92"/>
  <c r="AH19" i="92"/>
  <c r="DR19" i="92"/>
  <c r="DS19" i="92"/>
  <c r="AW19" i="92"/>
  <c r="AF19" i="92"/>
  <c r="BK19" i="92"/>
  <c r="CQ19" i="92"/>
  <c r="CR19" i="92"/>
  <c r="R19" i="92"/>
  <c r="EV19" i="92"/>
  <c r="DY38" i="92"/>
  <c r="BR19" i="92"/>
  <c r="BN19" i="92"/>
  <c r="DV19" i="92"/>
  <c r="DM19" i="92"/>
  <c r="CA19" i="92"/>
  <c r="BY19" i="92"/>
  <c r="FI19" i="92"/>
  <c r="BC19" i="92"/>
  <c r="CF19" i="92"/>
  <c r="CS19" i="92"/>
  <c r="X19" i="92"/>
  <c r="DQ19" i="92" l="1"/>
  <c r="Z19" i="92"/>
  <c r="E19" i="92"/>
  <c r="BB19" i="92"/>
  <c r="AE38" i="92"/>
  <c r="AS38" i="92"/>
  <c r="FH19" i="92"/>
  <c r="EK39" i="92"/>
  <c r="AZ19" i="92"/>
  <c r="FM39" i="92"/>
  <c r="AX19" i="92"/>
  <c r="EW19" i="92"/>
  <c r="FC19" i="92"/>
  <c r="DW40" i="92"/>
  <c r="BG38" i="92"/>
  <c r="EF19" i="92"/>
  <c r="BU38" i="92"/>
  <c r="BL19" i="92"/>
  <c r="EY40" i="92"/>
  <c r="DY19" i="92"/>
  <c r="EK38" i="92"/>
  <c r="EY39" i="92"/>
  <c r="EM38" i="92"/>
  <c r="AC39" i="92"/>
  <c r="Q38" i="92"/>
  <c r="FA19" i="92"/>
  <c r="FM38" i="92"/>
  <c r="O39" i="92"/>
  <c r="C38" i="92"/>
  <c r="CW38" i="92"/>
  <c r="DK38" i="92"/>
  <c r="DW39" i="92"/>
  <c r="BE39" i="92" l="1"/>
  <c r="AQ39" i="92"/>
  <c r="FM19" i="92"/>
  <c r="BS39" i="92"/>
  <c r="EK19" i="92"/>
  <c r="CG39" i="92"/>
  <c r="BU19" i="92"/>
  <c r="CG19" i="92" s="1"/>
  <c r="CG38" i="92"/>
  <c r="C19" i="92"/>
  <c r="O19" i="92" s="1"/>
  <c r="O38" i="92"/>
  <c r="EY38" i="92"/>
  <c r="EM19" i="92"/>
  <c r="EY19" i="92" s="1"/>
  <c r="Q19" i="92"/>
  <c r="AC19" i="92" s="1"/>
  <c r="AC38" i="92"/>
  <c r="CW19" i="92"/>
  <c r="BG19" i="92"/>
  <c r="BS19" i="92" s="1"/>
  <c r="BS38" i="92"/>
  <c r="BE38" i="92"/>
  <c r="AS19" i="92"/>
  <c r="BE19" i="92" s="1"/>
  <c r="AE19" i="92"/>
  <c r="AQ19" i="92" s="1"/>
  <c r="AQ38" i="92"/>
  <c r="DK19" i="92"/>
  <c r="DW19" i="92" s="1"/>
  <c r="DW38" i="92"/>
  <c r="CJ38" i="92" l="1"/>
  <c r="CI38" i="92"/>
  <c r="CI19" i="92" l="1"/>
  <c r="CJ19" i="92"/>
  <c r="CM38" i="92" l="1"/>
  <c r="CU40" i="92"/>
  <c r="CL38" i="92"/>
  <c r="CK38" i="92"/>
  <c r="CU39" i="92" l="1"/>
  <c r="CL19" i="92"/>
  <c r="CK19" i="92"/>
  <c r="CU38" i="92"/>
  <c r="CM19" i="92"/>
  <c r="CU19" i="92" l="1"/>
  <c r="DB38" i="92" l="1"/>
  <c r="DA38" i="92" l="1"/>
  <c r="DB19" i="92"/>
  <c r="DD38" i="92" l="1"/>
  <c r="DA19" i="92"/>
  <c r="DE38" i="92" l="1"/>
  <c r="DC38" i="92"/>
  <c r="DD19" i="92"/>
  <c r="DC19" i="92" l="1"/>
  <c r="DE19" i="92"/>
  <c r="DH38" i="92" l="1"/>
  <c r="DI40" i="92"/>
  <c r="DG38" i="92"/>
  <c r="DF38" i="92" l="1"/>
  <c r="DI39" i="92"/>
  <c r="DG19" i="92"/>
  <c r="DH19" i="92"/>
  <c r="DF19" i="92" l="1"/>
  <c r="DI19" i="92" s="1"/>
  <c r="DI38" i="92"/>
  <c r="FI32" i="85" l="1"/>
  <c r="FI17" i="85" l="1"/>
  <c r="FK32" i="85" l="1"/>
  <c r="FK17" i="85" l="1"/>
  <c r="FJ32" i="85"/>
  <c r="FJ17" i="85" l="1"/>
  <c r="FL32" i="85" l="1"/>
  <c r="FQ32" i="85" l="1"/>
  <c r="FL17" i="85"/>
  <c r="FP32" i="85" l="1"/>
  <c r="FQ17" i="85"/>
  <c r="FO32" i="85"/>
  <c r="FO17" i="85" l="1"/>
  <c r="FP17" i="85"/>
  <c r="FT32" i="85" l="1"/>
  <c r="FS32" i="85"/>
  <c r="FT17" i="85" l="1"/>
  <c r="FS17" i="85"/>
  <c r="FV32" i="85"/>
  <c r="FR32" i="85"/>
  <c r="FR17" i="85" l="1"/>
  <c r="FV17" i="85"/>
  <c r="FW32" i="85" l="1"/>
  <c r="FZ34" i="85"/>
  <c r="FU32" i="85"/>
  <c r="FZ33" i="85"/>
  <c r="FU17" i="85" l="1"/>
  <c r="FZ32" i="85"/>
  <c r="FW17" i="85"/>
  <c r="FZ17" i="85" l="1"/>
  <c r="J33" i="93" l="1"/>
  <c r="K33" i="93"/>
  <c r="U33" i="93" l="1"/>
  <c r="U18" i="93" s="1"/>
  <c r="V33" i="93"/>
  <c r="S33" i="93"/>
  <c r="T33" i="93"/>
  <c r="M33" i="93"/>
  <c r="D33" i="93"/>
  <c r="R33" i="93"/>
  <c r="K18" i="93"/>
  <c r="J18" i="93"/>
  <c r="G33" i="93" l="1"/>
  <c r="N33" i="93"/>
  <c r="L33" i="93"/>
  <c r="W33" i="93"/>
  <c r="W18" i="93" s="1"/>
  <c r="H33" i="93"/>
  <c r="I33" i="93"/>
  <c r="X33" i="93"/>
  <c r="O35" i="93"/>
  <c r="F33" i="93"/>
  <c r="F18" i="93" s="1"/>
  <c r="D18" i="93"/>
  <c r="M18" i="93"/>
  <c r="R18" i="93"/>
  <c r="T18" i="93"/>
  <c r="C33" i="93"/>
  <c r="S18" i="93"/>
  <c r="G18" i="93"/>
  <c r="V18" i="93"/>
  <c r="H18" i="93" l="1"/>
  <c r="L18" i="93"/>
  <c r="E33" i="93"/>
  <c r="N18" i="93"/>
  <c r="I18" i="93"/>
  <c r="X18" i="93"/>
  <c r="Q33" i="93"/>
  <c r="E18" i="93"/>
  <c r="O33" i="93"/>
  <c r="C18" i="93"/>
  <c r="O18" i="93" s="1"/>
  <c r="O34" i="93"/>
  <c r="Q18" i="93" l="1"/>
  <c r="Z33" i="93" l="1"/>
  <c r="Z18" i="93" l="1"/>
  <c r="Y33" i="93"/>
  <c r="AB33" i="93" l="1"/>
  <c r="AC35" i="93"/>
  <c r="Y18" i="93"/>
  <c r="AF33" i="93" l="1"/>
  <c r="AA33" i="93"/>
  <c r="AC34" i="93"/>
  <c r="AB18" i="93"/>
  <c r="AA18" i="93" l="1"/>
  <c r="AC18" i="93" s="1"/>
  <c r="AC33" i="93"/>
  <c r="AF18" i="93"/>
  <c r="AG33" i="93" l="1"/>
  <c r="AE33" i="93"/>
  <c r="AE18" i="93" l="1"/>
  <c r="AG18" i="93"/>
  <c r="AJ33" i="93" l="1"/>
  <c r="AI33" i="93"/>
  <c r="AJ18" i="93" l="1"/>
  <c r="AI18" i="93"/>
  <c r="AH33" i="93"/>
  <c r="AH18" i="93" l="1"/>
  <c r="AM33" i="93" l="1"/>
  <c r="AL33" i="93"/>
  <c r="AL18" i="93" l="1"/>
  <c r="AM18" i="93"/>
  <c r="AK33" i="93"/>
  <c r="AK18" i="93" l="1"/>
  <c r="AO33" i="93" l="1"/>
  <c r="AN33" i="93" l="1"/>
  <c r="AO18" i="93"/>
  <c r="AQ35" i="93" l="1"/>
  <c r="AN18" i="93"/>
  <c r="AU33" i="93" l="1"/>
  <c r="AP33" i="93"/>
  <c r="AQ34" i="93"/>
  <c r="AS33" i="93"/>
  <c r="AS18" i="93" l="1"/>
  <c r="AP18" i="93"/>
  <c r="AQ18" i="93" s="1"/>
  <c r="AQ33" i="93"/>
  <c r="AU18" i="93"/>
  <c r="AT33" i="93" l="1"/>
  <c r="AW33" i="93" l="1"/>
  <c r="AX33" i="93"/>
  <c r="AT18" i="93"/>
  <c r="AW18" i="93" l="1"/>
  <c r="AX18" i="93"/>
  <c r="AV33" i="93"/>
  <c r="AV18" i="93" l="1"/>
  <c r="AZ33" i="93" l="1"/>
  <c r="BA33" i="93"/>
  <c r="BA18" i="93" l="1"/>
  <c r="AY33" i="93"/>
  <c r="AZ18" i="93"/>
  <c r="AY18" i="93" l="1"/>
  <c r="BC33" i="93" l="1"/>
  <c r="BB33" i="93"/>
  <c r="BE35" i="93" l="1"/>
  <c r="BC18" i="93"/>
  <c r="BB18" i="93"/>
  <c r="BH33" i="93" l="1"/>
  <c r="BD33" i="93"/>
  <c r="BE34" i="93"/>
  <c r="BI33" i="93" l="1"/>
  <c r="BD18" i="93"/>
  <c r="BE18" i="93" s="1"/>
  <c r="BE33" i="93"/>
  <c r="BH18" i="93"/>
  <c r="BG33" i="93"/>
  <c r="BI18" i="93" l="1"/>
  <c r="BG18" i="93"/>
  <c r="BK33" i="93" l="1"/>
  <c r="BL33" i="93" l="1"/>
  <c r="BM33" i="93"/>
  <c r="BK18" i="93"/>
  <c r="BJ33" i="93"/>
  <c r="BJ18" i="93" l="1"/>
  <c r="BM18" i="93"/>
  <c r="BL18" i="93"/>
  <c r="BO33" i="93" l="1"/>
  <c r="BP33" i="93" l="1"/>
  <c r="BO18" i="93"/>
  <c r="BN33" i="93" l="1"/>
  <c r="BQ33" i="93"/>
  <c r="BP18" i="93"/>
  <c r="BR33" i="93" l="1"/>
  <c r="BS35" i="93"/>
  <c r="BS34" i="93"/>
  <c r="BQ18" i="93"/>
  <c r="BN18" i="93"/>
  <c r="BS33" i="93"/>
  <c r="BR18" i="93" l="1"/>
  <c r="BS18" i="93" s="1"/>
  <c r="BV33" i="93" l="1"/>
  <c r="BU33" i="93" l="1"/>
  <c r="FB33" i="93"/>
  <c r="BV18" i="93"/>
  <c r="FB18" i="93" l="1"/>
  <c r="BU18" i="93"/>
  <c r="BX33" i="93" l="1"/>
  <c r="BY33" i="93"/>
  <c r="FD33" i="93"/>
  <c r="FA33" i="93"/>
  <c r="BY18" i="93" l="1"/>
  <c r="FD18" i="93"/>
  <c r="BW33" i="93"/>
  <c r="FA18" i="93"/>
  <c r="BX18" i="93"/>
  <c r="FC33" i="93" l="1"/>
  <c r="CA33" i="93"/>
  <c r="BW18" i="93"/>
  <c r="FG33" i="93" l="1"/>
  <c r="CA18" i="93"/>
  <c r="FC18" i="93"/>
  <c r="FF33" i="93" l="1"/>
  <c r="CB33" i="93"/>
  <c r="FF18" i="93"/>
  <c r="BZ33" i="93"/>
  <c r="FE33" i="93"/>
  <c r="FH33" i="93"/>
  <c r="FG18" i="93"/>
  <c r="CB18" i="93" l="1"/>
  <c r="FH18" i="93"/>
  <c r="FE18" i="93"/>
  <c r="CD33" i="93"/>
  <c r="BZ18" i="93"/>
  <c r="CD18" i="93" l="1"/>
  <c r="FI33" i="93" l="1"/>
  <c r="CE33" i="93"/>
  <c r="CG35" i="93"/>
  <c r="FJ33" i="93"/>
  <c r="CC33" i="93"/>
  <c r="CF33" i="93" l="1"/>
  <c r="CG34" i="93"/>
  <c r="FJ18" i="93"/>
  <c r="CE18" i="93"/>
  <c r="FI18" i="93"/>
  <c r="CC18" i="93"/>
  <c r="CG33" i="93"/>
  <c r="FK33" i="93"/>
  <c r="CF18" i="93"/>
  <c r="CG18" i="93" s="1"/>
  <c r="FM35" i="93" l="1"/>
  <c r="FK18" i="93"/>
  <c r="FL33" i="93" l="1"/>
  <c r="FM34" i="93"/>
  <c r="CI33" i="93"/>
  <c r="FQ33" i="93" l="1"/>
  <c r="FP33" i="93"/>
  <c r="CK33" i="93"/>
  <c r="CL33" i="93"/>
  <c r="CI18" i="93"/>
  <c r="FL18" i="93"/>
  <c r="FM18" i="93" s="1"/>
  <c r="FM33" i="93"/>
  <c r="FR33" i="93" l="1"/>
  <c r="FQ18" i="93"/>
  <c r="FO33" i="93"/>
  <c r="CJ33" i="93"/>
  <c r="FP18" i="93"/>
  <c r="FR18" i="93"/>
  <c r="CL18" i="93"/>
  <c r="CK18" i="93"/>
  <c r="FO18" i="93" l="1"/>
  <c r="CJ18" i="93"/>
  <c r="CM33" i="93" l="1"/>
  <c r="CO33" i="93" l="1"/>
  <c r="CM18" i="93"/>
  <c r="FT33" i="93" l="1"/>
  <c r="FS33" i="93"/>
  <c r="CN33" i="93"/>
  <c r="FT18" i="93"/>
  <c r="CO18" i="93"/>
  <c r="FV33" i="93" l="1"/>
  <c r="CQ33" i="93"/>
  <c r="CN18" i="93"/>
  <c r="FS18" i="93"/>
  <c r="FU33" i="93" l="1"/>
  <c r="FV18" i="93"/>
  <c r="CR33" i="93"/>
  <c r="CQ18" i="93"/>
  <c r="CP33" i="93"/>
  <c r="FZ35" i="93" l="1"/>
  <c r="CS33" i="93"/>
  <c r="CP18" i="93"/>
  <c r="CR18" i="93"/>
  <c r="FU18" i="93"/>
  <c r="CS18" i="93" l="1"/>
  <c r="FW33" i="93"/>
  <c r="FZ34" i="93"/>
  <c r="CU35" i="93" l="1"/>
  <c r="FW18" i="93"/>
  <c r="FZ18" i="93" s="1"/>
  <c r="FZ33" i="93"/>
  <c r="CT33" i="93" l="1"/>
  <c r="CU34" i="93"/>
  <c r="CW33" i="93"/>
  <c r="CY33" i="93" l="1"/>
  <c r="CW18" i="93"/>
  <c r="CT18" i="93"/>
  <c r="CU18" i="93" s="1"/>
  <c r="CU33" i="93"/>
  <c r="DA33" i="93" l="1"/>
  <c r="CX33" i="93"/>
  <c r="CY18" i="93"/>
  <c r="DB33" i="93" l="1"/>
  <c r="CX18" i="93"/>
  <c r="DA18" i="93"/>
  <c r="CZ33" i="93" l="1"/>
  <c r="DB18" i="93"/>
  <c r="DD33" i="93" l="1"/>
  <c r="CZ18" i="93"/>
  <c r="DC33" i="93" l="1"/>
  <c r="DD18" i="93"/>
  <c r="DF33" i="93" l="1"/>
  <c r="DG33" i="93"/>
  <c r="DC18" i="93"/>
  <c r="DG18" i="93" l="1"/>
  <c r="DF18" i="93"/>
  <c r="DE33" i="93" l="1"/>
  <c r="DI35" i="93" l="1"/>
  <c r="DE18" i="93"/>
  <c r="DL33" i="93" l="1"/>
  <c r="DH33" i="93"/>
  <c r="DI34" i="93"/>
  <c r="DH18" i="93" l="1"/>
  <c r="DI18" i="93" s="1"/>
  <c r="DI33" i="93"/>
  <c r="DL18" i="93"/>
  <c r="DK33" i="93" l="1"/>
  <c r="DN33" i="93" l="1"/>
  <c r="DK18" i="93"/>
  <c r="DO33" i="93" l="1"/>
  <c r="DM33" i="93"/>
  <c r="DN18" i="93"/>
  <c r="DQ33" i="93" l="1"/>
  <c r="DM18" i="93"/>
  <c r="DO18" i="93"/>
  <c r="DQ18" i="93" l="1"/>
  <c r="DP33" i="93" l="1"/>
  <c r="DS33" i="93" l="1"/>
  <c r="DP18" i="93"/>
  <c r="DT33" i="93" l="1"/>
  <c r="DS18" i="93"/>
  <c r="DU33" i="93"/>
  <c r="DR33" i="93"/>
  <c r="DU18" i="93" l="1"/>
  <c r="DR18" i="93"/>
  <c r="DW35" i="93"/>
  <c r="DT18" i="93"/>
  <c r="DV33" i="93" l="1"/>
  <c r="DW34" i="93"/>
  <c r="DV18" i="93" l="1"/>
  <c r="DW18" i="93" s="1"/>
  <c r="DW33" i="93"/>
  <c r="DZ33" i="93" l="1"/>
  <c r="EA33" i="93" l="1"/>
  <c r="DY33" i="93"/>
  <c r="DZ18" i="93"/>
  <c r="EA18" i="93" l="1"/>
  <c r="DY18" i="93"/>
  <c r="ED33" i="93" l="1"/>
  <c r="EB33" i="93"/>
  <c r="EB18" i="93" l="1"/>
  <c r="ED18" i="93"/>
  <c r="EC33" i="93" l="1"/>
  <c r="EF33" i="93" l="1"/>
  <c r="EC18" i="93"/>
  <c r="EG33" i="93" l="1"/>
  <c r="EF18" i="93"/>
  <c r="EE33" i="93"/>
  <c r="EE18" i="93" l="1"/>
  <c r="EG18" i="93"/>
  <c r="EJ33" i="93" l="1"/>
  <c r="EK35" i="93"/>
  <c r="EH33" i="93"/>
  <c r="EI33" i="93"/>
  <c r="EI18" i="93" l="1"/>
  <c r="EH18" i="93"/>
  <c r="EK33" i="93"/>
  <c r="EK34" i="93"/>
  <c r="EJ18" i="93"/>
  <c r="EK18" i="93" s="1"/>
  <c r="EN33" i="93" l="1"/>
  <c r="EN18" i="93" l="1"/>
  <c r="EM33" i="93" l="1"/>
  <c r="EP33" i="93"/>
  <c r="EP18" i="93" l="1"/>
  <c r="EM18" i="93"/>
  <c r="EO33" i="93" l="1"/>
  <c r="ER33" i="93"/>
  <c r="ES33" i="93" l="1"/>
  <c r="ER18" i="93"/>
  <c r="EO18" i="93"/>
  <c r="ET33" i="93" l="1"/>
  <c r="ES18" i="93"/>
  <c r="EQ33" i="93"/>
  <c r="EQ18" i="93" l="1"/>
  <c r="ET18" i="93"/>
  <c r="EW33" i="93" l="1"/>
  <c r="EV33" i="93"/>
  <c r="EY35" i="93" l="1"/>
  <c r="EX33" i="93"/>
  <c r="EV18" i="93"/>
  <c r="EU33" i="93"/>
  <c r="EY34" i="93"/>
  <c r="EW18" i="93"/>
  <c r="EU18" i="93" l="1"/>
  <c r="EY33" i="93"/>
  <c r="EX18" i="93"/>
  <c r="EY18" i="93" s="1"/>
  <c r="EV32" i="85" l="1"/>
  <c r="EW32" i="85"/>
  <c r="EX32" i="85"/>
  <c r="ET32" i="85"/>
  <c r="EU32" i="85" l="1"/>
  <c r="EU17" i="85"/>
  <c r="EV17" i="85"/>
  <c r="EX17" i="85"/>
  <c r="ET17" i="85"/>
  <c r="EW17" i="85"/>
  <c r="K32" i="85" l="1"/>
  <c r="Y32" i="85"/>
  <c r="E32" i="85"/>
  <c r="R32" i="85"/>
  <c r="F32" i="85"/>
  <c r="V32" i="85"/>
  <c r="D32" i="85"/>
  <c r="X32" i="85"/>
  <c r="Z32" i="85"/>
  <c r="T32" i="85"/>
  <c r="S32" i="85"/>
  <c r="U32" i="85" l="1"/>
  <c r="AA32" i="85"/>
  <c r="CB32" i="85"/>
  <c r="AF32" i="85"/>
  <c r="DD32" i="85"/>
  <c r="CP32" i="85"/>
  <c r="BP32" i="85"/>
  <c r="BV32" i="85"/>
  <c r="CY32" i="85"/>
  <c r="CJ32" i="85"/>
  <c r="AM32" i="85"/>
  <c r="DA32" i="85"/>
  <c r="CE32" i="85"/>
  <c r="W32" i="85"/>
  <c r="W17" i="85" s="1"/>
  <c r="BW32" i="85"/>
  <c r="CS32" i="85"/>
  <c r="BM32" i="85"/>
  <c r="N32" i="85"/>
  <c r="L32" i="85"/>
  <c r="BZ32" i="85"/>
  <c r="CZ32" i="85"/>
  <c r="CQ32" i="85"/>
  <c r="DM32" i="85"/>
  <c r="DV32" i="85"/>
  <c r="DE32" i="85"/>
  <c r="DL32" i="85"/>
  <c r="DN32" i="85"/>
  <c r="BO32" i="85"/>
  <c r="AO32" i="85"/>
  <c r="AG32" i="85"/>
  <c r="BQ32" i="85"/>
  <c r="CD32" i="85"/>
  <c r="AW32" i="85"/>
  <c r="H32" i="85"/>
  <c r="DS32" i="85"/>
  <c r="DB32" i="85"/>
  <c r="CM32" i="85"/>
  <c r="DQ32" i="85"/>
  <c r="DC32" i="85"/>
  <c r="BR32" i="85"/>
  <c r="AU32" i="85"/>
  <c r="CF32" i="85"/>
  <c r="CA32" i="85"/>
  <c r="DP32" i="85"/>
  <c r="CO32" i="85"/>
  <c r="DF32" i="85"/>
  <c r="DG32" i="85"/>
  <c r="I32" i="85"/>
  <c r="BY32" i="85"/>
  <c r="X17" i="85"/>
  <c r="V17" i="85"/>
  <c r="E17" i="85"/>
  <c r="K17" i="85"/>
  <c r="Y17" i="85"/>
  <c r="AP32" i="85"/>
  <c r="AY32" i="85"/>
  <c r="R17" i="85"/>
  <c r="S17" i="85"/>
  <c r="Z17" i="85"/>
  <c r="D17" i="85"/>
  <c r="AV32" i="85"/>
  <c r="BN32" i="85"/>
  <c r="AL32" i="85"/>
  <c r="CL32" i="85"/>
  <c r="CK32" i="85"/>
  <c r="T17" i="85"/>
  <c r="F17" i="85"/>
  <c r="AH32" i="85" l="1"/>
  <c r="AT32" i="85"/>
  <c r="CT32" i="85"/>
  <c r="CT17" i="85" s="1"/>
  <c r="U17" i="85"/>
  <c r="AA17" i="85"/>
  <c r="DR32" i="85"/>
  <c r="AX32" i="85"/>
  <c r="DU32" i="85"/>
  <c r="DH32" i="85"/>
  <c r="J32" i="85"/>
  <c r="AC34" i="85"/>
  <c r="DO32" i="85"/>
  <c r="DT32" i="85"/>
  <c r="DT17" i="85" s="1"/>
  <c r="CX32" i="85"/>
  <c r="CX17" i="85" s="1"/>
  <c r="CN32" i="85"/>
  <c r="AN32" i="85"/>
  <c r="AN17" i="85" s="1"/>
  <c r="AK32" i="85"/>
  <c r="BX32" i="85"/>
  <c r="BX17" i="85" s="1"/>
  <c r="AB32" i="85"/>
  <c r="M32" i="85"/>
  <c r="M17" i="85" s="1"/>
  <c r="DW34" i="85"/>
  <c r="CU34" i="85"/>
  <c r="AZ32" i="85"/>
  <c r="AZ17" i="85" s="1"/>
  <c r="CR32" i="85"/>
  <c r="G32" i="85"/>
  <c r="O34" i="85"/>
  <c r="DI34" i="85"/>
  <c r="BC32" i="85"/>
  <c r="CC32" i="85"/>
  <c r="CC17" i="85" s="1"/>
  <c r="DM17" i="85"/>
  <c r="CZ17" i="85"/>
  <c r="AT17" i="85"/>
  <c r="AW17" i="85"/>
  <c r="DS17" i="85"/>
  <c r="AM17" i="85"/>
  <c r="AV17" i="85"/>
  <c r="BZ17" i="85"/>
  <c r="AL17" i="85"/>
  <c r="C32" i="85"/>
  <c r="DV17" i="85"/>
  <c r="BY17" i="85"/>
  <c r="CO17" i="85"/>
  <c r="AO17" i="85"/>
  <c r="BO17" i="85"/>
  <c r="BV17" i="85"/>
  <c r="CA17" i="85"/>
  <c r="DQ17" i="85"/>
  <c r="DL17" i="85"/>
  <c r="DB17" i="85"/>
  <c r="CD17" i="85"/>
  <c r="CY17" i="85"/>
  <c r="AH17" i="85"/>
  <c r="DG17" i="85"/>
  <c r="BQ17" i="85"/>
  <c r="AY17" i="85"/>
  <c r="L17" i="85"/>
  <c r="BM17" i="85"/>
  <c r="DC17" i="85"/>
  <c r="H17" i="85"/>
  <c r="DE17" i="85"/>
  <c r="DD17" i="85"/>
  <c r="AP17" i="85"/>
  <c r="AC33" i="85"/>
  <c r="Q32" i="85"/>
  <c r="N17" i="85"/>
  <c r="CJ17" i="85"/>
  <c r="BN17" i="85"/>
  <c r="BW17" i="85"/>
  <c r="CF17" i="85"/>
  <c r="AF17" i="85"/>
  <c r="BR17" i="85"/>
  <c r="CL17" i="85"/>
  <c r="BP17" i="85"/>
  <c r="CM17" i="85"/>
  <c r="CE17" i="85"/>
  <c r="DN17" i="85"/>
  <c r="CB17" i="85"/>
  <c r="AG17" i="85"/>
  <c r="CQ17" i="85"/>
  <c r="DF17" i="85"/>
  <c r="CS17" i="85"/>
  <c r="CP17" i="85"/>
  <c r="DA17" i="85"/>
  <c r="CK17" i="85"/>
  <c r="AU17" i="85"/>
  <c r="I17" i="85"/>
  <c r="DP17" i="85"/>
  <c r="DR17" i="85" l="1"/>
  <c r="AX17" i="85"/>
  <c r="DU17" i="85"/>
  <c r="J17" i="85"/>
  <c r="AK17" i="85"/>
  <c r="CG34" i="85"/>
  <c r="DH17" i="85"/>
  <c r="BD32" i="85"/>
  <c r="BD17" i="85" s="1"/>
  <c r="BB32" i="85"/>
  <c r="BB17" i="85" s="1"/>
  <c r="DO17" i="85"/>
  <c r="CN17" i="85"/>
  <c r="BA32" i="85"/>
  <c r="CR17" i="85"/>
  <c r="AE32" i="85"/>
  <c r="CI32" i="85"/>
  <c r="CW32" i="85"/>
  <c r="DW33" i="85"/>
  <c r="AB17" i="85"/>
  <c r="O33" i="85"/>
  <c r="G17" i="85"/>
  <c r="BE34" i="85"/>
  <c r="C17" i="85"/>
  <c r="O32" i="85"/>
  <c r="AS32" i="85"/>
  <c r="BC17" i="85"/>
  <c r="BU32" i="85"/>
  <c r="CG33" i="85"/>
  <c r="AC32" i="85"/>
  <c r="Q17" i="85"/>
  <c r="AC17" i="85" l="1"/>
  <c r="BE33" i="85"/>
  <c r="DK32" i="85"/>
  <c r="DW32" i="85" s="1"/>
  <c r="BA17" i="85"/>
  <c r="O17" i="85"/>
  <c r="DI33" i="85"/>
  <c r="CU33" i="85"/>
  <c r="BH32" i="85"/>
  <c r="CG32" i="85"/>
  <c r="BU17" i="85"/>
  <c r="CG17" i="85" s="1"/>
  <c r="AE17" i="85"/>
  <c r="AS17" i="85"/>
  <c r="BE32" i="85"/>
  <c r="CI17" i="85"/>
  <c r="CU17" i="85" s="1"/>
  <c r="CU32" i="85"/>
  <c r="DI32" i="85"/>
  <c r="CW17" i="85"/>
  <c r="DI17" i="85" s="1"/>
  <c r="DK17" i="85" l="1"/>
  <c r="DW17" i="85" s="1"/>
  <c r="BE17" i="85"/>
  <c r="BH17" i="85"/>
  <c r="BG32" i="85"/>
  <c r="BJ32" i="85" l="1"/>
  <c r="BG17" i="85"/>
  <c r="BI32" i="85" l="1"/>
  <c r="BL32" i="85"/>
  <c r="BJ17" i="85"/>
  <c r="BS34" i="85" l="1"/>
  <c r="BL17" i="85"/>
  <c r="BI17" i="85"/>
  <c r="BK32" i="85" l="1"/>
  <c r="BS33" i="85"/>
  <c r="EP32" i="85" l="1"/>
  <c r="BS32" i="85"/>
  <c r="BK17" i="85"/>
  <c r="BS17" i="85" s="1"/>
  <c r="EP17" i="85" l="1"/>
  <c r="EG32" i="85" l="1"/>
  <c r="EI32" i="85"/>
  <c r="EJ32" i="85"/>
  <c r="EM32" i="85"/>
  <c r="EH32" i="85" l="1"/>
  <c r="EI17" i="85"/>
  <c r="EM17" i="85"/>
  <c r="EJ17" i="85"/>
  <c r="EH17" i="85"/>
  <c r="EG17" i="85"/>
  <c r="EF32" i="85" l="1"/>
  <c r="EF17" i="85" l="1"/>
  <c r="EE32" i="85" l="1"/>
  <c r="EE17" i="85" l="1"/>
  <c r="ED32" i="85" l="1"/>
  <c r="EC32" i="85"/>
  <c r="EC17" i="85" l="1"/>
  <c r="ED17" i="85"/>
  <c r="EB32" i="85" l="1"/>
  <c r="EB17" i="85" l="1"/>
  <c r="EA32" i="85" l="1"/>
  <c r="EA17" i="85" l="1"/>
  <c r="DZ32" i="85" l="1"/>
  <c r="EK34" i="85" l="1"/>
  <c r="DZ17" i="85"/>
  <c r="EK33" i="85" l="1"/>
  <c r="DY32" i="85"/>
  <c r="AJ32" i="85"/>
  <c r="AQ34" i="85" l="1"/>
  <c r="DY17" i="85"/>
  <c r="EK17" i="85" s="1"/>
  <c r="EK32" i="85"/>
  <c r="AJ17" i="85"/>
  <c r="EO32" i="85" l="1"/>
  <c r="AI32" i="85"/>
  <c r="AQ33" i="85"/>
  <c r="AI17" i="85" l="1"/>
  <c r="AQ17" i="85" s="1"/>
  <c r="AQ32" i="85"/>
  <c r="EO17" i="85"/>
  <c r="ER32" i="85" l="1"/>
  <c r="EN32" i="85"/>
  <c r="ES32" i="85"/>
  <c r="EN17" i="85" l="1"/>
  <c r="EY34" i="85"/>
  <c r="ES17" i="85"/>
  <c r="ER17" i="85"/>
  <c r="EQ32" i="85" l="1"/>
  <c r="EY33" i="85"/>
  <c r="EQ17" i="85" l="1"/>
  <c r="EY17" i="85" s="1"/>
  <c r="EY32" i="85"/>
  <c r="FB32" i="85" l="1"/>
  <c r="FC32" i="85"/>
  <c r="FD32" i="85"/>
  <c r="FE32" i="85"/>
  <c r="FH32" i="85" l="1"/>
  <c r="FF32" i="85"/>
  <c r="FG32" i="85"/>
  <c r="FF17" i="85"/>
  <c r="FD17" i="85"/>
  <c r="FM34" i="85"/>
  <c r="FH17" i="85"/>
  <c r="FB17" i="85"/>
  <c r="FG17" i="85"/>
  <c r="FC17" i="85"/>
  <c r="FE17" i="85"/>
  <c r="FM33" i="85" l="1"/>
  <c r="FA32" i="85"/>
  <c r="FA17" i="85" l="1"/>
  <c r="FM17" i="85" s="1"/>
  <c r="FM32" i="85"/>
  <c r="BX36" i="91" l="1"/>
  <c r="AT36" i="91"/>
  <c r="AV36" i="91"/>
  <c r="BA36" i="91"/>
  <c r="BB36" i="91"/>
  <c r="CA36" i="91" l="1"/>
  <c r="CW36" i="91"/>
  <c r="AP36" i="91"/>
  <c r="AP18" i="91" s="1"/>
  <c r="W36" i="91"/>
  <c r="BQ36" i="91"/>
  <c r="R36" i="91"/>
  <c r="CB36" i="91"/>
  <c r="CR36" i="91"/>
  <c r="D36" i="91"/>
  <c r="BO36" i="91"/>
  <c r="DU36" i="91"/>
  <c r="DN36" i="91"/>
  <c r="AI36" i="91"/>
  <c r="CD36" i="91"/>
  <c r="CE36" i="91"/>
  <c r="DC36" i="91"/>
  <c r="DS36" i="91"/>
  <c r="AH36" i="91"/>
  <c r="CZ36" i="91"/>
  <c r="AB36" i="91"/>
  <c r="F36" i="91"/>
  <c r="AA36" i="91"/>
  <c r="DF36" i="91"/>
  <c r="CL36" i="91"/>
  <c r="BY36" i="91"/>
  <c r="DP36" i="91"/>
  <c r="CY36" i="91"/>
  <c r="BB18" i="91"/>
  <c r="T36" i="91"/>
  <c r="AV18" i="91"/>
  <c r="AW36" i="91"/>
  <c r="BV36" i="91"/>
  <c r="CA18" i="91"/>
  <c r="N36" i="91"/>
  <c r="AT18" i="91"/>
  <c r="BX18" i="91"/>
  <c r="BW36" i="91"/>
  <c r="AU36" i="91"/>
  <c r="BC36" i="91"/>
  <c r="AK36" i="91"/>
  <c r="BA18" i="91"/>
  <c r="W18" i="91" l="1"/>
  <c r="CT36" i="91"/>
  <c r="U36" i="91"/>
  <c r="AJ36" i="91"/>
  <c r="M36" i="91"/>
  <c r="BI36" i="91"/>
  <c r="BI18" i="91" s="1"/>
  <c r="AY36" i="91"/>
  <c r="AY18" i="91" s="1"/>
  <c r="J36" i="91"/>
  <c r="CD18" i="91"/>
  <c r="CK36" i="91"/>
  <c r="BR36" i="91"/>
  <c r="BR18" i="91" s="1"/>
  <c r="DG36" i="91"/>
  <c r="CX36" i="91"/>
  <c r="CX18" i="91" s="1"/>
  <c r="CF36" i="91"/>
  <c r="AX36" i="91"/>
  <c r="G36" i="91"/>
  <c r="G18" i="91" s="1"/>
  <c r="BJ36" i="91"/>
  <c r="CQ36" i="91"/>
  <c r="BM36" i="91"/>
  <c r="BM18" i="91" s="1"/>
  <c r="BH36" i="91"/>
  <c r="AO36" i="91"/>
  <c r="CP36" i="91"/>
  <c r="Z36" i="91"/>
  <c r="DR36" i="91"/>
  <c r="CM36" i="91"/>
  <c r="BK36" i="91"/>
  <c r="BD36" i="91"/>
  <c r="DO36" i="91"/>
  <c r="DA36" i="91"/>
  <c r="V36" i="91"/>
  <c r="S36" i="91"/>
  <c r="S18" i="91" s="1"/>
  <c r="I36" i="91"/>
  <c r="I18" i="91" s="1"/>
  <c r="CC36" i="91"/>
  <c r="CC18" i="91" s="1"/>
  <c r="E36" i="91"/>
  <c r="E18" i="91" s="1"/>
  <c r="BN36" i="91"/>
  <c r="DU18" i="91"/>
  <c r="CB18" i="91"/>
  <c r="AB18" i="91"/>
  <c r="DP18" i="91"/>
  <c r="CZ18" i="91"/>
  <c r="BY18" i="91"/>
  <c r="CS36" i="91"/>
  <c r="BO18" i="91"/>
  <c r="R18" i="91"/>
  <c r="AH18" i="91"/>
  <c r="N18" i="91"/>
  <c r="AK18" i="91"/>
  <c r="D18" i="91"/>
  <c r="BQ18" i="91"/>
  <c r="AI18" i="91"/>
  <c r="CM18" i="91"/>
  <c r="DN18" i="91"/>
  <c r="BV18" i="91"/>
  <c r="AS36" i="91"/>
  <c r="DS18" i="91"/>
  <c r="AW18" i="91"/>
  <c r="CL18" i="91"/>
  <c r="BC18" i="91"/>
  <c r="DF18" i="91"/>
  <c r="DC18" i="91"/>
  <c r="CW18" i="91"/>
  <c r="Y36" i="91"/>
  <c r="AU18" i="91"/>
  <c r="CT18" i="91"/>
  <c r="CY18" i="91"/>
  <c r="T18" i="91"/>
  <c r="DH36" i="91"/>
  <c r="CR18" i="91"/>
  <c r="AA18" i="91"/>
  <c r="BW18" i="91"/>
  <c r="U18" i="91"/>
  <c r="F18" i="91"/>
  <c r="CE18" i="91"/>
  <c r="AJ18" i="91" l="1"/>
  <c r="DQ36" i="91"/>
  <c r="M18" i="91"/>
  <c r="AG36" i="91"/>
  <c r="AF36" i="91"/>
  <c r="DG18" i="91"/>
  <c r="CN36" i="91"/>
  <c r="CN18" i="91" s="1"/>
  <c r="DD36" i="91"/>
  <c r="C36" i="91"/>
  <c r="CJ36" i="91"/>
  <c r="BZ36" i="91"/>
  <c r="AL36" i="91"/>
  <c r="AL18" i="91" s="1"/>
  <c r="AM36" i="91"/>
  <c r="AM18" i="91" s="1"/>
  <c r="DL36" i="91"/>
  <c r="DL18" i="91" s="1"/>
  <c r="CG38" i="91"/>
  <c r="DA18" i="91"/>
  <c r="BD18" i="91"/>
  <c r="AC38" i="91"/>
  <c r="O38" i="91"/>
  <c r="DO18" i="91"/>
  <c r="BE38" i="91"/>
  <c r="DI38" i="91"/>
  <c r="AZ36" i="91"/>
  <c r="BE36" i="91" s="1"/>
  <c r="J18" i="91"/>
  <c r="AN36" i="91"/>
  <c r="AQ38" i="91"/>
  <c r="AE36" i="91"/>
  <c r="CK18" i="91"/>
  <c r="K36" i="91"/>
  <c r="DT36" i="91"/>
  <c r="BS38" i="91"/>
  <c r="BL36" i="91"/>
  <c r="BL18" i="91" s="1"/>
  <c r="DE36" i="91"/>
  <c r="DE18" i="91" s="1"/>
  <c r="CO36" i="91"/>
  <c r="CO18" i="91" s="1"/>
  <c r="DM36" i="91"/>
  <c r="X36" i="91"/>
  <c r="BP36" i="91"/>
  <c r="BP18" i="91" s="1"/>
  <c r="H36" i="91"/>
  <c r="BH18" i="91"/>
  <c r="CU38" i="91"/>
  <c r="DB36" i="91"/>
  <c r="L36" i="91"/>
  <c r="L18" i="91" s="1"/>
  <c r="CI36" i="91"/>
  <c r="BK18" i="91"/>
  <c r="DW38" i="91"/>
  <c r="BJ18" i="91"/>
  <c r="AX18" i="91"/>
  <c r="BE37" i="91"/>
  <c r="DR18" i="91"/>
  <c r="DK36" i="91"/>
  <c r="AS18" i="91"/>
  <c r="BN18" i="91"/>
  <c r="CF18" i="91"/>
  <c r="V18" i="91"/>
  <c r="Y18" i="91"/>
  <c r="Z18" i="91"/>
  <c r="DQ18" i="91"/>
  <c r="AG18" i="91"/>
  <c r="AO18" i="91"/>
  <c r="AF18" i="91"/>
  <c r="BG36" i="91"/>
  <c r="AN18" i="91"/>
  <c r="CP18" i="91"/>
  <c r="CS18" i="91"/>
  <c r="DH18" i="91"/>
  <c r="Q36" i="91"/>
  <c r="CQ18" i="91"/>
  <c r="CJ18" i="91" l="1"/>
  <c r="DD18" i="91"/>
  <c r="BZ18" i="91"/>
  <c r="DI37" i="91"/>
  <c r="CG37" i="91"/>
  <c r="AZ18" i="91"/>
  <c r="BE18" i="91" s="1"/>
  <c r="AQ37" i="91"/>
  <c r="H18" i="91"/>
  <c r="BU36" i="91"/>
  <c r="CG36" i="91" s="1"/>
  <c r="DT18" i="91"/>
  <c r="K18" i="91"/>
  <c r="DI36" i="91"/>
  <c r="DB18" i="91"/>
  <c r="DI18" i="91" s="1"/>
  <c r="DM18" i="91"/>
  <c r="AC37" i="91"/>
  <c r="CU37" i="91"/>
  <c r="O37" i="91"/>
  <c r="X18" i="91"/>
  <c r="BS37" i="91"/>
  <c r="DK18" i="91"/>
  <c r="Q18" i="91"/>
  <c r="AC36" i="91"/>
  <c r="CU36" i="91"/>
  <c r="CI18" i="91"/>
  <c r="CU18" i="91" s="1"/>
  <c r="AE18" i="91"/>
  <c r="AQ18" i="91" s="1"/>
  <c r="AQ36" i="91"/>
  <c r="O36" i="91"/>
  <c r="C18" i="91"/>
  <c r="BS36" i="91"/>
  <c r="BG18" i="91"/>
  <c r="BS18" i="91" s="1"/>
  <c r="O18" i="91" l="1"/>
  <c r="AC18" i="91"/>
  <c r="DY36" i="91"/>
  <c r="BU18" i="91"/>
  <c r="CG18" i="91" s="1"/>
  <c r="DV36" i="91"/>
  <c r="DW37" i="91"/>
  <c r="EB36" i="91"/>
  <c r="DZ36" i="91" l="1"/>
  <c r="DZ18" i="91" s="1"/>
  <c r="DW36" i="91"/>
  <c r="DV18" i="91"/>
  <c r="DW18" i="91" s="1"/>
  <c r="EC36" i="91"/>
  <c r="EB18" i="91"/>
  <c r="DY18" i="91"/>
  <c r="EA36" i="91" l="1"/>
  <c r="ED36" i="91"/>
  <c r="EC18" i="91"/>
  <c r="EE36" i="91" l="1"/>
  <c r="ED18" i="91"/>
  <c r="EA18" i="91"/>
  <c r="EE18" i="91" l="1"/>
  <c r="EG36" i="91" l="1"/>
  <c r="EH36" i="91"/>
  <c r="EF36" i="91"/>
  <c r="EF18" i="91" l="1"/>
  <c r="EH18" i="91"/>
  <c r="EG18" i="91"/>
  <c r="EI36" i="91" l="1"/>
  <c r="EK38" i="91" l="1"/>
  <c r="EI18" i="91"/>
  <c r="EJ36" i="91" l="1"/>
  <c r="EK37" i="91"/>
  <c r="EJ18" i="91" l="1"/>
  <c r="EK18" i="91" s="1"/>
  <c r="EK36" i="91"/>
  <c r="EN36" i="91" l="1"/>
  <c r="EM36" i="91"/>
  <c r="EO36" i="91" l="1"/>
  <c r="EM18" i="91"/>
  <c r="EN18" i="91"/>
  <c r="EO18" i="91" l="1"/>
  <c r="EQ36" i="91" l="1"/>
  <c r="EP36" i="91"/>
  <c r="ES36" i="91" l="1"/>
  <c r="EP18" i="91"/>
  <c r="EQ18" i="91"/>
  <c r="ET36" i="91" l="1"/>
  <c r="ER36" i="91"/>
  <c r="ES18" i="91"/>
  <c r="ER18" i="91" l="1"/>
  <c r="ET18" i="91"/>
  <c r="EU36" i="91" l="1"/>
  <c r="EV36" i="91" l="1"/>
  <c r="EU18" i="91"/>
  <c r="EW36" i="91" l="1"/>
  <c r="EV18" i="91"/>
  <c r="EY38" i="91" l="1"/>
  <c r="EW18" i="91"/>
  <c r="EX36" i="91" l="1"/>
  <c r="EY37" i="91"/>
  <c r="EX18" i="91" l="1"/>
  <c r="EY18" i="91" s="1"/>
  <c r="EY36" i="91"/>
  <c r="FB36" i="91" l="1"/>
  <c r="FA36" i="91"/>
  <c r="FD36" i="91" l="1"/>
  <c r="FA18" i="91"/>
  <c r="FB18" i="91"/>
  <c r="FF36" i="91" l="1"/>
  <c r="FE36" i="91"/>
  <c r="FD18" i="91"/>
  <c r="FC36" i="91"/>
  <c r="FC18" i="91" l="1"/>
  <c r="FE18" i="91"/>
  <c r="FF18" i="91"/>
  <c r="FH36" i="91" l="1"/>
  <c r="FG36" i="91" l="1"/>
  <c r="FH18" i="91"/>
  <c r="FG18" i="91" l="1"/>
  <c r="FJ36" i="91" l="1"/>
  <c r="FI36" i="91"/>
  <c r="FI18" i="91" l="1"/>
  <c r="FJ18" i="91"/>
  <c r="FK36" i="91" l="1"/>
  <c r="FL36" i="91"/>
  <c r="FM38" i="91"/>
  <c r="FL18" i="91" l="1"/>
  <c r="FM37" i="91"/>
  <c r="FP36" i="91"/>
  <c r="FK18" i="91"/>
  <c r="FM36" i="91"/>
  <c r="FP18" i="91" l="1"/>
  <c r="FM18" i="91"/>
  <c r="FO36" i="91" l="1"/>
  <c r="FS36" i="91" l="1"/>
  <c r="FR36" i="91"/>
  <c r="FO18" i="91"/>
  <c r="FQ36" i="91" l="1"/>
  <c r="FR18" i="91"/>
  <c r="FS18" i="91"/>
  <c r="FQ18" i="91" l="1"/>
  <c r="FT36" i="91" l="1"/>
  <c r="FU36" i="91"/>
  <c r="FW36" i="91" l="1"/>
  <c r="FV36" i="91"/>
  <c r="FU18" i="91"/>
  <c r="FT18" i="91"/>
  <c r="FW18" i="91" l="1"/>
  <c r="FV18" i="91"/>
  <c r="FZ38" i="91" l="1"/>
  <c r="FX36" i="91" l="1"/>
  <c r="FZ37" i="91"/>
  <c r="FX18" i="91" l="1"/>
  <c r="FZ18" i="91" s="1"/>
  <c r="FZ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<sst xmlns="http://schemas.openxmlformats.org/spreadsheetml/2006/main" count="3020" uniqueCount="746">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</sst>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7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5" t="s">
        <v>707</v>
      </c>
      <c r="E2" s="745"/>
      <c r="F2" s="745"/>
      <c r="G2" s="745"/>
      <c r="H2" s="745"/>
      <c r="I2" s="745"/>
      <c r="J2" s="745"/>
      <c r="K2" s="745"/>
      <c r="L2" s="745"/>
      <c r="M2" s="745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6" t="s">
        <v>708</v>
      </c>
      <c r="E3" s="746"/>
      <c r="F3" s="746"/>
      <c r="G3" s="746"/>
      <c r="H3" s="746"/>
      <c r="I3" s="746"/>
      <c r="J3" s="746"/>
      <c r="K3" s="746"/>
      <c r="L3" s="746"/>
      <c r="M3" s="746"/>
      <c r="N3" s="719"/>
      <c r="O3" s="719"/>
      <c r="P3" s="719"/>
      <c r="Q3" s="719"/>
      <c r="S3" s="718"/>
      <c r="T3" s="718"/>
      <c r="U3" s="718"/>
    </row>
    <row r="4" spans="2:21" ht="21" x14ac:dyDescent="0.35">
      <c r="D4" s="747" t="s">
        <v>727</v>
      </c>
      <c r="E4" s="747"/>
      <c r="F4" s="747"/>
      <c r="G4" s="747"/>
      <c r="H4" s="747"/>
      <c r="I4" s="747"/>
      <c r="J4" s="747"/>
      <c r="K4" s="747"/>
      <c r="L4" s="747"/>
      <c r="M4" s="747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8"/>
      <c r="F5" s="748"/>
      <c r="G5" s="748"/>
      <c r="H5" s="748"/>
      <c r="I5" s="748"/>
      <c r="J5" s="748"/>
      <c r="K5" s="748"/>
      <c r="L5" s="748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9" t="s">
        <v>710</v>
      </c>
      <c r="C10" s="750"/>
      <c r="D10" s="750"/>
      <c r="E10" s="750"/>
      <c r="F10" s="750"/>
      <c r="G10" s="750"/>
      <c r="H10" s="750"/>
      <c r="I10" s="750"/>
      <c r="J10" s="750"/>
      <c r="K10" s="750"/>
      <c r="L10" s="750"/>
      <c r="M10" s="750"/>
      <c r="N10" s="750"/>
      <c r="O10" s="751"/>
    </row>
    <row r="11" spans="2:21" ht="32.25" customHeight="1" thickBot="1" x14ac:dyDescent="0.3">
      <c r="B11" s="739" t="s">
        <v>711</v>
      </c>
      <c r="C11" s="740"/>
      <c r="D11" s="740"/>
      <c r="E11" s="740"/>
      <c r="F11" s="740"/>
      <c r="G11" s="740"/>
      <c r="H11" s="740"/>
      <c r="I11" s="741"/>
      <c r="J11" s="742" t="s">
        <v>712</v>
      </c>
      <c r="K11" s="743"/>
      <c r="L11" s="743"/>
      <c r="M11" s="743"/>
      <c r="N11" s="743"/>
      <c r="O11" s="744"/>
    </row>
    <row r="12" spans="2:21" ht="40.5" customHeight="1" x14ac:dyDescent="0.25">
      <c r="B12" s="761" t="s">
        <v>713</v>
      </c>
      <c r="C12" s="762"/>
      <c r="D12" s="762"/>
      <c r="E12" s="763"/>
      <c r="F12" s="764" t="s">
        <v>714</v>
      </c>
      <c r="G12" s="765"/>
      <c r="H12" s="766"/>
      <c r="I12" s="725" t="s">
        <v>184</v>
      </c>
      <c r="J12" s="767" t="s">
        <v>715</v>
      </c>
      <c r="K12" s="768"/>
      <c r="L12" s="769" t="s">
        <v>716</v>
      </c>
      <c r="M12" s="769" t="s">
        <v>717</v>
      </c>
      <c r="N12" s="771" t="s">
        <v>718</v>
      </c>
      <c r="O12" s="752" t="s">
        <v>719</v>
      </c>
    </row>
    <row r="13" spans="2:21" ht="87.75" customHeight="1" thickBot="1" x14ac:dyDescent="0.3">
      <c r="B13" s="754" t="s">
        <v>720</v>
      </c>
      <c r="C13" s="755"/>
      <c r="D13" s="756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70"/>
      <c r="M13" s="770"/>
      <c r="N13" s="772"/>
      <c r="O13" s="753"/>
    </row>
    <row r="14" spans="2:21" ht="115.5" customHeight="1" x14ac:dyDescent="0.25">
      <c r="B14" s="757" t="s">
        <v>732</v>
      </c>
      <c r="C14" s="757"/>
      <c r="D14" s="757"/>
      <c r="E14" s="757"/>
      <c r="F14" s="757"/>
      <c r="G14" s="757"/>
      <c r="H14" s="757"/>
      <c r="I14" s="758"/>
      <c r="J14" s="758"/>
      <c r="K14" s="758"/>
      <c r="L14" s="758"/>
      <c r="M14" s="758"/>
      <c r="N14" s="758"/>
      <c r="O14" s="758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60" t="s">
        <v>725</v>
      </c>
      <c r="C20" s="760"/>
      <c r="D20" s="759" t="s">
        <v>726</v>
      </c>
      <c r="E20" s="759"/>
      <c r="F20" s="759"/>
      <c r="G20" s="759"/>
      <c r="H20" s="759"/>
      <c r="I20" s="759"/>
      <c r="J20" s="759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9"/>
      <c r="E21" s="759"/>
      <c r="F21" s="759"/>
      <c r="G21" s="759"/>
      <c r="H21" s="759"/>
      <c r="I21" s="759"/>
      <c r="J21" s="759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GB48"/>
  <sheetViews>
    <sheetView zoomScale="90" zoomScaleNormal="90" workbookViewId="0">
      <pane xSplit="2" ySplit="6" topLeftCell="FQ35" activePane="bottomRight" state="frozen"/>
      <selection activeCell="B43" sqref="B43"/>
      <selection pane="topRight" activeCell="B43" sqref="B43"/>
      <selection pane="bottomLeft" activeCell="B43" sqref="B43"/>
      <selection pane="bottomRight" activeCell="A50" sqref="A50:XFD5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0" width="10.140625" style="9" customWidth="1"/>
    <col min="181" max="181" width="11.42578125" style="9"/>
    <col min="182" max="182" width="10.140625" style="9" customWidth="1"/>
    <col min="183" max="16384" width="11.42578125" style="9"/>
  </cols>
  <sheetData>
    <row r="2" spans="2:184" ht="53.25" customHeight="1" x14ac:dyDescent="0.25">
      <c r="B2" s="686"/>
      <c r="FC2" s="708"/>
    </row>
    <row r="3" spans="2:184" ht="15.75" x14ac:dyDescent="0.25">
      <c r="B3" s="686" t="s">
        <v>679</v>
      </c>
    </row>
    <row r="4" spans="2:184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</row>
    <row r="5" spans="2:184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5"/>
    </row>
    <row r="6" spans="2:184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24</v>
      </c>
    </row>
    <row r="7" spans="2:184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224.36025706558121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1632.4942736535581</v>
      </c>
      <c r="FO7" s="542">
        <v>-514.05770373467794</v>
      </c>
      <c r="FP7" s="542">
        <v>570.19876311171447</v>
      </c>
      <c r="FQ7" s="542">
        <v>-313.11336845200458</v>
      </c>
      <c r="FR7" s="542">
        <v>-367.53326246371171</v>
      </c>
      <c r="FS7" s="542">
        <v>383.36422605094731</v>
      </c>
      <c r="FT7" s="542">
        <v>-139.58365557188745</v>
      </c>
      <c r="FU7" s="542">
        <v>326.66781367523208</v>
      </c>
      <c r="FV7" s="542">
        <v>477.48225580125927</v>
      </c>
      <c r="FW7" s="542">
        <v>280.13099551746427</v>
      </c>
      <c r="FX7" s="542">
        <v>176.55046171652612</v>
      </c>
      <c r="FY7" s="542">
        <v>1180.672040076216</v>
      </c>
      <c r="FZ7" s="542">
        <f>+SUM(FO7:FY7)</f>
        <v>2060.7785657270779</v>
      </c>
      <c r="GB7" s="708"/>
    </row>
    <row r="8" spans="2:184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L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24"/>
        <v>201.46418924399998</v>
      </c>
      <c r="FK8" s="521">
        <f t="shared" si="24"/>
        <v>299.43667017172726</v>
      </c>
      <c r="FL8" s="521">
        <f t="shared" si="24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Y8" si="25">+FP9+FP10</f>
        <v>236.68960663000007</v>
      </c>
      <c r="FQ8" s="521">
        <f t="shared" si="25"/>
        <v>918.42648689000009</v>
      </c>
      <c r="FR8" s="521">
        <f t="shared" si="25"/>
        <v>359.98917875000001</v>
      </c>
      <c r="FS8" s="521">
        <f t="shared" si="25"/>
        <v>431.53476324300004</v>
      </c>
      <c r="FT8" s="521">
        <f t="shared" si="25"/>
        <v>426.22072387000003</v>
      </c>
      <c r="FU8" s="521">
        <f t="shared" si="25"/>
        <v>654.56208877180006</v>
      </c>
      <c r="FV8" s="521">
        <f t="shared" si="25"/>
        <v>438.32498808919996</v>
      </c>
      <c r="FW8" s="521">
        <f t="shared" si="25"/>
        <v>315.21560401670001</v>
      </c>
      <c r="FX8" s="521">
        <f t="shared" si="25"/>
        <v>361.06044695000003</v>
      </c>
      <c r="FY8" s="521">
        <f t="shared" si="25"/>
        <v>441.85126280330002</v>
      </c>
      <c r="FZ8" s="521">
        <f>+SUM(FO8:FY8)</f>
        <v>4875.6810696310013</v>
      </c>
      <c r="GB8" s="708"/>
    </row>
    <row r="9" spans="2:184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709">
        <v>63.223087429200028</v>
      </c>
      <c r="FW9" s="709">
        <v>48.506874116700004</v>
      </c>
      <c r="FX9" s="709">
        <v>31.987530100000008</v>
      </c>
      <c r="FY9" s="709">
        <v>205.4670529503</v>
      </c>
      <c r="FZ9" s="518">
        <f>+SUM(FO9:FY9)</f>
        <v>1465.1007510649999</v>
      </c>
      <c r="GB9" s="708"/>
    </row>
    <row r="10" spans="2:184" ht="15.75" x14ac:dyDescent="0.25">
      <c r="B10" s="689" t="s">
        <v>43</v>
      </c>
      <c r="C10" s="518">
        <f t="shared" ref="C10:N10" si="26">+SUM(C11:C16)</f>
        <v>87.064725199197468</v>
      </c>
      <c r="D10" s="518">
        <f t="shared" si="26"/>
        <v>137.17644913623795</v>
      </c>
      <c r="E10" s="518">
        <f t="shared" si="26"/>
        <v>85.681271305992141</v>
      </c>
      <c r="F10" s="518">
        <f t="shared" si="26"/>
        <v>137.9915235851953</v>
      </c>
      <c r="G10" s="518">
        <f t="shared" si="26"/>
        <v>149.14056647338305</v>
      </c>
      <c r="H10" s="518">
        <f t="shared" si="26"/>
        <v>124.31149922219711</v>
      </c>
      <c r="I10" s="518">
        <f t="shared" si="26"/>
        <v>87.806143340692671</v>
      </c>
      <c r="J10" s="518">
        <f t="shared" si="26"/>
        <v>133.43669790764764</v>
      </c>
      <c r="K10" s="518">
        <f t="shared" si="26"/>
        <v>179.51984040477254</v>
      </c>
      <c r="L10" s="518">
        <f t="shared" si="26"/>
        <v>142.111350334598</v>
      </c>
      <c r="M10" s="518">
        <f t="shared" si="26"/>
        <v>150.18917670891335</v>
      </c>
      <c r="N10" s="518">
        <f t="shared" si="26"/>
        <v>284.84209663837783</v>
      </c>
      <c r="O10" s="518">
        <f t="shared" si="0"/>
        <v>1699.2713402572049</v>
      </c>
      <c r="P10" s="519"/>
      <c r="Q10" s="518">
        <f t="shared" ref="Q10:AB10" si="27">+SUM(Q11:Q16)</f>
        <v>231.69194466581399</v>
      </c>
      <c r="R10" s="518">
        <f t="shared" si="27"/>
        <v>279.70062350656457</v>
      </c>
      <c r="S10" s="518">
        <f t="shared" si="27"/>
        <v>386.4872236432202</v>
      </c>
      <c r="T10" s="518">
        <f t="shared" si="27"/>
        <v>293.30487273087357</v>
      </c>
      <c r="U10" s="518">
        <f t="shared" si="27"/>
        <v>291.39904331374134</v>
      </c>
      <c r="V10" s="518">
        <f t="shared" si="27"/>
        <v>286.87654664507295</v>
      </c>
      <c r="W10" s="518">
        <f t="shared" si="27"/>
        <v>133.583304245276</v>
      </c>
      <c r="X10" s="518">
        <f t="shared" si="27"/>
        <v>177.86911680842564</v>
      </c>
      <c r="Y10" s="518">
        <f t="shared" si="27"/>
        <v>644.94397711357374</v>
      </c>
      <c r="Z10" s="518">
        <f t="shared" si="27"/>
        <v>263.94703806009079</v>
      </c>
      <c r="AA10" s="518">
        <f t="shared" si="27"/>
        <v>202.38012588829341</v>
      </c>
      <c r="AB10" s="518">
        <f t="shared" si="27"/>
        <v>359.27875326439636</v>
      </c>
      <c r="AC10" s="518">
        <f t="shared" si="1"/>
        <v>3551.4625698853424</v>
      </c>
      <c r="AD10" s="519"/>
      <c r="AE10" s="518">
        <f t="shared" ref="AE10:AP10" si="28">+SUM(AE11:AE16)</f>
        <v>181.99439844633758</v>
      </c>
      <c r="AF10" s="518">
        <f t="shared" si="28"/>
        <v>175.17512347782426</v>
      </c>
      <c r="AG10" s="518">
        <f t="shared" si="28"/>
        <v>375.02135718737196</v>
      </c>
      <c r="AH10" s="518">
        <f t="shared" si="28"/>
        <v>246.31453024309658</v>
      </c>
      <c r="AI10" s="518">
        <f t="shared" si="28"/>
        <v>188.69396664482102</v>
      </c>
      <c r="AJ10" s="518">
        <f t="shared" si="28"/>
        <v>413.89915412515143</v>
      </c>
      <c r="AK10" s="518">
        <f t="shared" si="28"/>
        <v>172.7512987587337</v>
      </c>
      <c r="AL10" s="518">
        <f t="shared" si="28"/>
        <v>230.44796716183583</v>
      </c>
      <c r="AM10" s="518">
        <f t="shared" si="28"/>
        <v>383.34142726372227</v>
      </c>
      <c r="AN10" s="518">
        <f t="shared" si="28"/>
        <v>257.21194441009499</v>
      </c>
      <c r="AO10" s="518">
        <f t="shared" si="28"/>
        <v>200.48624114444573</v>
      </c>
      <c r="AP10" s="518">
        <f t="shared" si="28"/>
        <v>1154.9946413513737</v>
      </c>
      <c r="AQ10" s="518">
        <f t="shared" si="2"/>
        <v>3980.332050214809</v>
      </c>
      <c r="AR10" s="519"/>
      <c r="AS10" s="518">
        <f t="shared" ref="AS10:BD10" si="29">+SUM(AS11:AS16)</f>
        <v>157.69669387430434</v>
      </c>
      <c r="AT10" s="518">
        <f t="shared" si="29"/>
        <v>142.37090453036271</v>
      </c>
      <c r="AU10" s="518">
        <f t="shared" si="29"/>
        <v>415.00554694670097</v>
      </c>
      <c r="AV10" s="518">
        <f t="shared" si="29"/>
        <v>192.38567218041766</v>
      </c>
      <c r="AW10" s="518">
        <f t="shared" si="29"/>
        <v>252.85290215723518</v>
      </c>
      <c r="AX10" s="518">
        <f t="shared" si="29"/>
        <v>465.26557964208257</v>
      </c>
      <c r="AY10" s="518">
        <f t="shared" si="29"/>
        <v>168.03418333183177</v>
      </c>
      <c r="AZ10" s="518">
        <f t="shared" si="29"/>
        <v>228.51315967119049</v>
      </c>
      <c r="BA10" s="518">
        <f t="shared" si="29"/>
        <v>422.94378363058178</v>
      </c>
      <c r="BB10" s="518">
        <f t="shared" si="29"/>
        <v>243.4468803583608</v>
      </c>
      <c r="BC10" s="518">
        <f t="shared" si="29"/>
        <v>213.05228039217519</v>
      </c>
      <c r="BD10" s="518">
        <f t="shared" si="29"/>
        <v>498.02001986802827</v>
      </c>
      <c r="BE10" s="518">
        <f t="shared" si="3"/>
        <v>3399.5876065832722</v>
      </c>
      <c r="BF10" s="519"/>
      <c r="BG10" s="518">
        <f t="shared" ref="BG10:BR10" si="30">+SUM(BG11:BG16)</f>
        <v>485.4119323612789</v>
      </c>
      <c r="BH10" s="518">
        <f t="shared" si="30"/>
        <v>199.95870908746363</v>
      </c>
      <c r="BI10" s="518">
        <f t="shared" si="30"/>
        <v>614.40361134140949</v>
      </c>
      <c r="BJ10" s="518">
        <f t="shared" si="30"/>
        <v>200.54109495238185</v>
      </c>
      <c r="BK10" s="518">
        <f t="shared" si="30"/>
        <v>200.46612086002017</v>
      </c>
      <c r="BL10" s="518">
        <f t="shared" si="30"/>
        <v>543.66486874454097</v>
      </c>
      <c r="BM10" s="518">
        <f t="shared" si="30"/>
        <v>143.79300853594449</v>
      </c>
      <c r="BN10" s="518">
        <f t="shared" si="30"/>
        <v>198.21988457522301</v>
      </c>
      <c r="BO10" s="518">
        <f t="shared" si="30"/>
        <v>639.87775835400851</v>
      </c>
      <c r="BP10" s="518">
        <f t="shared" si="30"/>
        <v>319.48054981470108</v>
      </c>
      <c r="BQ10" s="518">
        <f t="shared" si="30"/>
        <v>208.24254163702693</v>
      </c>
      <c r="BR10" s="518">
        <f t="shared" si="30"/>
        <v>494.37288940853949</v>
      </c>
      <c r="BS10" s="518">
        <f t="shared" si="4"/>
        <v>4248.432969672539</v>
      </c>
      <c r="BT10" s="519"/>
      <c r="BU10" s="518">
        <f t="shared" ref="BU10:CF10" si="31">+SUM(BU11:BU16)</f>
        <v>205.18269331272657</v>
      </c>
      <c r="BV10" s="518">
        <f t="shared" si="31"/>
        <v>200.25685754703608</v>
      </c>
      <c r="BW10" s="518">
        <f t="shared" si="31"/>
        <v>603.21721674103526</v>
      </c>
      <c r="BX10" s="518">
        <f t="shared" si="31"/>
        <v>234.71844231039398</v>
      </c>
      <c r="BY10" s="518">
        <f t="shared" si="31"/>
        <v>248.85650489699992</v>
      </c>
      <c r="BZ10" s="518">
        <f t="shared" si="31"/>
        <v>509.8640454020001</v>
      </c>
      <c r="CA10" s="518">
        <f t="shared" si="31"/>
        <v>315.36519827800004</v>
      </c>
      <c r="CB10" s="518">
        <f t="shared" si="31"/>
        <v>216.27579902999992</v>
      </c>
      <c r="CC10" s="518">
        <f t="shared" si="31"/>
        <v>781.26231537353749</v>
      </c>
      <c r="CD10" s="518">
        <f t="shared" si="31"/>
        <v>300.33797047400003</v>
      </c>
      <c r="CE10" s="518">
        <f t="shared" si="31"/>
        <v>260.24989194199992</v>
      </c>
      <c r="CF10" s="518">
        <f t="shared" si="31"/>
        <v>352.16712754000002</v>
      </c>
      <c r="CG10" s="518">
        <f t="shared" si="5"/>
        <v>4227.7540628477291</v>
      </c>
      <c r="CH10" s="519"/>
      <c r="CI10" s="518">
        <f t="shared" ref="CI10:CT10" si="32">+SUM(CI11:CI16)</f>
        <v>290.64351683800004</v>
      </c>
      <c r="CJ10" s="518">
        <f t="shared" si="32"/>
        <v>251.69980543900004</v>
      </c>
      <c r="CK10" s="518">
        <f t="shared" si="32"/>
        <v>435.87447452100002</v>
      </c>
      <c r="CL10" s="518">
        <f t="shared" si="32"/>
        <v>274.89534792900002</v>
      </c>
      <c r="CM10" s="518">
        <f t="shared" si="32"/>
        <v>298.53157744099991</v>
      </c>
      <c r="CN10" s="518">
        <f t="shared" si="32"/>
        <v>1510.3043796506536</v>
      </c>
      <c r="CO10" s="518">
        <f t="shared" si="32"/>
        <v>276.17640588299997</v>
      </c>
      <c r="CP10" s="518">
        <f t="shared" si="32"/>
        <v>243.75024801000006</v>
      </c>
      <c r="CQ10" s="518">
        <f t="shared" si="32"/>
        <v>476.29317574599992</v>
      </c>
      <c r="CR10" s="518">
        <f t="shared" si="32"/>
        <v>299.77678150600008</v>
      </c>
      <c r="CS10" s="518">
        <f t="shared" si="32"/>
        <v>238.53472207299998</v>
      </c>
      <c r="CT10" s="518">
        <f t="shared" si="32"/>
        <v>300.48905348499994</v>
      </c>
      <c r="CU10" s="518">
        <f t="shared" si="6"/>
        <v>4896.9694885216541</v>
      </c>
      <c r="CV10" s="519"/>
      <c r="CW10" s="518">
        <f t="shared" ref="CW10:DH10" si="33">+SUM(CW11:CW16)</f>
        <v>293.7398589099999</v>
      </c>
      <c r="CX10" s="518">
        <f t="shared" si="33"/>
        <v>189.4489773650001</v>
      </c>
      <c r="CY10" s="518">
        <f t="shared" si="33"/>
        <v>661.58118028299987</v>
      </c>
      <c r="CZ10" s="518">
        <f t="shared" si="33"/>
        <v>1046.3845883930001</v>
      </c>
      <c r="DA10" s="518">
        <f t="shared" si="33"/>
        <v>127.32789454</v>
      </c>
      <c r="DB10" s="518">
        <f t="shared" si="33"/>
        <v>719.05408784099996</v>
      </c>
      <c r="DC10" s="518">
        <f t="shared" si="33"/>
        <v>150.46918449899999</v>
      </c>
      <c r="DD10" s="518">
        <f t="shared" si="33"/>
        <v>115.43959031200002</v>
      </c>
      <c r="DE10" s="518">
        <f t="shared" si="33"/>
        <v>171.28171436999997</v>
      </c>
      <c r="DF10" s="518">
        <f t="shared" si="33"/>
        <v>113.546100614</v>
      </c>
      <c r="DG10" s="518">
        <f t="shared" si="33"/>
        <v>148.728348493</v>
      </c>
      <c r="DH10" s="518">
        <f t="shared" si="33"/>
        <v>223.71550537200011</v>
      </c>
      <c r="DI10" s="518">
        <f t="shared" si="7"/>
        <v>3960.7170309919998</v>
      </c>
      <c r="DJ10" s="519"/>
      <c r="DK10" s="518">
        <f t="shared" ref="DK10:DV10" si="34">+SUM(DK11:DK16)</f>
        <v>174.01947585999983</v>
      </c>
      <c r="DL10" s="518">
        <f t="shared" si="34"/>
        <v>129.42823230900012</v>
      </c>
      <c r="DM10" s="518">
        <f t="shared" si="34"/>
        <v>169.79597484699997</v>
      </c>
      <c r="DN10" s="518">
        <f t="shared" si="34"/>
        <v>132.66227396100004</v>
      </c>
      <c r="DO10" s="518">
        <f t="shared" si="34"/>
        <v>105.11248997799997</v>
      </c>
      <c r="DP10" s="518">
        <f t="shared" si="34"/>
        <v>213.07091386999997</v>
      </c>
      <c r="DQ10" s="518">
        <f t="shared" si="34"/>
        <v>156.5007026080001</v>
      </c>
      <c r="DR10" s="518">
        <f t="shared" si="34"/>
        <v>70.292019334000003</v>
      </c>
      <c r="DS10" s="518">
        <f t="shared" si="34"/>
        <v>148.93558399</v>
      </c>
      <c r="DT10" s="518">
        <f t="shared" si="34"/>
        <v>202.29290299100001</v>
      </c>
      <c r="DU10" s="518">
        <f t="shared" si="34"/>
        <v>124.02738464800005</v>
      </c>
      <c r="DV10" s="518">
        <f t="shared" si="34"/>
        <v>187.60045529999996</v>
      </c>
      <c r="DW10" s="518">
        <f t="shared" si="8"/>
        <v>1813.7384096960002</v>
      </c>
      <c r="DX10" s="519"/>
      <c r="DY10" s="518">
        <f t="shared" ref="DY10:EJ10" si="35">+SUM(DY11:DY16)</f>
        <v>217.11438673800001</v>
      </c>
      <c r="DZ10" s="518">
        <f t="shared" si="35"/>
        <v>66.421208993999954</v>
      </c>
      <c r="EA10" s="518">
        <f t="shared" si="35"/>
        <v>345.94083004999999</v>
      </c>
      <c r="EB10" s="518">
        <f t="shared" si="35"/>
        <v>247.615366612</v>
      </c>
      <c r="EC10" s="518">
        <f t="shared" si="35"/>
        <v>109.81639266699997</v>
      </c>
      <c r="ED10" s="518">
        <f t="shared" si="35"/>
        <v>187.63370584500001</v>
      </c>
      <c r="EE10" s="518">
        <f t="shared" si="35"/>
        <v>201.13581251600002</v>
      </c>
      <c r="EF10" s="518">
        <f t="shared" si="35"/>
        <v>90.093106413000015</v>
      </c>
      <c r="EG10" s="518">
        <f t="shared" si="35"/>
        <v>88.255738741999963</v>
      </c>
      <c r="EH10" s="518">
        <f t="shared" si="35"/>
        <v>480.95274774500007</v>
      </c>
      <c r="EI10" s="518">
        <f t="shared" si="35"/>
        <v>130.43711505199994</v>
      </c>
      <c r="EJ10" s="518">
        <f t="shared" si="35"/>
        <v>178.11951921000002</v>
      </c>
      <c r="EK10" s="518">
        <f t="shared" si="9"/>
        <v>2343.5359305839997</v>
      </c>
      <c r="EL10" s="519"/>
      <c r="EM10" s="518">
        <f t="shared" ref="EM10:EU10" si="36">+SUM(EM11:EM16)</f>
        <v>149.30546523999996</v>
      </c>
      <c r="EN10" s="518">
        <f t="shared" si="36"/>
        <v>58.822267014999987</v>
      </c>
      <c r="EO10" s="518">
        <f t="shared" si="36"/>
        <v>218.40835189700005</v>
      </c>
      <c r="EP10" s="518">
        <f t="shared" si="36"/>
        <v>163.19664245099997</v>
      </c>
      <c r="EQ10" s="518">
        <f t="shared" si="36"/>
        <v>758.28651385912508</v>
      </c>
      <c r="ER10" s="518">
        <f t="shared" si="36"/>
        <v>153.83779082199999</v>
      </c>
      <c r="ES10" s="518">
        <f t="shared" si="36"/>
        <v>145.28477732999997</v>
      </c>
      <c r="ET10" s="518">
        <f t="shared" si="36"/>
        <v>151.58419100500001</v>
      </c>
      <c r="EU10" s="518">
        <f t="shared" si="36"/>
        <v>269.86497521300004</v>
      </c>
      <c r="EV10" s="518">
        <f t="shared" ref="EV10:EX10" si="37">+SUM(EV11:EV16)</f>
        <v>162.52131935099996</v>
      </c>
      <c r="EW10" s="518">
        <f t="shared" si="37"/>
        <v>209.93896525699989</v>
      </c>
      <c r="EX10" s="518">
        <f t="shared" si="37"/>
        <v>168.13773872900003</v>
      </c>
      <c r="EY10" s="518">
        <f t="shared" si="10"/>
        <v>2609.1889981691247</v>
      </c>
      <c r="EZ10" s="519"/>
      <c r="FA10" s="518">
        <f t="shared" ref="FA10:FL10" si="38">+SUM(FA11:FA16)</f>
        <v>145.25393191000001</v>
      </c>
      <c r="FB10" s="518">
        <f t="shared" si="38"/>
        <v>121.53886584399996</v>
      </c>
      <c r="FC10" s="518">
        <f t="shared" si="38"/>
        <v>271.95454546000008</v>
      </c>
      <c r="FD10" s="518">
        <f t="shared" si="38"/>
        <v>171.83214583099982</v>
      </c>
      <c r="FE10" s="518">
        <f t="shared" si="38"/>
        <v>228.2670234629999</v>
      </c>
      <c r="FF10" s="518">
        <f t="shared" si="38"/>
        <v>962.15837566499988</v>
      </c>
      <c r="FG10" s="518">
        <f t="shared" si="38"/>
        <v>117.00274264999999</v>
      </c>
      <c r="FH10" s="518">
        <f t="shared" si="38"/>
        <v>144.887979788</v>
      </c>
      <c r="FI10" s="518">
        <f t="shared" si="38"/>
        <v>252.74556368700001</v>
      </c>
      <c r="FJ10" s="518">
        <f t="shared" si="38"/>
        <v>161.39289442399999</v>
      </c>
      <c r="FK10" s="518">
        <f t="shared" si="38"/>
        <v>269.26544825899998</v>
      </c>
      <c r="FL10" s="518">
        <f t="shared" si="38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Y10" si="39">+SUM(FP11:FP16)</f>
        <v>221.69978315000006</v>
      </c>
      <c r="FQ10" s="518">
        <f t="shared" si="39"/>
        <v>261.72007952000001</v>
      </c>
      <c r="FR10" s="518">
        <f t="shared" si="39"/>
        <v>325.09475097000001</v>
      </c>
      <c r="FS10" s="518">
        <f t="shared" si="39"/>
        <v>350.95592024300004</v>
      </c>
      <c r="FT10" s="518">
        <f t="shared" si="39"/>
        <v>388.70182591000003</v>
      </c>
      <c r="FU10" s="518">
        <f t="shared" si="39"/>
        <v>532.29533691000006</v>
      </c>
      <c r="FV10" s="518">
        <f t="shared" si="39"/>
        <v>375.10190065999996</v>
      </c>
      <c r="FW10" s="518">
        <f t="shared" si="39"/>
        <v>266.70872989999998</v>
      </c>
      <c r="FX10" s="518">
        <f t="shared" si="39"/>
        <v>329.07291685000001</v>
      </c>
      <c r="FY10" s="518">
        <f t="shared" si="39"/>
        <v>236.38420985300002</v>
      </c>
      <c r="FZ10" s="518">
        <f>+SUM(FO10:FY10)</f>
        <v>3410.5803185660002</v>
      </c>
      <c r="GB10" s="708"/>
    </row>
    <row r="11" spans="2:184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v>198.51648987000002</v>
      </c>
      <c r="FZ11" s="518">
        <f>+SUM(FO11:FY11)</f>
        <v>2530.7012111700001</v>
      </c>
      <c r="GB11" s="708"/>
    </row>
    <row r="12" spans="2:184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v>14.389799393000001</v>
      </c>
      <c r="FZ12" s="518">
        <f>+SUM(FO12:FY12)</f>
        <v>623.58056539599988</v>
      </c>
      <c r="GB12" s="708"/>
    </row>
    <row r="13" spans="2:184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v>19.149905329999999</v>
      </c>
      <c r="FZ13" s="518">
        <f>+SUM(FO13:FY13)</f>
        <v>134.89920051999999</v>
      </c>
      <c r="GB13" s="708"/>
    </row>
    <row r="14" spans="2:184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f>+SUM(FO14:FY14)</f>
        <v>73.52600000000001</v>
      </c>
      <c r="GB14" s="708"/>
    </row>
    <row r="15" spans="2:184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f>+SUM(FO15:FY15)</f>
        <v>0</v>
      </c>
      <c r="GB15" s="708"/>
    </row>
    <row r="16" spans="2:184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v>4.3280152600000008</v>
      </c>
      <c r="FZ16" s="518">
        <f>+SUM(FO16:FY16)</f>
        <v>47.873341480000022</v>
      </c>
      <c r="GB16" s="708"/>
    </row>
    <row r="17" spans="2:184" ht="15.75" x14ac:dyDescent="0.25">
      <c r="B17" s="687" t="s">
        <v>92</v>
      </c>
      <c r="C17" s="542">
        <f t="shared" ref="C17:N17" si="40">+C8+C7</f>
        <v>-725.80311520988334</v>
      </c>
      <c r="D17" s="542">
        <f t="shared" si="40"/>
        <v>978.23215362686869</v>
      </c>
      <c r="E17" s="542">
        <f t="shared" si="40"/>
        <v>728.26260971851116</v>
      </c>
      <c r="F17" s="542">
        <f t="shared" si="40"/>
        <v>-123.46716877765502</v>
      </c>
      <c r="G17" s="542">
        <f t="shared" si="40"/>
        <v>285.25315334977137</v>
      </c>
      <c r="H17" s="542">
        <f t="shared" si="40"/>
        <v>1026.0428056689134</v>
      </c>
      <c r="I17" s="542">
        <f t="shared" si="40"/>
        <v>240.07497284506127</v>
      </c>
      <c r="J17" s="542">
        <f t="shared" si="40"/>
        <v>1140.3949579727978</v>
      </c>
      <c r="K17" s="542">
        <f t="shared" si="40"/>
        <v>1007.4612894248095</v>
      </c>
      <c r="L17" s="542">
        <f t="shared" si="40"/>
        <v>1053.84398968713</v>
      </c>
      <c r="M17" s="542">
        <f t="shared" si="40"/>
        <v>1378.382566504969</v>
      </c>
      <c r="N17" s="542">
        <f t="shared" si="40"/>
        <v>3472.4934368884101</v>
      </c>
      <c r="O17" s="542">
        <f t="shared" si="0"/>
        <v>10461.171651699704</v>
      </c>
      <c r="P17" s="573"/>
      <c r="Q17" s="542">
        <f t="shared" ref="Q17:AB17" si="41">+Q8+Q7</f>
        <v>-449.15268898485385</v>
      </c>
      <c r="R17" s="542">
        <f t="shared" si="41"/>
        <v>1094.8011881759239</v>
      </c>
      <c r="S17" s="542">
        <f t="shared" si="41"/>
        <v>776.59125543145456</v>
      </c>
      <c r="T17" s="542">
        <f t="shared" si="41"/>
        <v>549.34067744752019</v>
      </c>
      <c r="U17" s="542">
        <f t="shared" si="41"/>
        <v>650.85891345665823</v>
      </c>
      <c r="V17" s="542">
        <f t="shared" si="41"/>
        <v>1024.9779481482512</v>
      </c>
      <c r="W17" s="542">
        <f t="shared" si="41"/>
        <v>1121.8625749006208</v>
      </c>
      <c r="X17" s="542">
        <f t="shared" si="41"/>
        <v>1158.2201126419684</v>
      </c>
      <c r="Y17" s="542">
        <f t="shared" si="41"/>
        <v>1334.4468166283075</v>
      </c>
      <c r="Z17" s="542">
        <f t="shared" si="41"/>
        <v>1279.6658554600183</v>
      </c>
      <c r="AA17" s="542">
        <f t="shared" si="41"/>
        <v>1005.9642867711124</v>
      </c>
      <c r="AB17" s="542">
        <f t="shared" si="41"/>
        <v>3812.9691521724958</v>
      </c>
      <c r="AC17" s="542">
        <f t="shared" si="1"/>
        <v>13360.546092249479</v>
      </c>
      <c r="AD17" s="573"/>
      <c r="AE17" s="542">
        <f t="shared" ref="AE17:AP17" si="42">+AE8+AE7</f>
        <v>-396.18532436002039</v>
      </c>
      <c r="AF17" s="542">
        <f t="shared" si="42"/>
        <v>982.55827309206813</v>
      </c>
      <c r="AG17" s="542">
        <f t="shared" si="42"/>
        <v>1807.5048306090691</v>
      </c>
      <c r="AH17" s="542">
        <f t="shared" si="42"/>
        <v>170.79049731281339</v>
      </c>
      <c r="AI17" s="542">
        <f t="shared" si="42"/>
        <v>815.53821211966351</v>
      </c>
      <c r="AJ17" s="542">
        <f t="shared" si="42"/>
        <v>1152.497359554693</v>
      </c>
      <c r="AK17" s="542">
        <f t="shared" si="42"/>
        <v>-153.6831664660649</v>
      </c>
      <c r="AL17" s="542">
        <f t="shared" si="42"/>
        <v>990.60411259154262</v>
      </c>
      <c r="AM17" s="542">
        <f t="shared" si="42"/>
        <v>1101.0558630741461</v>
      </c>
      <c r="AN17" s="542">
        <f t="shared" si="42"/>
        <v>1107.4182298611577</v>
      </c>
      <c r="AO17" s="542">
        <f t="shared" si="42"/>
        <v>1214.8491210386769</v>
      </c>
      <c r="AP17" s="542">
        <f t="shared" si="42"/>
        <v>5343.1479183412666</v>
      </c>
      <c r="AQ17" s="542">
        <f t="shared" si="2"/>
        <v>14136.095926769012</v>
      </c>
      <c r="AR17" s="573"/>
      <c r="AS17" s="542">
        <f t="shared" ref="AS17:BD17" si="43">+AS8+AS7</f>
        <v>194.56962883918879</v>
      </c>
      <c r="AT17" s="542">
        <f t="shared" si="43"/>
        <v>1192.8614716777263</v>
      </c>
      <c r="AU17" s="542">
        <f t="shared" si="43"/>
        <v>1679.6192222310119</v>
      </c>
      <c r="AV17" s="542">
        <f t="shared" si="43"/>
        <v>1470.115405966382</v>
      </c>
      <c r="AW17" s="542">
        <f t="shared" si="43"/>
        <v>1552.0280780391399</v>
      </c>
      <c r="AX17" s="542">
        <f t="shared" si="43"/>
        <v>1689.5424107711069</v>
      </c>
      <c r="AY17" s="542">
        <f t="shared" si="43"/>
        <v>741.61637133101067</v>
      </c>
      <c r="AZ17" s="542">
        <f t="shared" si="43"/>
        <v>1366.2768766965592</v>
      </c>
      <c r="BA17" s="542">
        <f t="shared" si="43"/>
        <v>2262.7281672449876</v>
      </c>
      <c r="BB17" s="542">
        <f t="shared" si="43"/>
        <v>1342.2625063642672</v>
      </c>
      <c r="BC17" s="542">
        <f t="shared" si="43"/>
        <v>1962.5395810858158</v>
      </c>
      <c r="BD17" s="542">
        <f t="shared" si="43"/>
        <v>3897.8942082478957</v>
      </c>
      <c r="BE17" s="542">
        <f t="shared" si="3"/>
        <v>19352.053928495094</v>
      </c>
      <c r="BF17" s="573"/>
      <c r="BG17" s="542">
        <f t="shared" ref="BG17:BR17" si="44">+BG8+BG7</f>
        <v>170.96277200191332</v>
      </c>
      <c r="BH17" s="542">
        <f t="shared" si="44"/>
        <v>1383.097366143734</v>
      </c>
      <c r="BI17" s="542">
        <f t="shared" si="44"/>
        <v>2035.6213013137385</v>
      </c>
      <c r="BJ17" s="542">
        <f t="shared" si="44"/>
        <v>371.04187760253245</v>
      </c>
      <c r="BK17" s="542">
        <f t="shared" si="44"/>
        <v>2537.9273947503857</v>
      </c>
      <c r="BL17" s="542">
        <f t="shared" si="44"/>
        <v>1129.4965550523839</v>
      </c>
      <c r="BM17" s="542">
        <f t="shared" si="44"/>
        <v>70.80842125911596</v>
      </c>
      <c r="BN17" s="542">
        <f t="shared" si="44"/>
        <v>924.25283273287812</v>
      </c>
      <c r="BO17" s="542">
        <f t="shared" si="44"/>
        <v>729.32552379616914</v>
      </c>
      <c r="BP17" s="542">
        <f t="shared" si="44"/>
        <v>732.95489789680153</v>
      </c>
      <c r="BQ17" s="542">
        <f t="shared" si="44"/>
        <v>901.35347076015739</v>
      </c>
      <c r="BR17" s="542">
        <f t="shared" si="44"/>
        <v>3399.6509277814334</v>
      </c>
      <c r="BS17" s="542">
        <f t="shared" si="4"/>
        <v>14386.493341091244</v>
      </c>
      <c r="BT17" s="573"/>
      <c r="BU17" s="542">
        <f t="shared" ref="BU17:CF17" si="45">+BU8+BU7</f>
        <v>-473.41519059547113</v>
      </c>
      <c r="BV17" s="542">
        <f t="shared" si="45"/>
        <v>401.34337426791899</v>
      </c>
      <c r="BW17" s="542">
        <f t="shared" si="45"/>
        <v>1467.5465215815079</v>
      </c>
      <c r="BX17" s="542">
        <f t="shared" si="45"/>
        <v>10.691172835668965</v>
      </c>
      <c r="BY17" s="542">
        <f t="shared" si="45"/>
        <v>212.32018878984729</v>
      </c>
      <c r="BZ17" s="542">
        <f t="shared" si="45"/>
        <v>848.52226442372989</v>
      </c>
      <c r="CA17" s="542">
        <f t="shared" si="45"/>
        <v>526.17837335146044</v>
      </c>
      <c r="CB17" s="542">
        <f t="shared" si="45"/>
        <v>285.73821984354339</v>
      </c>
      <c r="CC17" s="542">
        <f t="shared" si="45"/>
        <v>1287.3512168575589</v>
      </c>
      <c r="CD17" s="542">
        <f t="shared" si="45"/>
        <v>738.78598614881901</v>
      </c>
      <c r="CE17" s="542">
        <f t="shared" si="45"/>
        <v>302.47306457577662</v>
      </c>
      <c r="CF17" s="542">
        <f t="shared" si="45"/>
        <v>3175.6787482599107</v>
      </c>
      <c r="CG17" s="542">
        <f t="shared" si="5"/>
        <v>8783.2139403402707</v>
      </c>
      <c r="CH17" s="573"/>
      <c r="CI17" s="542">
        <f t="shared" ref="CI17:CT17" si="46">+CI8+CI7</f>
        <v>-68.708379602255718</v>
      </c>
      <c r="CJ17" s="542">
        <f t="shared" si="46"/>
        <v>409.93681991905231</v>
      </c>
      <c r="CK17" s="542">
        <f t="shared" si="46"/>
        <v>959.54479222222324</v>
      </c>
      <c r="CL17" s="542">
        <f t="shared" si="46"/>
        <v>-45.056556714723285</v>
      </c>
      <c r="CM17" s="542">
        <f t="shared" si="46"/>
        <v>327.05903896952628</v>
      </c>
      <c r="CN17" s="542">
        <f t="shared" si="46"/>
        <v>1904.5295980716646</v>
      </c>
      <c r="CO17" s="542">
        <f t="shared" si="46"/>
        <v>832.87412611866216</v>
      </c>
      <c r="CP17" s="542">
        <f t="shared" si="46"/>
        <v>374.06322594136287</v>
      </c>
      <c r="CQ17" s="542">
        <f t="shared" si="46"/>
        <v>830.15194202117698</v>
      </c>
      <c r="CR17" s="542">
        <f t="shared" si="46"/>
        <v>790.42981786496989</v>
      </c>
      <c r="CS17" s="542">
        <f t="shared" si="46"/>
        <v>1206.3566876330392</v>
      </c>
      <c r="CT17" s="542">
        <f t="shared" si="46"/>
        <v>2536.9624165987871</v>
      </c>
      <c r="CU17" s="542">
        <f t="shared" si="6"/>
        <v>10058.143529043486</v>
      </c>
      <c r="CV17" s="573"/>
      <c r="CW17" s="542">
        <f t="shared" ref="CW17:DH17" si="47">+CW8+CW7</f>
        <v>-36.866685818639553</v>
      </c>
      <c r="CX17" s="542">
        <f t="shared" si="47"/>
        <v>320.04712899454842</v>
      </c>
      <c r="CY17" s="542">
        <f t="shared" si="47"/>
        <v>790.362144224958</v>
      </c>
      <c r="CZ17" s="542">
        <f t="shared" si="47"/>
        <v>1476.3749164009507</v>
      </c>
      <c r="DA17" s="542">
        <f t="shared" si="47"/>
        <v>1032.1018566226744</v>
      </c>
      <c r="DB17" s="542">
        <f t="shared" si="47"/>
        <v>1866.1108639968465</v>
      </c>
      <c r="DC17" s="542">
        <f t="shared" si="47"/>
        <v>1012.7167492445262</v>
      </c>
      <c r="DD17" s="542">
        <f t="shared" si="47"/>
        <v>920.37123662314161</v>
      </c>
      <c r="DE17" s="542">
        <f t="shared" si="47"/>
        <v>42.265333519145031</v>
      </c>
      <c r="DF17" s="542">
        <f t="shared" si="47"/>
        <v>826.06867237664756</v>
      </c>
      <c r="DG17" s="542">
        <f t="shared" si="47"/>
        <v>698.04878032310364</v>
      </c>
      <c r="DH17" s="542">
        <f t="shared" si="47"/>
        <v>2914.2672323551033</v>
      </c>
      <c r="DI17" s="542">
        <f t="shared" si="7"/>
        <v>11861.868228863006</v>
      </c>
      <c r="DJ17" s="573"/>
      <c r="DK17" s="542">
        <f t="shared" ref="DK17:DV17" si="48">+DK8+DK7</f>
        <v>233.17201682757945</v>
      </c>
      <c r="DL17" s="542">
        <f t="shared" si="48"/>
        <v>266.74863962247503</v>
      </c>
      <c r="DM17" s="542">
        <f t="shared" si="48"/>
        <v>407.18470460650286</v>
      </c>
      <c r="DN17" s="542">
        <f t="shared" si="48"/>
        <v>-256.44637683730241</v>
      </c>
      <c r="DO17" s="542">
        <f t="shared" si="48"/>
        <v>565.94207850180385</v>
      </c>
      <c r="DP17" s="542">
        <f t="shared" si="48"/>
        <v>273.20385951955467</v>
      </c>
      <c r="DQ17" s="542">
        <f t="shared" si="48"/>
        <v>376.71904386808893</v>
      </c>
      <c r="DR17" s="542">
        <f t="shared" si="48"/>
        <v>577.71565073966838</v>
      </c>
      <c r="DS17" s="542">
        <f t="shared" si="48"/>
        <v>-666.70369469130014</v>
      </c>
      <c r="DT17" s="542">
        <f t="shared" si="48"/>
        <v>313.53909599435042</v>
      </c>
      <c r="DU17" s="542">
        <f t="shared" si="48"/>
        <v>94.033732186267741</v>
      </c>
      <c r="DV17" s="542">
        <f t="shared" si="48"/>
        <v>2803.6462548993222</v>
      </c>
      <c r="DW17" s="542">
        <f t="shared" si="8"/>
        <v>4988.7550052370107</v>
      </c>
      <c r="DX17" s="573"/>
      <c r="DY17" s="542">
        <f t="shared" ref="DY17:EJ17" si="49">+DY8+DY7</f>
        <v>-273.03824017472624</v>
      </c>
      <c r="DZ17" s="542">
        <f t="shared" si="49"/>
        <v>395.71319682489548</v>
      </c>
      <c r="EA17" s="542">
        <f t="shared" si="49"/>
        <v>-74.600442514303211</v>
      </c>
      <c r="EB17" s="542">
        <f t="shared" si="49"/>
        <v>205.43092804080516</v>
      </c>
      <c r="EC17" s="542">
        <f t="shared" si="49"/>
        <v>-509.58795534731382</v>
      </c>
      <c r="ED17" s="542">
        <f t="shared" si="49"/>
        <v>281.91640733159227</v>
      </c>
      <c r="EE17" s="542">
        <f t="shared" si="49"/>
        <v>95.690307525371765</v>
      </c>
      <c r="EF17" s="542">
        <f t="shared" si="49"/>
        <v>70.195292477142274</v>
      </c>
      <c r="EG17" s="542">
        <f t="shared" si="49"/>
        <v>-344.69930167790631</v>
      </c>
      <c r="EH17" s="542">
        <f t="shared" si="49"/>
        <v>572.37874871189365</v>
      </c>
      <c r="EI17" s="542">
        <f t="shared" si="49"/>
        <v>566.48069695333902</v>
      </c>
      <c r="EJ17" s="542">
        <f t="shared" si="49"/>
        <v>2277.5993099484413</v>
      </c>
      <c r="EK17" s="542">
        <f t="shared" si="9"/>
        <v>3263.4789480992313</v>
      </c>
      <c r="EL17" s="573"/>
      <c r="EM17" s="542">
        <f t="shared" ref="EM17:EU17" si="50">+EM8+EM7</f>
        <v>-521.78944306118569</v>
      </c>
      <c r="EN17" s="542">
        <f t="shared" si="50"/>
        <v>1294.2198389371358</v>
      </c>
      <c r="EO17" s="542">
        <f t="shared" si="50"/>
        <v>465.29602639605355</v>
      </c>
      <c r="EP17" s="542">
        <f t="shared" si="50"/>
        <v>-714.36860388178013</v>
      </c>
      <c r="EQ17" s="542">
        <f t="shared" si="50"/>
        <v>1090.9203480673468</v>
      </c>
      <c r="ER17" s="542">
        <f t="shared" si="50"/>
        <v>586.68731350761868</v>
      </c>
      <c r="ES17" s="542">
        <f t="shared" si="50"/>
        <v>587.64597252784688</v>
      </c>
      <c r="ET17" s="542">
        <f t="shared" si="50"/>
        <v>869.88666641085479</v>
      </c>
      <c r="EU17" s="542">
        <f t="shared" si="50"/>
        <v>700.7044030983742</v>
      </c>
      <c r="EV17" s="542">
        <f t="shared" ref="EV17:EX17" si="51">+EV8+EV7</f>
        <v>517.85679749863402</v>
      </c>
      <c r="EW17" s="542">
        <f t="shared" si="51"/>
        <v>1116.9882783016972</v>
      </c>
      <c r="EX17" s="542">
        <f t="shared" si="51"/>
        <v>2190.0801315576991</v>
      </c>
      <c r="EY17" s="542">
        <f t="shared" si="10"/>
        <v>8184.1277293602952</v>
      </c>
      <c r="EZ17" s="573"/>
      <c r="FA17" s="542">
        <f t="shared" ref="FA17:FL17" si="52">+FA8+FA7</f>
        <v>2850.8827907569553</v>
      </c>
      <c r="FB17" s="542">
        <f t="shared" si="52"/>
        <v>-333.89941758797369</v>
      </c>
      <c r="FC17" s="542">
        <f t="shared" si="52"/>
        <v>193.69504562800341</v>
      </c>
      <c r="FD17" s="542">
        <f t="shared" si="52"/>
        <v>308.61209397686093</v>
      </c>
      <c r="FE17" s="542">
        <f t="shared" si="52"/>
        <v>134.09365360916911</v>
      </c>
      <c r="FF17" s="542">
        <f t="shared" si="52"/>
        <v>772.2199106058257</v>
      </c>
      <c r="FG17" s="542">
        <f t="shared" si="52"/>
        <v>747.14605861106349</v>
      </c>
      <c r="FH17" s="542">
        <f t="shared" si="52"/>
        <v>318.42863557383777</v>
      </c>
      <c r="FI17" s="542">
        <f t="shared" si="52"/>
        <v>499.2313130025812</v>
      </c>
      <c r="FJ17" s="542">
        <f t="shared" si="52"/>
        <v>518.16299862619007</v>
      </c>
      <c r="FK17" s="542">
        <f t="shared" si="52"/>
        <v>997.917292351161</v>
      </c>
      <c r="FL17" s="542">
        <f t="shared" si="52"/>
        <v>3261.0669217861641</v>
      </c>
      <c r="FM17" s="542">
        <f t="shared" si="11"/>
        <v>10267.557296939838</v>
      </c>
      <c r="FO17" s="542">
        <f>+FO8+FO7</f>
        <v>-222.25178411767797</v>
      </c>
      <c r="FP17" s="542">
        <f t="shared" ref="FP17:FY17" si="53">+FP8+FP7</f>
        <v>806.88836974171454</v>
      </c>
      <c r="FQ17" s="542">
        <f t="shared" si="53"/>
        <v>605.31311843799551</v>
      </c>
      <c r="FR17" s="542">
        <f t="shared" si="53"/>
        <v>-7.5440837137117001</v>
      </c>
      <c r="FS17" s="542">
        <f t="shared" si="53"/>
        <v>814.89898929394735</v>
      </c>
      <c r="FT17" s="542">
        <f t="shared" si="53"/>
        <v>286.63706829811258</v>
      </c>
      <c r="FU17" s="542">
        <f t="shared" si="53"/>
        <v>981.22990244703215</v>
      </c>
      <c r="FV17" s="542">
        <f t="shared" si="53"/>
        <v>915.80724389045918</v>
      </c>
      <c r="FW17" s="542">
        <f t="shared" si="53"/>
        <v>595.34659953416428</v>
      </c>
      <c r="FX17" s="542">
        <f t="shared" si="53"/>
        <v>537.61090866652614</v>
      </c>
      <c r="FY17" s="542">
        <f t="shared" si="53"/>
        <v>1622.523302879516</v>
      </c>
      <c r="FZ17" s="542">
        <f>+SUM(FO17:FY17)</f>
        <v>6936.4596353580782</v>
      </c>
      <c r="GB17" s="708"/>
    </row>
    <row r="18" spans="2:184" ht="15.75" x14ac:dyDescent="0.25">
      <c r="B18" s="687" t="s">
        <v>96</v>
      </c>
      <c r="C18" s="542">
        <f t="shared" ref="C18:N18" si="54">+C19+C33+C36</f>
        <v>-339.71959568988302</v>
      </c>
      <c r="D18" s="542">
        <f t="shared" si="54"/>
        <v>2038.2813531068687</v>
      </c>
      <c r="E18" s="542">
        <f t="shared" si="54"/>
        <v>525.69181276851134</v>
      </c>
      <c r="F18" s="542">
        <f t="shared" si="54"/>
        <v>431.70716522234545</v>
      </c>
      <c r="G18" s="542">
        <f t="shared" si="54"/>
        <v>-22.985224010228535</v>
      </c>
      <c r="H18" s="542">
        <f t="shared" si="54"/>
        <v>565.20884366891312</v>
      </c>
      <c r="I18" s="542">
        <f t="shared" si="54"/>
        <v>288.04126884506127</v>
      </c>
      <c r="J18" s="542">
        <f t="shared" si="54"/>
        <v>2191.7483069727982</v>
      </c>
      <c r="K18" s="542">
        <f t="shared" si="54"/>
        <v>555.47388342480917</v>
      </c>
      <c r="L18" s="542">
        <f t="shared" si="54"/>
        <v>884.8069645171297</v>
      </c>
      <c r="M18" s="542">
        <f t="shared" si="54"/>
        <v>867.1991385049688</v>
      </c>
      <c r="N18" s="542">
        <f t="shared" si="54"/>
        <v>2323.3102058884097</v>
      </c>
      <c r="O18" s="542">
        <f t="shared" si="0"/>
        <v>10308.764123219702</v>
      </c>
      <c r="P18" s="573"/>
      <c r="Q18" s="542">
        <f t="shared" ref="Q18:AB18" si="55">+Q19+Q33+Q36</f>
        <v>-147.65150898485348</v>
      </c>
      <c r="R18" s="542">
        <f t="shared" si="55"/>
        <v>1212.8301321759236</v>
      </c>
      <c r="S18" s="542">
        <f t="shared" si="55"/>
        <v>271.55019343145432</v>
      </c>
      <c r="T18" s="542">
        <f t="shared" si="55"/>
        <v>802.15869644752024</v>
      </c>
      <c r="U18" s="542">
        <f t="shared" si="55"/>
        <v>1003.3044784566582</v>
      </c>
      <c r="V18" s="542">
        <f t="shared" si="55"/>
        <v>2239.5101811482514</v>
      </c>
      <c r="W18" s="542">
        <f t="shared" si="55"/>
        <v>890.69158690062068</v>
      </c>
      <c r="X18" s="542">
        <f t="shared" si="55"/>
        <v>1172.8856686419683</v>
      </c>
      <c r="Y18" s="542">
        <f t="shared" si="55"/>
        <v>2161.5997726283081</v>
      </c>
      <c r="Z18" s="542">
        <f t="shared" si="55"/>
        <v>813.01118546001771</v>
      </c>
      <c r="AA18" s="542">
        <f t="shared" si="55"/>
        <v>707.45111877111253</v>
      </c>
      <c r="AB18" s="542">
        <f t="shared" si="55"/>
        <v>2514.1509361724957</v>
      </c>
      <c r="AC18" s="542">
        <f t="shared" si="1"/>
        <v>13641.492441249477</v>
      </c>
      <c r="AD18" s="573"/>
      <c r="AE18" s="542">
        <f t="shared" ref="AE18:AP18" si="56">+AE19+AE33+AE36</f>
        <v>11.452087639979993</v>
      </c>
      <c r="AF18" s="542">
        <f t="shared" si="56"/>
        <v>1149.1878520920686</v>
      </c>
      <c r="AG18" s="542">
        <f t="shared" si="56"/>
        <v>1424.7173086090693</v>
      </c>
      <c r="AH18" s="542">
        <f t="shared" si="56"/>
        <v>456.29375231281313</v>
      </c>
      <c r="AI18" s="542">
        <f t="shared" si="56"/>
        <v>1417.6090251196633</v>
      </c>
      <c r="AJ18" s="542">
        <f t="shared" si="56"/>
        <v>1037.9189955546926</v>
      </c>
      <c r="AK18" s="542">
        <f t="shared" si="56"/>
        <v>-121.79386546606435</v>
      </c>
      <c r="AL18" s="542">
        <f t="shared" si="56"/>
        <v>563.26150859154268</v>
      </c>
      <c r="AM18" s="542">
        <f t="shared" si="56"/>
        <v>617.66936107414642</v>
      </c>
      <c r="AN18" s="542">
        <f t="shared" si="56"/>
        <v>1000.9897158611573</v>
      </c>
      <c r="AO18" s="542">
        <f t="shared" si="56"/>
        <v>1354.4260570386768</v>
      </c>
      <c r="AP18" s="542">
        <f t="shared" si="56"/>
        <v>4574.7293813412662</v>
      </c>
      <c r="AQ18" s="542">
        <f t="shared" si="2"/>
        <v>13486.461179769012</v>
      </c>
      <c r="AR18" s="573"/>
      <c r="AS18" s="542">
        <f t="shared" ref="AS18:BD18" si="57">+AS19+AS33+AS36</f>
        <v>549.54391483918903</v>
      </c>
      <c r="AT18" s="542">
        <f t="shared" si="57"/>
        <v>1286.900090677726</v>
      </c>
      <c r="AU18" s="542">
        <f t="shared" si="57"/>
        <v>995.60272123101197</v>
      </c>
      <c r="AV18" s="542">
        <f t="shared" si="57"/>
        <v>1715.8232519663818</v>
      </c>
      <c r="AW18" s="542">
        <f t="shared" si="57"/>
        <v>1336.2856930391399</v>
      </c>
      <c r="AX18" s="542">
        <f t="shared" si="57"/>
        <v>2628.3431157711066</v>
      </c>
      <c r="AY18" s="542">
        <f t="shared" si="57"/>
        <v>1328.7903583310101</v>
      </c>
      <c r="AZ18" s="542">
        <f t="shared" si="57"/>
        <v>1341.2982526965595</v>
      </c>
      <c r="BA18" s="542">
        <f t="shared" si="57"/>
        <v>2720.015855244988</v>
      </c>
      <c r="BB18" s="542">
        <f t="shared" si="57"/>
        <v>1057.3722873642671</v>
      </c>
      <c r="BC18" s="542">
        <f t="shared" si="57"/>
        <v>1799.4104260858157</v>
      </c>
      <c r="BD18" s="542">
        <f t="shared" si="57"/>
        <v>3475.0197352478963</v>
      </c>
      <c r="BE18" s="542">
        <f t="shared" si="3"/>
        <v>20234.405702495093</v>
      </c>
      <c r="BF18" s="573"/>
      <c r="BG18" s="542">
        <f t="shared" ref="BG18:BR18" si="58">+BG19+BG33+BG36</f>
        <v>1816.335076001913</v>
      </c>
      <c r="BH18" s="542">
        <f t="shared" si="58"/>
        <v>1284.9023271437336</v>
      </c>
      <c r="BI18" s="542">
        <f t="shared" si="58"/>
        <v>1010.0721123137387</v>
      </c>
      <c r="BJ18" s="542">
        <f t="shared" si="58"/>
        <v>477.31175560253246</v>
      </c>
      <c r="BK18" s="542">
        <f t="shared" si="58"/>
        <v>2851.7492387503853</v>
      </c>
      <c r="BL18" s="542">
        <f t="shared" si="58"/>
        <v>2268.9261830523837</v>
      </c>
      <c r="BM18" s="542">
        <f t="shared" si="58"/>
        <v>-108.59518074088423</v>
      </c>
      <c r="BN18" s="542">
        <f t="shared" si="58"/>
        <v>539.5843417328789</v>
      </c>
      <c r="BO18" s="542">
        <f t="shared" si="58"/>
        <v>-335.04743220383114</v>
      </c>
      <c r="BP18" s="542">
        <f t="shared" si="58"/>
        <v>3440.1254148968023</v>
      </c>
      <c r="BQ18" s="542">
        <f t="shared" si="58"/>
        <v>-41.345688239843412</v>
      </c>
      <c r="BR18" s="542">
        <f t="shared" si="58"/>
        <v>951.55953778143385</v>
      </c>
      <c r="BS18" s="542">
        <f t="shared" si="4"/>
        <v>14155.577686091241</v>
      </c>
      <c r="BT18" s="573"/>
      <c r="BU18" s="542">
        <f t="shared" ref="BU18:CF18" si="59">+BU19+BU33+BU36</f>
        <v>3323.7072004045281</v>
      </c>
      <c r="BV18" s="542">
        <f t="shared" si="59"/>
        <v>-265.38220573208082</v>
      </c>
      <c r="BW18" s="542">
        <f t="shared" si="59"/>
        <v>383.58357558150817</v>
      </c>
      <c r="BX18" s="542">
        <f t="shared" si="59"/>
        <v>-106.48363016433157</v>
      </c>
      <c r="BY18" s="542">
        <f t="shared" si="59"/>
        <v>283.93030478984701</v>
      </c>
      <c r="BZ18" s="542">
        <f t="shared" si="59"/>
        <v>511.56293442372998</v>
      </c>
      <c r="CA18" s="542">
        <f t="shared" si="59"/>
        <v>659.07433935146128</v>
      </c>
      <c r="CB18" s="542">
        <f t="shared" si="59"/>
        <v>463.25789784354293</v>
      </c>
      <c r="CC18" s="542">
        <f t="shared" si="59"/>
        <v>932.54091285755942</v>
      </c>
      <c r="CD18" s="542">
        <f t="shared" si="59"/>
        <v>883.41369214881865</v>
      </c>
      <c r="CE18" s="542">
        <f t="shared" si="59"/>
        <v>-6.2718644242227697</v>
      </c>
      <c r="CF18" s="542">
        <f t="shared" si="59"/>
        <v>2944.2302432599108</v>
      </c>
      <c r="CG18" s="542">
        <f t="shared" si="5"/>
        <v>10007.163400340271</v>
      </c>
      <c r="CH18" s="573"/>
      <c r="CI18" s="542">
        <f t="shared" ref="CI18:CT18" si="60">+CI19+CI33+CI36</f>
        <v>1256.9376863977448</v>
      </c>
      <c r="CJ18" s="542">
        <f t="shared" si="60"/>
        <v>-477.04680408094748</v>
      </c>
      <c r="CK18" s="542">
        <f t="shared" si="60"/>
        <v>2679.1796042222231</v>
      </c>
      <c r="CL18" s="542">
        <f t="shared" si="60"/>
        <v>-1100.5570097147233</v>
      </c>
      <c r="CM18" s="542">
        <f t="shared" si="60"/>
        <v>1063.243968969527</v>
      </c>
      <c r="CN18" s="542">
        <f t="shared" si="60"/>
        <v>1629.5673470716647</v>
      </c>
      <c r="CO18" s="542">
        <f t="shared" si="60"/>
        <v>458.58268611866089</v>
      </c>
      <c r="CP18" s="542">
        <f t="shared" si="60"/>
        <v>59.791476941363499</v>
      </c>
      <c r="CQ18" s="542">
        <f t="shared" si="60"/>
        <v>2851.6727230211764</v>
      </c>
      <c r="CR18" s="542">
        <f t="shared" si="60"/>
        <v>-925.91105713502907</v>
      </c>
      <c r="CS18" s="542">
        <f t="shared" si="60"/>
        <v>345.01122663303852</v>
      </c>
      <c r="CT18" s="542">
        <f t="shared" si="60"/>
        <v>2454.0185105987875</v>
      </c>
      <c r="CU18" s="542">
        <f t="shared" si="6"/>
        <v>10294.490359043486</v>
      </c>
      <c r="CV18" s="573"/>
      <c r="CW18" s="542">
        <f t="shared" ref="CW18:DH18" si="61">+CW19+CW33+CW36</f>
        <v>94.24248118136066</v>
      </c>
      <c r="CX18" s="542">
        <f t="shared" si="61"/>
        <v>-331.74777200545157</v>
      </c>
      <c r="CY18" s="542">
        <f t="shared" si="61"/>
        <v>352.40969022495807</v>
      </c>
      <c r="CZ18" s="542">
        <f t="shared" si="61"/>
        <v>1405.6139024009503</v>
      </c>
      <c r="DA18" s="542">
        <f t="shared" si="61"/>
        <v>1298.9290446226742</v>
      </c>
      <c r="DB18" s="542">
        <f t="shared" si="61"/>
        <v>1625.9893409968467</v>
      </c>
      <c r="DC18" s="542">
        <f t="shared" si="61"/>
        <v>850.94865324452576</v>
      </c>
      <c r="DD18" s="542">
        <f t="shared" si="61"/>
        <v>887.96144462314192</v>
      </c>
      <c r="DE18" s="542">
        <f t="shared" si="61"/>
        <v>5.3999925191453144</v>
      </c>
      <c r="DF18" s="542">
        <f t="shared" si="61"/>
        <v>1567.8510973766465</v>
      </c>
      <c r="DG18" s="542">
        <f t="shared" si="61"/>
        <v>805.41395532310389</v>
      </c>
      <c r="DH18" s="542">
        <f t="shared" si="61"/>
        <v>3588.5656703551031</v>
      </c>
      <c r="DI18" s="542">
        <f t="shared" si="7"/>
        <v>12151.577500863004</v>
      </c>
      <c r="DJ18" s="573"/>
      <c r="DK18" s="542">
        <f t="shared" ref="DK18:DV18" si="62">+DK19+DK33+DK36</f>
        <v>180.06065382757907</v>
      </c>
      <c r="DL18" s="542">
        <f t="shared" si="62"/>
        <v>215.76957062247573</v>
      </c>
      <c r="DM18" s="542">
        <f t="shared" si="62"/>
        <v>401.60324960650252</v>
      </c>
      <c r="DN18" s="542">
        <f t="shared" si="62"/>
        <v>-210.41787583730286</v>
      </c>
      <c r="DO18" s="542">
        <f t="shared" si="62"/>
        <v>482.92352050180432</v>
      </c>
      <c r="DP18" s="542">
        <f t="shared" si="62"/>
        <v>502.18275251955419</v>
      </c>
      <c r="DQ18" s="542">
        <f t="shared" si="62"/>
        <v>259.85317386808964</v>
      </c>
      <c r="DR18" s="542">
        <f t="shared" si="62"/>
        <v>1269.314593739668</v>
      </c>
      <c r="DS18" s="542">
        <f t="shared" si="62"/>
        <v>-259.29734969130004</v>
      </c>
      <c r="DT18" s="542">
        <f t="shared" si="62"/>
        <v>825.09208099435045</v>
      </c>
      <c r="DU18" s="542">
        <f t="shared" si="62"/>
        <v>342.40337718626756</v>
      </c>
      <c r="DV18" s="542">
        <f t="shared" si="62"/>
        <v>2298.2410488993237</v>
      </c>
      <c r="DW18" s="542">
        <f t="shared" si="8"/>
        <v>6307.7287962370119</v>
      </c>
      <c r="DX18" s="573"/>
      <c r="DY18" s="542">
        <f t="shared" ref="DY18:EJ18" si="63">+DY19+DY33+DY36</f>
        <v>235.22419582527328</v>
      </c>
      <c r="DZ18" s="542">
        <f t="shared" si="63"/>
        <v>135.44272782489529</v>
      </c>
      <c r="EA18" s="542">
        <f t="shared" si="63"/>
        <v>470.13951748569667</v>
      </c>
      <c r="EB18" s="542">
        <f t="shared" si="63"/>
        <v>420.94414504080498</v>
      </c>
      <c r="EC18" s="542">
        <f t="shared" si="63"/>
        <v>51.226040652686947</v>
      </c>
      <c r="ED18" s="542">
        <f t="shared" si="63"/>
        <v>815.99140933159129</v>
      </c>
      <c r="EE18" s="542">
        <f t="shared" si="63"/>
        <v>204.03950652537193</v>
      </c>
      <c r="EF18" s="542">
        <f t="shared" si="63"/>
        <v>140.5732154771427</v>
      </c>
      <c r="EG18" s="542">
        <f t="shared" si="63"/>
        <v>-549.81025567790641</v>
      </c>
      <c r="EH18" s="542">
        <f t="shared" si="63"/>
        <v>-87.168571598106098</v>
      </c>
      <c r="EI18" s="542">
        <f t="shared" si="63"/>
        <v>112.58903295333843</v>
      </c>
      <c r="EJ18" s="542">
        <f t="shared" si="63"/>
        <v>1726.7369147984421</v>
      </c>
      <c r="EK18" s="542">
        <f t="shared" si="9"/>
        <v>3675.9278786392315</v>
      </c>
      <c r="EL18" s="573"/>
      <c r="EM18" s="542">
        <f t="shared" ref="EM18:EU18" si="64">+EM19+EM33+EM36</f>
        <v>-479.82209327118665</v>
      </c>
      <c r="EN18" s="542">
        <f t="shared" si="64"/>
        <v>429.50397574713634</v>
      </c>
      <c r="EO18" s="542">
        <f t="shared" si="64"/>
        <v>-46.644963863946487</v>
      </c>
      <c r="EP18" s="542">
        <f t="shared" si="64"/>
        <v>-145.34091925177961</v>
      </c>
      <c r="EQ18" s="542">
        <f t="shared" si="64"/>
        <v>941.73943420734622</v>
      </c>
      <c r="ER18" s="542">
        <f t="shared" si="64"/>
        <v>108.49398599761919</v>
      </c>
      <c r="ES18" s="542">
        <f t="shared" si="64"/>
        <v>523.80456915783645</v>
      </c>
      <c r="ET18" s="542">
        <f t="shared" si="64"/>
        <v>531.96790183085955</v>
      </c>
      <c r="EU18" s="542">
        <f t="shared" si="64"/>
        <v>784.95579629837994</v>
      </c>
      <c r="EV18" s="542">
        <f t="shared" ref="EV18:EX18" si="65">+EV19+EV33+EV36</f>
        <v>544.0528515386336</v>
      </c>
      <c r="EW18" s="542">
        <f t="shared" si="65"/>
        <v>1134.4258804816973</v>
      </c>
      <c r="EX18" s="542">
        <f t="shared" si="65"/>
        <v>1054.9593713476991</v>
      </c>
      <c r="EY18" s="542">
        <f t="shared" si="10"/>
        <v>5382.0957902202954</v>
      </c>
      <c r="EZ18" s="573"/>
      <c r="FA18" s="542">
        <f t="shared" ref="FA18:FL18" si="66">+FA19+FA33+FA36</f>
        <v>3195.5455288769499</v>
      </c>
      <c r="FB18" s="542">
        <f t="shared" si="66"/>
        <v>52.917339922031061</v>
      </c>
      <c r="FC18" s="542">
        <f t="shared" si="66"/>
        <v>-10.363905671996392</v>
      </c>
      <c r="FD18" s="542">
        <f t="shared" si="66"/>
        <v>841.73504847686127</v>
      </c>
      <c r="FE18" s="542">
        <f t="shared" si="66"/>
        <v>590.04637625916894</v>
      </c>
      <c r="FF18" s="542">
        <f t="shared" si="66"/>
        <v>684.15041795582601</v>
      </c>
      <c r="FG18" s="542">
        <f t="shared" si="66"/>
        <v>567.31724677106342</v>
      </c>
      <c r="FH18" s="542">
        <f t="shared" si="66"/>
        <v>799.28184346383841</v>
      </c>
      <c r="FI18" s="542">
        <f t="shared" si="66"/>
        <v>595.35488926258085</v>
      </c>
      <c r="FJ18" s="542">
        <f t="shared" si="66"/>
        <v>469.65773470619052</v>
      </c>
      <c r="FK18" s="542">
        <f t="shared" si="66"/>
        <v>627.6070806711607</v>
      </c>
      <c r="FL18" s="542">
        <f t="shared" si="66"/>
        <v>2696.0969902561646</v>
      </c>
      <c r="FM18" s="542">
        <f t="shared" si="11"/>
        <v>11109.346590949841</v>
      </c>
      <c r="FO18" s="542">
        <f>+FO19+FO33+FO36</f>
        <v>-69.35908254767844</v>
      </c>
      <c r="FP18" s="542">
        <f t="shared" ref="FP18:FY18" si="67">+FP19+FP33+FP36</f>
        <v>905.277271621713</v>
      </c>
      <c r="FQ18" s="542">
        <f t="shared" si="67"/>
        <v>668.01897595799733</v>
      </c>
      <c r="FR18" s="542">
        <f t="shared" si="67"/>
        <v>81.119759346288248</v>
      </c>
      <c r="FS18" s="542">
        <f t="shared" si="67"/>
        <v>1037.160912133947</v>
      </c>
      <c r="FT18" s="542">
        <f t="shared" si="67"/>
        <v>59.611275528112628</v>
      </c>
      <c r="FU18" s="542">
        <f t="shared" si="67"/>
        <v>1098.4419099470319</v>
      </c>
      <c r="FV18" s="542">
        <f t="shared" si="67"/>
        <v>609.5474769004594</v>
      </c>
      <c r="FW18" s="542">
        <f t="shared" si="67"/>
        <v>502.94327738416456</v>
      </c>
      <c r="FX18" s="542">
        <f t="shared" si="67"/>
        <v>1482.9361695465261</v>
      </c>
      <c r="FY18" s="542">
        <f t="shared" si="67"/>
        <v>1609.7442753295163</v>
      </c>
      <c r="FZ18" s="542">
        <f>+SUM(FO18:FY18)</f>
        <v>7985.4422211480778</v>
      </c>
      <c r="GB18" s="708"/>
    </row>
    <row r="19" spans="2:184" ht="15.75" x14ac:dyDescent="0.25">
      <c r="B19" s="690" t="s">
        <v>51</v>
      </c>
      <c r="C19" s="520">
        <f>+C20+C28+C29+C30+C31+C32</f>
        <v>86.690505540000004</v>
      </c>
      <c r="D19" s="520">
        <f t="shared" ref="D19" si="68">+D20+D28+D29+D30+D31+D32</f>
        <v>1490.9880168</v>
      </c>
      <c r="E19" s="520">
        <f t="shared" ref="E19" si="69">+E20+E28+E29+E30+E31+E32</f>
        <v>99.435340289999999</v>
      </c>
      <c r="F19" s="520">
        <f t="shared" ref="F19" si="70">+F20+F28+F29+F30+F31+F32</f>
        <v>169.256380815</v>
      </c>
      <c r="G19" s="520">
        <f t="shared" ref="G19" si="71">+G20+G28+G29+G30+G31+G32</f>
        <v>122.00944995100001</v>
      </c>
      <c r="H19" s="520">
        <f t="shared" ref="H19" si="72">+H20+H28+H29+H30+H31+H32</f>
        <v>229.97054772400003</v>
      </c>
      <c r="I19" s="520">
        <f t="shared" ref="I19" si="73">+I20+I28+I29+I30+I31+I32</f>
        <v>112.12013992</v>
      </c>
      <c r="J19" s="520">
        <f t="shared" ref="J19" si="74">+J20+J28+J29+J30+J31+J32</f>
        <v>1210.5003755499999</v>
      </c>
      <c r="K19" s="520">
        <f t="shared" ref="K19" si="75">+K20+K28+K29+K30+K31+K32</f>
        <v>140.11709482000001</v>
      </c>
      <c r="L19" s="520">
        <f t="shared" ref="L19" si="76">+L20+L28+L29+L30+L31+L32</f>
        <v>152.32306108</v>
      </c>
      <c r="M19" s="520">
        <f t="shared" ref="M19" si="77">+M20+M28+M29+M30+M31+M32</f>
        <v>350.35350706999998</v>
      </c>
      <c r="N19" s="520">
        <f t="shared" ref="N19" si="78">+N20+N28+N29+N30+N31+N32</f>
        <v>998.75413681300006</v>
      </c>
      <c r="O19" s="520">
        <f t="shared" ref="O19" si="79">+SUM(C19:N19)</f>
        <v>5162.518556373001</v>
      </c>
      <c r="P19" s="699"/>
      <c r="Q19" s="520">
        <f>+Q20+Q28+Q29+Q30+Q31+Q32</f>
        <v>87.306182870000001</v>
      </c>
      <c r="R19" s="520">
        <f t="shared" ref="R19" si="80">+R20+R28+R29+R30+R31+R32</f>
        <v>171.63542658899999</v>
      </c>
      <c r="S19" s="520">
        <f t="shared" ref="S19" si="81">+S20+S28+S29+S30+S31+S32</f>
        <v>55.386320784999995</v>
      </c>
      <c r="T19" s="520">
        <f t="shared" ref="T19" si="82">+T20+T28+T29+T30+T31+T32</f>
        <v>129.34707700600001</v>
      </c>
      <c r="U19" s="520">
        <f t="shared" ref="U19" si="83">+U20+U28+U29+U30+U31+U32</f>
        <v>471.51523400000002</v>
      </c>
      <c r="V19" s="520">
        <f t="shared" ref="V19" si="84">+V20+V28+V29+V30+V31+V32</f>
        <v>2488.429687496</v>
      </c>
      <c r="W19" s="520">
        <f t="shared" ref="W19" si="85">+W20+W28+W29+W30+W31+W32</f>
        <v>126.261363499</v>
      </c>
      <c r="X19" s="520">
        <f t="shared" ref="X19" si="86">+X20+X28+X29+X30+X31+X32</f>
        <v>955.35362237200002</v>
      </c>
      <c r="Y19" s="520">
        <f t="shared" ref="Y19" si="87">+Y20+Y28+Y29+Y30+Y31+Y32</f>
        <v>1826.5109799100001</v>
      </c>
      <c r="Z19" s="520">
        <f t="shared" ref="Z19" si="88">+Z20+Z28+Z29+Z30+Z31+Z32</f>
        <v>120.80707672599999</v>
      </c>
      <c r="AA19" s="520">
        <f t="shared" ref="AA19" si="89">+AA20+AA28+AA29+AA30+AA31+AA32</f>
        <v>201.59715362</v>
      </c>
      <c r="AB19" s="520">
        <f t="shared" ref="AB19" si="90">+AB20+AB28+AB29+AB30+AB31+AB32</f>
        <v>1364.5037977299999</v>
      </c>
      <c r="AC19" s="520">
        <f t="shared" ref="AC19" si="91">+SUM(Q19:AB19)</f>
        <v>7998.653922603</v>
      </c>
      <c r="AD19" s="699"/>
      <c r="AE19" s="520">
        <f>+AE20+AE28+AE29+AE30+AE31+AE32</f>
        <v>115.65430674</v>
      </c>
      <c r="AF19" s="520">
        <f t="shared" ref="AF19" si="92">+AF20+AF28+AF29+AF30+AF31+AF32</f>
        <v>884.41210036999996</v>
      </c>
      <c r="AG19" s="520">
        <f t="shared" ref="AG19" si="93">+AG20+AG28+AG29+AG30+AG31+AG32</f>
        <v>796.86770213</v>
      </c>
      <c r="AH19" s="520">
        <f t="shared" ref="AH19" si="94">+AH20+AH28+AH29+AH30+AH31+AH32</f>
        <v>260.81650514</v>
      </c>
      <c r="AI19" s="520">
        <f t="shared" ref="AI19" si="95">+AI20+AI28+AI29+AI30+AI31+AI32</f>
        <v>1214.68541095</v>
      </c>
      <c r="AJ19" s="520">
        <f t="shared" ref="AJ19" si="96">+AJ20+AJ28+AJ29+AJ30+AJ31+AJ32</f>
        <v>1199.99139296</v>
      </c>
      <c r="AK19" s="520">
        <f t="shared" ref="AK19" si="97">+AK20+AK28+AK29+AK30+AK31+AK32</f>
        <v>355.7115455</v>
      </c>
      <c r="AL19" s="520">
        <f t="shared" ref="AL19" si="98">+AL20+AL28+AL29+AL30+AL31+AL32</f>
        <v>29.340740869999998</v>
      </c>
      <c r="AM19" s="520">
        <f t="shared" ref="AM19" si="99">+AM20+AM28+AM29+AM30+AM31+AM32</f>
        <v>181.34543425000001</v>
      </c>
      <c r="AN19" s="520">
        <f t="shared" ref="AN19" si="100">+AN20+AN28+AN29+AN30+AN31+AN32</f>
        <v>69.611190359999995</v>
      </c>
      <c r="AO19" s="520">
        <f t="shared" ref="AO19" si="101">+AO20+AO28+AO29+AO30+AO31+AO32</f>
        <v>313.80775543000004</v>
      </c>
      <c r="AP19" s="520">
        <f t="shared" ref="AP19" si="102">+AP20+AP28+AP29+AP30+AP31+AP32</f>
        <v>1570.0893620500001</v>
      </c>
      <c r="AQ19" s="520">
        <f t="shared" ref="AQ19" si="103">+SUM(AE19:AP19)</f>
        <v>6992.3334467500008</v>
      </c>
      <c r="AR19" s="699"/>
      <c r="AS19" s="520">
        <f>+AS20+AS28+AS29+AS30+AS31+AS32</f>
        <v>678.57369375000007</v>
      </c>
      <c r="AT19" s="520">
        <f t="shared" ref="AT19" si="104">+AT20+AT28+AT29+AT30+AT31+AT32</f>
        <v>911.02035902</v>
      </c>
      <c r="AU19" s="520">
        <f t="shared" ref="AU19" si="105">+AU20+AU28+AU29+AU30+AU31+AU32</f>
        <v>107.82504283999999</v>
      </c>
      <c r="AV19" s="520">
        <f t="shared" ref="AV19" si="106">+AV20+AV28+AV29+AV30+AV31+AV32</f>
        <v>245.26763076</v>
      </c>
      <c r="AW19" s="520">
        <f t="shared" ref="AW19" si="107">+AW20+AW28+AW29+AW30+AW31+AW32</f>
        <v>102.34119580999999</v>
      </c>
      <c r="AX19" s="520">
        <f t="shared" ref="AX19" si="108">+AX20+AX28+AX29+AX30+AX31+AX32</f>
        <v>2066.9845131699999</v>
      </c>
      <c r="AY19" s="520">
        <f t="shared" ref="AY19" si="109">+AY20+AY28+AY29+AY30+AY31+AY32</f>
        <v>1099.7920213099999</v>
      </c>
      <c r="AZ19" s="520">
        <f t="shared" ref="AZ19" si="110">+AZ20+AZ28+AZ29+AZ30+AZ31+AZ32</f>
        <v>52.532034254999999</v>
      </c>
      <c r="BA19" s="520">
        <f t="shared" ref="BA19" si="111">+BA20+BA28+BA29+BA30+BA31+BA32</f>
        <v>1252.1745055260001</v>
      </c>
      <c r="BB19" s="520">
        <f t="shared" ref="BB19" si="112">+BB20+BB28+BB29+BB30+BB31+BB32</f>
        <v>433.90407332000001</v>
      </c>
      <c r="BC19" s="520">
        <f t="shared" ref="BC19" si="113">+BC20+BC28+BC29+BC30+BC31+BC32</f>
        <v>284.94841774999998</v>
      </c>
      <c r="BD19" s="520">
        <f t="shared" ref="BD19" si="114">+BD20+BD28+BD29+BD30+BD31+BD32</f>
        <v>2180.2800268999999</v>
      </c>
      <c r="BE19" s="520">
        <f t="shared" ref="BE19" si="115">+SUM(AS19:BD19)</f>
        <v>9415.6435144110001</v>
      </c>
      <c r="BF19" s="699"/>
      <c r="BG19" s="520">
        <f>+BG20+BG28+BG29+BG30+BG31+BG32</f>
        <v>1119.73740976</v>
      </c>
      <c r="BH19" s="520">
        <f t="shared" ref="BH19" si="116">+BH20+BH28+BH29+BH30+BH31+BH32</f>
        <v>832.91291576999993</v>
      </c>
      <c r="BI19" s="520">
        <f t="shared" ref="BI19" si="117">+BI20+BI28+BI29+BI30+BI31+BI32</f>
        <v>160.82771379000002</v>
      </c>
      <c r="BJ19" s="520">
        <f t="shared" ref="BJ19" si="118">+BJ20+BJ28+BJ29+BJ30+BJ31+BJ32</f>
        <v>195.46559350000001</v>
      </c>
      <c r="BK19" s="520">
        <f t="shared" ref="BK19" si="119">+BK20+BK28+BK29+BK30+BK31+BK32</f>
        <v>1064.06732556</v>
      </c>
      <c r="BL19" s="520">
        <f t="shared" ref="BL19" si="120">+BL20+BL28+BL29+BL30+BL31+BL32</f>
        <v>1483.79878609</v>
      </c>
      <c r="BM19" s="520">
        <f t="shared" ref="BM19" si="121">+BM20+BM28+BM29+BM30+BM31+BM32</f>
        <v>94.781524669999996</v>
      </c>
      <c r="BN19" s="520">
        <f t="shared" ref="BN19" si="122">+BN20+BN28+BN29+BN30+BN31+BN32</f>
        <v>101.96492763000001</v>
      </c>
      <c r="BO19" s="520">
        <f t="shared" ref="BO19" si="123">+BO20+BO28+BO29+BO30+BO31+BO32</f>
        <v>52.620330879999997</v>
      </c>
      <c r="BP19" s="520">
        <f t="shared" ref="BP19" si="124">+BP20+BP28+BP29+BP30+BP31+BP32</f>
        <v>3276.9439730849999</v>
      </c>
      <c r="BQ19" s="520">
        <f t="shared" ref="BQ19" si="125">+BQ20+BQ28+BQ29+BQ30+BQ31+BQ32</f>
        <v>529.17033313999991</v>
      </c>
      <c r="BR19" s="520">
        <f t="shared" ref="BR19" si="126">+BR20+BR28+BR29+BR30+BR31+BR32</f>
        <v>460.6443098499999</v>
      </c>
      <c r="BS19" s="520">
        <f t="shared" ref="BS19" si="127">+SUM(BG19:BR19)</f>
        <v>9372.9351437250007</v>
      </c>
      <c r="BT19" s="699"/>
      <c r="BU19" s="520">
        <f>+BU20+BU28+BU29+BU30+BU31+BU32</f>
        <v>3721.10108868</v>
      </c>
      <c r="BV19" s="520">
        <f t="shared" ref="BV19" si="128">+BV20+BV28+BV29+BV30+BV31+BV32</f>
        <v>161.51459431000001</v>
      </c>
      <c r="BW19" s="520">
        <f t="shared" ref="BW19" si="129">+BW20+BW28+BW29+BW30+BW31+BW32</f>
        <v>16.296565719</v>
      </c>
      <c r="BX19" s="520">
        <f t="shared" ref="BX19" si="130">+BX20+BX28+BX29+BX30+BX31+BX32</f>
        <v>61.309704535000002</v>
      </c>
      <c r="BY19" s="520">
        <f t="shared" ref="BY19" si="131">+BY20+BY28+BY29+BY30+BY31+BY32</f>
        <v>56.056936989999997</v>
      </c>
      <c r="BZ19" s="520">
        <f t="shared" ref="BZ19" si="132">+BZ20+BZ28+BZ29+BZ30+BZ31+BZ32</f>
        <v>72.568126820000003</v>
      </c>
      <c r="CA19" s="520">
        <f t="shared" ref="CA19" si="133">+CA20+CA28+CA29+CA30+CA31+CA32</f>
        <v>681.13851192000004</v>
      </c>
      <c r="CB19" s="520">
        <f t="shared" ref="CB19" si="134">+CB20+CB28+CB29+CB30+CB31+CB32</f>
        <v>603.12503291000007</v>
      </c>
      <c r="CC19" s="520">
        <f t="shared" ref="CC19" si="135">+CC20+CC28+CC29+CC30+CC31+CC32</f>
        <v>982.83424666999997</v>
      </c>
      <c r="CD19" s="520">
        <f t="shared" ref="CD19" si="136">+CD20+CD28+CD29+CD30+CD31+CD32</f>
        <v>543.86677924200001</v>
      </c>
      <c r="CE19" s="520">
        <f t="shared" ref="CE19" si="137">+CE20+CE28+CE29+CE30+CE31+CE32</f>
        <v>28.98562802</v>
      </c>
      <c r="CF19" s="520">
        <f t="shared" ref="CF19" si="138">+CF20+CF28+CF29+CF30+CF31+CF32</f>
        <v>931.08359242300003</v>
      </c>
      <c r="CG19" s="520">
        <f t="shared" ref="CG19" si="139">+SUM(BU19:CF19)</f>
        <v>7859.8808082390005</v>
      </c>
      <c r="CH19" s="699"/>
      <c r="CI19" s="520">
        <f>+CI20+CI28+CI29+CI30+CI31+CI32</f>
        <v>1348.9937051070001</v>
      </c>
      <c r="CJ19" s="520">
        <f t="shared" ref="CJ19" si="140">+CJ20+CJ28+CJ29+CJ30+CJ31+CJ32</f>
        <v>45.226982279999994</v>
      </c>
      <c r="CK19" s="520">
        <f t="shared" ref="CK19" si="141">+CK20+CK28+CK29+CK30+CK31+CK32</f>
        <v>857.01158298999997</v>
      </c>
      <c r="CL19" s="520">
        <f t="shared" ref="CL19" si="142">+CL20+CL28+CL29+CL30+CL31+CL32</f>
        <v>19.230030470000003</v>
      </c>
      <c r="CM19" s="520">
        <f t="shared" ref="CM19" si="143">+CM20+CM28+CM29+CM30+CM31+CM32</f>
        <v>752.4733306820001</v>
      </c>
      <c r="CN19" s="520">
        <f t="shared" ref="CN19" si="144">+CN20+CN28+CN29+CN30+CN31+CN32</f>
        <v>1635.40075819</v>
      </c>
      <c r="CO19" s="520">
        <f t="shared" ref="CO19" si="145">+CO20+CO28+CO29+CO30+CO31+CO32</f>
        <v>506.63145764000001</v>
      </c>
      <c r="CP19" s="520">
        <f t="shared" ref="CP19" si="146">+CP20+CP28+CP29+CP30+CP31+CP32</f>
        <v>14.943067469999999</v>
      </c>
      <c r="CQ19" s="520">
        <f t="shared" ref="CQ19" si="147">+CQ20+CQ28+CQ29+CQ30+CQ31+CQ32</f>
        <v>2143.6199371500002</v>
      </c>
      <c r="CR19" s="520">
        <f t="shared" ref="CR19" si="148">+CR20+CR28+CR29+CR30+CR31+CR32</f>
        <v>148.755528513</v>
      </c>
      <c r="CS19" s="520">
        <f t="shared" ref="CS19" si="149">+CS20+CS28+CS29+CS30+CS31+CS32</f>
        <v>171.03598900999998</v>
      </c>
      <c r="CT19" s="520">
        <f t="shared" ref="CT19" si="150">+CT20+CT28+CT29+CT30+CT31+CT32</f>
        <v>955.50772333099997</v>
      </c>
      <c r="CU19" s="520">
        <f t="shared" ref="CU19" si="151">+SUM(CI19:CT19)</f>
        <v>8598.8300928330009</v>
      </c>
      <c r="CV19" s="699"/>
      <c r="CW19" s="520">
        <f>+CW20+CW28+CW29+CW30+CW31+CW32</f>
        <v>559.18858477000003</v>
      </c>
      <c r="CX19" s="520">
        <f t="shared" ref="CX19" si="152">+CX20+CX28+CX29+CX30+CX31+CX32</f>
        <v>6.1</v>
      </c>
      <c r="CY19" s="520">
        <f t="shared" ref="CY19" si="153">+CY20+CY28+CY29+CY30+CY31+CY32</f>
        <v>7.1001172299999995</v>
      </c>
      <c r="CZ19" s="520">
        <f t="shared" ref="CZ19" si="154">+CZ20+CZ28+CZ29+CZ30+CZ31+CZ32</f>
        <v>129.67734214999999</v>
      </c>
      <c r="DA19" s="520">
        <f t="shared" ref="DA19" si="155">+DA20+DA28+DA29+DA30+DA31+DA32</f>
        <v>1448.501907501</v>
      </c>
      <c r="DB19" s="520">
        <f t="shared" ref="DB19" si="156">+DB20+DB28+DB29+DB30+DB31+DB32</f>
        <v>328.18327011000002</v>
      </c>
      <c r="DC19" s="520">
        <f t="shared" ref="DC19" si="157">+DC20+DC28+DC29+DC30+DC31+DC32</f>
        <v>240.65114913000002</v>
      </c>
      <c r="DD19" s="520">
        <f t="shared" ref="DD19" si="158">+DD20+DD28+DD29+DD30+DD31+DD32</f>
        <v>1149.21699455</v>
      </c>
      <c r="DE19" s="520">
        <f t="shared" ref="DE19" si="159">+DE20+DE28+DE29+DE30+DE31+DE32</f>
        <v>5.7508796900000005</v>
      </c>
      <c r="DF19" s="520">
        <f t="shared" ref="DF19" si="160">+DF20+DF28+DF29+DF30+DF31+DF32</f>
        <v>2026.6448125399997</v>
      </c>
      <c r="DG19" s="520">
        <f t="shared" ref="DG19" si="161">+DG20+DG28+DG29+DG30+DG31+DG32</f>
        <v>105.15620497</v>
      </c>
      <c r="DH19" s="520">
        <f t="shared" ref="DH19" si="162">+DH20+DH28+DH29+DH30+DH31+DH32</f>
        <v>3200.33361853</v>
      </c>
      <c r="DI19" s="520">
        <f t="shared" ref="DI19" si="163">+SUM(CW19:DH19)</f>
        <v>9206.5048811710003</v>
      </c>
      <c r="DJ19" s="699"/>
      <c r="DK19" s="520">
        <f>+DK20+DK28+DK29+DK30+DK31+DK32</f>
        <v>3.4056269500000003</v>
      </c>
      <c r="DL19" s="520">
        <f t="shared" ref="DL19" si="164">+DL20+DL28+DL29+DL30+DL31+DL32</f>
        <v>224.34151645</v>
      </c>
      <c r="DM19" s="520">
        <f t="shared" ref="DM19" si="165">+DM20+DM28+DM29+DM30+DM31+DM32</f>
        <v>206.51946303</v>
      </c>
      <c r="DN19" s="520">
        <f t="shared" ref="DN19" si="166">+DN20+DN28+DN29+DN30+DN31+DN32</f>
        <v>212.98626685000002</v>
      </c>
      <c r="DO19" s="520">
        <f t="shared" ref="DO19" si="167">+DO20+DO28+DO29+DO30+DO31+DO32</f>
        <v>74.472355019999995</v>
      </c>
      <c r="DP19" s="520">
        <f t="shared" ref="DP19" si="168">+DP20+DP28+DP29+DP30+DP31+DP32</f>
        <v>41.435408469999999</v>
      </c>
      <c r="DQ19" s="520">
        <f t="shared" ref="DQ19" si="169">+DQ20+DQ28+DQ29+DQ30+DQ31+DQ32</f>
        <v>78.727919449999987</v>
      </c>
      <c r="DR19" s="520">
        <f t="shared" ref="DR19" si="170">+DR20+DR28+DR29+DR30+DR31+DR32</f>
        <v>1021.06598253</v>
      </c>
      <c r="DS19" s="520">
        <f t="shared" ref="DS19" si="171">+DS20+DS28+DS29+DS30+DS31+DS32</f>
        <v>144.59387298999999</v>
      </c>
      <c r="DT19" s="520">
        <f t="shared" ref="DT19" si="172">+DT20+DT28+DT29+DT30+DT31+DT32</f>
        <v>1292.4667169900001</v>
      </c>
      <c r="DU19" s="520">
        <f t="shared" ref="DU19" si="173">+DU20+DU28+DU29+DU30+DU31+DU32</f>
        <v>42.645874038000002</v>
      </c>
      <c r="DV19" s="520">
        <f t="shared" ref="DV19" si="174">+DV20+DV28+DV29+DV30+DV31+DV32</f>
        <v>1212.45079971</v>
      </c>
      <c r="DW19" s="520">
        <f t="shared" ref="DW19" si="175">+SUM(DK19:DV19)</f>
        <v>4555.1118024779998</v>
      </c>
      <c r="DX19" s="699"/>
      <c r="DY19" s="520">
        <f>+DY20+DY28+DY29+DY30+DY31+DY32</f>
        <v>21.609438409999999</v>
      </c>
      <c r="DZ19" s="520">
        <f t="shared" ref="DZ19" si="176">+DZ20+DZ28+DZ29+DZ30+DZ31+DZ32</f>
        <v>39.468020629999991</v>
      </c>
      <c r="EA19" s="520">
        <f t="shared" ref="EA19" si="177">+EA20+EA28+EA29+EA30+EA31+EA32</f>
        <v>845.29032033999999</v>
      </c>
      <c r="EB19" s="520">
        <f t="shared" ref="EB19" si="178">+EB20+EB28+EB29+EB30+EB31+EB32</f>
        <v>11.231856580000001</v>
      </c>
      <c r="EC19" s="520">
        <f t="shared" ref="EC19" si="179">+EC20+EC28+EC29+EC30+EC31+EC32</f>
        <v>109.59410348999999</v>
      </c>
      <c r="ED19" s="520">
        <f t="shared" ref="ED19" si="180">+ED20+ED28+ED29+ED30+ED31+ED32</f>
        <v>982.640578323</v>
      </c>
      <c r="EE19" s="520">
        <f t="shared" ref="EE19" si="181">+EE20+EE28+EE29+EE30+EE31+EE32</f>
        <v>262.47906511000002</v>
      </c>
      <c r="EF19" s="520">
        <f t="shared" ref="EF19" si="182">+EF20+EF28+EF29+EF30+EF31+EF32</f>
        <v>28.12631755</v>
      </c>
      <c r="EG19" s="520">
        <f t="shared" ref="EG19" si="183">+EG20+EG28+EG29+EG30+EG31+EG32</f>
        <v>4.5280015900000006</v>
      </c>
      <c r="EH19" s="520">
        <f t="shared" ref="EH19" si="184">+EH20+EH28+EH29+EH30+EH31+EH32</f>
        <v>10.021308060000001</v>
      </c>
      <c r="EI19" s="520">
        <f t="shared" ref="EI19" si="185">+EI20+EI28+EI29+EI30+EI31+EI32</f>
        <v>75.782843280000009</v>
      </c>
      <c r="EJ19" s="520">
        <f t="shared" ref="EJ19" si="186">+EJ20+EJ28+EJ29+EJ30+EJ31+EJ32</f>
        <v>2035.0479451500003</v>
      </c>
      <c r="EK19" s="520">
        <f t="shared" ref="EK19" si="187">+SUM(DY19:EJ19)</f>
        <v>4425.819798513</v>
      </c>
      <c r="EL19" s="704"/>
      <c r="EM19" s="520">
        <f>+EM20+EM28+EM29+EM30+EM31+EM32</f>
        <v>13.859593869999999</v>
      </c>
      <c r="EN19" s="520">
        <f t="shared" ref="EN19" si="188">+EN20+EN28+EN29+EN30+EN31+EN32</f>
        <v>8.3651797699999992</v>
      </c>
      <c r="EO19" s="520">
        <f t="shared" ref="EO19" si="189">+EO20+EO28+EO29+EO30+EO31+EO32</f>
        <v>168.84657292</v>
      </c>
      <c r="EP19" s="520">
        <f t="shared" ref="EP19" si="190">+EP20+EP28+EP29+EP30+EP31+EP32</f>
        <v>21.095845760000003</v>
      </c>
      <c r="EQ19" s="520">
        <f t="shared" ref="EQ19" si="191">+EQ20+EQ28+EQ29+EQ30+EQ31+EQ32</f>
        <v>712.70326551000005</v>
      </c>
      <c r="ER19" s="520">
        <f t="shared" ref="ER19" si="192">+ER20+ER28+ER29+ER30+ER31+ER32</f>
        <v>57.043221950000003</v>
      </c>
      <c r="ES19" s="520">
        <f t="shared" ref="ES19" si="193">+ES20+ES28+ES29+ES30+ES31+ES32</f>
        <v>256.91162414199999</v>
      </c>
      <c r="ET19" s="520">
        <f t="shared" ref="ET19" si="194">+ET20+ET28+ET29+ET30+ET31+ET32</f>
        <v>545.36455211999998</v>
      </c>
      <c r="EU19" s="520">
        <f t="shared" ref="EU19:EX19" si="195">+EU20+EU28+EU29+EU30+EU31+EU32</f>
        <v>527.09106409000003</v>
      </c>
      <c r="EV19" s="520">
        <f t="shared" si="195"/>
        <v>86.536996439999996</v>
      </c>
      <c r="EW19" s="520">
        <f t="shared" si="195"/>
        <v>103.09263881</v>
      </c>
      <c r="EX19" s="520">
        <f t="shared" si="195"/>
        <v>174.07613226999999</v>
      </c>
      <c r="EY19" s="520">
        <f t="shared" si="10"/>
        <v>2674.9866876520005</v>
      </c>
      <c r="EZ19" s="704"/>
      <c r="FA19" s="520">
        <f t="shared" ref="FA19:FL19" si="196">+FA20+FA28+FA29+FA30+FA31+FA32</f>
        <v>5.3252035000000006</v>
      </c>
      <c r="FB19" s="520">
        <f t="shared" si="196"/>
        <v>15.604317850000001</v>
      </c>
      <c r="FC19" s="520">
        <f t="shared" si="196"/>
        <v>67.96495401</v>
      </c>
      <c r="FD19" s="520">
        <f t="shared" si="196"/>
        <v>54.273653529999997</v>
      </c>
      <c r="FE19" s="520">
        <f t="shared" si="196"/>
        <v>894.43222693999996</v>
      </c>
      <c r="FF19" s="520">
        <f t="shared" si="196"/>
        <v>1017.28980964</v>
      </c>
      <c r="FG19" s="520">
        <f t="shared" si="196"/>
        <v>319.40811986</v>
      </c>
      <c r="FH19" s="520">
        <f t="shared" si="196"/>
        <v>1029.2425913750001</v>
      </c>
      <c r="FI19" s="520">
        <f t="shared" si="196"/>
        <v>622.01049482999997</v>
      </c>
      <c r="FJ19" s="520">
        <f t="shared" si="196"/>
        <v>435.57276536000001</v>
      </c>
      <c r="FK19" s="520">
        <f t="shared" si="196"/>
        <v>5.3793363699999999</v>
      </c>
      <c r="FL19" s="520">
        <f t="shared" si="196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Y19" si="197">+FP20+FP28+FP29+FP30+FP31+FP32</f>
        <v>28.049852560000001</v>
      </c>
      <c r="FQ19" s="520">
        <f t="shared" si="197"/>
        <v>80.562397939999983</v>
      </c>
      <c r="FR19" s="520">
        <f t="shared" si="197"/>
        <v>24.02742945</v>
      </c>
      <c r="FS19" s="520">
        <f t="shared" si="197"/>
        <v>491.20450775500001</v>
      </c>
      <c r="FT19" s="520">
        <f t="shared" si="197"/>
        <v>416.18047000000007</v>
      </c>
      <c r="FU19" s="520">
        <f t="shared" si="197"/>
        <v>640.49269953999999</v>
      </c>
      <c r="FV19" s="520">
        <f t="shared" si="197"/>
        <v>145.77403285999998</v>
      </c>
      <c r="FW19" s="520">
        <f t="shared" si="197"/>
        <v>210.83452517000001</v>
      </c>
      <c r="FX19" s="520">
        <f t="shared" si="197"/>
        <v>807.34475637999992</v>
      </c>
      <c r="FY19" s="520">
        <f t="shared" si="197"/>
        <v>941.58174903000008</v>
      </c>
      <c r="FZ19" s="520">
        <f>+SUM(FO19:FY19)</f>
        <v>3804.7548466650001</v>
      </c>
      <c r="GB19" s="708"/>
    </row>
    <row r="20" spans="2:184" ht="15.75" x14ac:dyDescent="0.25">
      <c r="B20" s="694" t="s">
        <v>680</v>
      </c>
      <c r="C20" s="518">
        <f>+SUM(C21:C26)</f>
        <v>15.200893370000001</v>
      </c>
      <c r="D20" s="518">
        <f t="shared" ref="D20:N20" si="198">+SUM(D21:D26)</f>
        <v>8.48777516</v>
      </c>
      <c r="E20" s="518">
        <f t="shared" si="198"/>
        <v>60.66443168</v>
      </c>
      <c r="F20" s="518">
        <f t="shared" si="198"/>
        <v>59.846803649999998</v>
      </c>
      <c r="G20" s="518">
        <f t="shared" si="198"/>
        <v>14.834462740000001</v>
      </c>
      <c r="H20" s="518">
        <f t="shared" si="198"/>
        <v>114.44532502000001</v>
      </c>
      <c r="I20" s="518">
        <f t="shared" si="198"/>
        <v>-0.40757406999999996</v>
      </c>
      <c r="J20" s="518">
        <f t="shared" si="198"/>
        <v>10.500375549999999</v>
      </c>
      <c r="K20" s="518">
        <f t="shared" si="198"/>
        <v>30.117116010000004</v>
      </c>
      <c r="L20" s="518">
        <f t="shared" si="198"/>
        <v>25.411289149999995</v>
      </c>
      <c r="M20" s="518">
        <f t="shared" si="198"/>
        <v>145.91753839000003</v>
      </c>
      <c r="N20" s="518">
        <f t="shared" si="198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9">+SUM(R21:R26)</f>
        <v>4.6106983699999997</v>
      </c>
      <c r="S20" s="518">
        <f t="shared" si="199"/>
        <v>29.81864521</v>
      </c>
      <c r="T20" s="518">
        <f t="shared" si="199"/>
        <v>74.30536687</v>
      </c>
      <c r="U20" s="518">
        <f t="shared" si="199"/>
        <v>-4.6205053100000004</v>
      </c>
      <c r="V20" s="518">
        <f t="shared" si="199"/>
        <v>50.720504490000003</v>
      </c>
      <c r="W20" s="518">
        <f t="shared" si="199"/>
        <v>75.548701860000008</v>
      </c>
      <c r="X20" s="518">
        <f t="shared" si="199"/>
        <v>167.21571839000003</v>
      </c>
      <c r="Y20" s="518">
        <f t="shared" si="199"/>
        <v>736.65199858999995</v>
      </c>
      <c r="Z20" s="518">
        <f t="shared" si="199"/>
        <v>9.4074476300000001</v>
      </c>
      <c r="AA20" s="518">
        <f t="shared" si="199"/>
        <v>38.991704050000003</v>
      </c>
      <c r="AB20" s="518">
        <f t="shared" si="199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0">+SUM(AF21:AF26)</f>
        <v>804.94582783999999</v>
      </c>
      <c r="AG20" s="518">
        <f t="shared" si="200"/>
        <v>3.06663606</v>
      </c>
      <c r="AH20" s="518">
        <f t="shared" si="200"/>
        <v>51.3</v>
      </c>
      <c r="AI20" s="518">
        <f t="shared" si="200"/>
        <v>6.9482637199999999</v>
      </c>
      <c r="AJ20" s="518">
        <f t="shared" si="200"/>
        <v>83.410437729999998</v>
      </c>
      <c r="AK20" s="518">
        <f t="shared" si="200"/>
        <v>312.73495394000003</v>
      </c>
      <c r="AL20" s="518">
        <f t="shared" si="200"/>
        <v>5.4878832900000001</v>
      </c>
      <c r="AM20" s="518">
        <f t="shared" si="200"/>
        <v>116.48043333000001</v>
      </c>
      <c r="AN20" s="518">
        <f t="shared" si="200"/>
        <v>65.16903868</v>
      </c>
      <c r="AO20" s="518">
        <f t="shared" si="200"/>
        <v>129.10744773000002</v>
      </c>
      <c r="AP20" s="518">
        <f t="shared" si="200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1">+SUM(AT21:AT26)</f>
        <v>14.807373150000002</v>
      </c>
      <c r="AU20" s="518">
        <f t="shared" si="201"/>
        <v>30</v>
      </c>
      <c r="AV20" s="518">
        <f t="shared" si="201"/>
        <v>202.38580202</v>
      </c>
      <c r="AW20" s="518">
        <f t="shared" si="201"/>
        <v>23.25341456</v>
      </c>
      <c r="AX20" s="518">
        <f t="shared" si="201"/>
        <v>15.62184345</v>
      </c>
      <c r="AY20" s="518">
        <f t="shared" si="201"/>
        <v>72.46526215999998</v>
      </c>
      <c r="AZ20" s="518">
        <f t="shared" si="201"/>
        <v>27.427588799999999</v>
      </c>
      <c r="BA20" s="518">
        <f t="shared" si="201"/>
        <v>114.03151216000001</v>
      </c>
      <c r="BB20" s="518">
        <f t="shared" si="201"/>
        <v>44.523136489999999</v>
      </c>
      <c r="BC20" s="518">
        <f t="shared" si="201"/>
        <v>96.663152999999994</v>
      </c>
      <c r="BD20" s="518">
        <f t="shared" si="201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2">+SUM(BH21:BH26)</f>
        <v>71.426471410000005</v>
      </c>
      <c r="BI20" s="518">
        <f t="shared" si="202"/>
        <v>87.393854340000004</v>
      </c>
      <c r="BJ20" s="518">
        <f t="shared" si="202"/>
        <v>86.755455380000001</v>
      </c>
      <c r="BK20" s="518">
        <f t="shared" si="202"/>
        <v>50.882234969999999</v>
      </c>
      <c r="BL20" s="518">
        <f t="shared" si="202"/>
        <v>58.672638390000003</v>
      </c>
      <c r="BM20" s="518">
        <f t="shared" si="202"/>
        <v>71.161632429999997</v>
      </c>
      <c r="BN20" s="518">
        <f t="shared" si="202"/>
        <v>99.401531700000007</v>
      </c>
      <c r="BO20" s="518">
        <f t="shared" si="202"/>
        <v>41.152257239999997</v>
      </c>
      <c r="BP20" s="518">
        <f t="shared" si="202"/>
        <v>252.35787314500001</v>
      </c>
      <c r="BQ20" s="518">
        <f t="shared" si="202"/>
        <v>128.22266368999999</v>
      </c>
      <c r="BR20" s="518">
        <f t="shared" si="202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3">+SUM(BV21:BV26)</f>
        <v>42.450947620000001</v>
      </c>
      <c r="BW20" s="518">
        <f t="shared" si="203"/>
        <v>10.62312339</v>
      </c>
      <c r="BX20" s="518">
        <f t="shared" si="203"/>
        <v>61.11439876</v>
      </c>
      <c r="BY20" s="518">
        <f t="shared" si="203"/>
        <v>0.52694288</v>
      </c>
      <c r="BZ20" s="518">
        <f t="shared" si="203"/>
        <v>23.316126819999997</v>
      </c>
      <c r="CA20" s="518">
        <f t="shared" si="203"/>
        <v>397.28493854999999</v>
      </c>
      <c r="CB20" s="518">
        <f t="shared" si="203"/>
        <v>15.999149690000001</v>
      </c>
      <c r="CC20" s="518">
        <f t="shared" si="203"/>
        <v>574.85110996000003</v>
      </c>
      <c r="CD20" s="518">
        <f t="shared" si="203"/>
        <v>32.230502180000002</v>
      </c>
      <c r="CE20" s="518">
        <f t="shared" si="203"/>
        <v>25.44783176</v>
      </c>
      <c r="CF20" s="518">
        <f t="shared" si="203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4">+SUM(CJ21:CJ26)</f>
        <v>23.704373299999997</v>
      </c>
      <c r="CK20" s="518">
        <f t="shared" si="204"/>
        <v>657.01158298999997</v>
      </c>
      <c r="CL20" s="518">
        <f t="shared" si="204"/>
        <v>4.0068172999999998</v>
      </c>
      <c r="CM20" s="518">
        <f t="shared" si="204"/>
        <v>710.67338241000004</v>
      </c>
      <c r="CN20" s="518">
        <f t="shared" si="204"/>
        <v>503.20804160999995</v>
      </c>
      <c r="CO20" s="518">
        <f t="shared" si="204"/>
        <v>276.76373516000001</v>
      </c>
      <c r="CP20" s="518">
        <f t="shared" si="204"/>
        <v>14.943067469999999</v>
      </c>
      <c r="CQ20" s="518">
        <f t="shared" si="204"/>
        <v>77.619937149999998</v>
      </c>
      <c r="CR20" s="518">
        <f t="shared" si="204"/>
        <v>106.59905265999998</v>
      </c>
      <c r="CS20" s="518">
        <f t="shared" si="204"/>
        <v>140.25919909999999</v>
      </c>
      <c r="CT20" s="518">
        <f t="shared" si="204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5">+SUM(CX21:CX26)</f>
        <v>6.1</v>
      </c>
      <c r="CY20" s="518">
        <f t="shared" si="205"/>
        <v>1.0526377</v>
      </c>
      <c r="CZ20" s="518">
        <f t="shared" si="205"/>
        <v>129.67734214999999</v>
      </c>
      <c r="DA20" s="518">
        <f t="shared" si="205"/>
        <v>1444.32803289</v>
      </c>
      <c r="DB20" s="518">
        <f t="shared" si="205"/>
        <v>288.08777544000003</v>
      </c>
      <c r="DC20" s="518">
        <f t="shared" si="205"/>
        <v>228.59322578000001</v>
      </c>
      <c r="DD20" s="518">
        <f t="shared" si="205"/>
        <v>105.84452228000001</v>
      </c>
      <c r="DE20" s="518">
        <f t="shared" si="205"/>
        <v>5.7508796900000005</v>
      </c>
      <c r="DF20" s="518">
        <f t="shared" si="205"/>
        <v>2021.5982850599999</v>
      </c>
      <c r="DG20" s="518">
        <f t="shared" si="205"/>
        <v>99.227709940000011</v>
      </c>
      <c r="DH20" s="518">
        <f t="shared" si="205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6">+SUM(DL21:DL26)</f>
        <v>28.61854202</v>
      </c>
      <c r="DM20" s="518">
        <f t="shared" si="206"/>
        <v>206.51946303</v>
      </c>
      <c r="DN20" s="518">
        <f t="shared" si="206"/>
        <v>174.84861017000003</v>
      </c>
      <c r="DO20" s="518">
        <f t="shared" si="206"/>
        <v>58.708595119999998</v>
      </c>
      <c r="DP20" s="518">
        <f t="shared" si="206"/>
        <v>41.435408469999999</v>
      </c>
      <c r="DQ20" s="518">
        <f t="shared" si="206"/>
        <v>78.727919449999987</v>
      </c>
      <c r="DR20" s="518">
        <f t="shared" si="206"/>
        <v>1014.48637978</v>
      </c>
      <c r="DS20" s="518">
        <f t="shared" si="206"/>
        <v>144.59387298999999</v>
      </c>
      <c r="DT20" s="518">
        <f t="shared" si="206"/>
        <v>1287.0065838700002</v>
      </c>
      <c r="DU20" s="518">
        <f t="shared" si="206"/>
        <v>42.167386239999999</v>
      </c>
      <c r="DV20" s="518">
        <f t="shared" si="206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7">+SUM(DZ21:DZ26)</f>
        <v>39.417943129999991</v>
      </c>
      <c r="EA20" s="518">
        <f t="shared" si="207"/>
        <v>843.15050354000005</v>
      </c>
      <c r="EB20" s="518">
        <f t="shared" si="207"/>
        <v>11.231856580000001</v>
      </c>
      <c r="EC20" s="518">
        <f t="shared" si="207"/>
        <v>107.79067334999999</v>
      </c>
      <c r="ED20" s="518">
        <f t="shared" si="207"/>
        <v>977.86192111000003</v>
      </c>
      <c r="EE20" s="518">
        <f t="shared" si="207"/>
        <v>252.40400923999999</v>
      </c>
      <c r="EF20" s="518">
        <f t="shared" si="207"/>
        <v>27.857887290000001</v>
      </c>
      <c r="EG20" s="518">
        <f t="shared" si="207"/>
        <v>4.5280015900000006</v>
      </c>
      <c r="EH20" s="518">
        <f t="shared" si="207"/>
        <v>9.8000000000000007</v>
      </c>
      <c r="EI20" s="518">
        <f t="shared" si="207"/>
        <v>73.082406450000008</v>
      </c>
      <c r="EJ20" s="518">
        <f t="shared" si="207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8">+SUM(EN21:EN26)</f>
        <v>8.3651797699999992</v>
      </c>
      <c r="EO20" s="518">
        <f t="shared" si="208"/>
        <v>28.609072919999999</v>
      </c>
      <c r="EP20" s="518">
        <f t="shared" si="208"/>
        <v>17.691794600000001</v>
      </c>
      <c r="EQ20" s="518">
        <f t="shared" si="208"/>
        <v>11.897094170000001</v>
      </c>
      <c r="ER20" s="518">
        <f t="shared" si="208"/>
        <v>52.704133400000003</v>
      </c>
      <c r="ES20" s="518">
        <f t="shared" si="208"/>
        <v>156.46421849999999</v>
      </c>
      <c r="ET20" s="518">
        <f t="shared" si="208"/>
        <v>541.50142586000004</v>
      </c>
      <c r="EU20" s="518">
        <f t="shared" si="208"/>
        <v>510.92179149999998</v>
      </c>
      <c r="EV20" s="518">
        <f t="shared" ref="EV20:EX20" si="209">+SUM(EV21:EV26)</f>
        <v>45.419768289999993</v>
      </c>
      <c r="EW20" s="518">
        <f t="shared" si="209"/>
        <v>101.99089931</v>
      </c>
      <c r="EX20" s="518">
        <f t="shared" si="209"/>
        <v>155.45347898</v>
      </c>
      <c r="EY20" s="518">
        <f t="shared" si="10"/>
        <v>1638.5374969300001</v>
      </c>
      <c r="EZ20" s="519"/>
      <c r="FA20" s="518">
        <f t="shared" ref="FA20:FL20" si="210">+SUM(FA21:FA26)</f>
        <v>4.505650890000001</v>
      </c>
      <c r="FB20" s="518">
        <f t="shared" si="210"/>
        <v>15.23879312</v>
      </c>
      <c r="FC20" s="518">
        <f t="shared" si="210"/>
        <v>67.914876509999999</v>
      </c>
      <c r="FD20" s="518">
        <f t="shared" si="210"/>
        <v>54.213579779999996</v>
      </c>
      <c r="FE20" s="518">
        <f t="shared" si="210"/>
        <v>816.34647566000001</v>
      </c>
      <c r="FF20" s="518">
        <f t="shared" si="210"/>
        <v>1012.08504036</v>
      </c>
      <c r="FG20" s="518">
        <f t="shared" si="210"/>
        <v>269.00616363</v>
      </c>
      <c r="FH20" s="518">
        <f t="shared" si="210"/>
        <v>1026.50444988</v>
      </c>
      <c r="FI20" s="518">
        <f t="shared" si="210"/>
        <v>622.01049482999997</v>
      </c>
      <c r="FJ20" s="518">
        <f t="shared" si="210"/>
        <v>424.30123050000003</v>
      </c>
      <c r="FK20" s="518">
        <f t="shared" si="210"/>
        <v>4.7693668999999996</v>
      </c>
      <c r="FL20" s="518">
        <f t="shared" si="210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Y20" si="211">+SUM(FP21:FP26)</f>
        <v>26.958412590000002</v>
      </c>
      <c r="FQ20" s="518">
        <f t="shared" si="211"/>
        <v>75.480947489999977</v>
      </c>
      <c r="FR20" s="518">
        <f t="shared" si="211"/>
        <v>24.02742945</v>
      </c>
      <c r="FS20" s="518">
        <f t="shared" si="211"/>
        <v>460.09368004000004</v>
      </c>
      <c r="FT20" s="518">
        <f t="shared" si="211"/>
        <v>415.80847813000008</v>
      </c>
      <c r="FU20" s="518">
        <f t="shared" si="211"/>
        <v>624.24555206000002</v>
      </c>
      <c r="FV20" s="518">
        <f t="shared" si="211"/>
        <v>145.57647345999999</v>
      </c>
      <c r="FW20" s="518">
        <f t="shared" si="211"/>
        <v>184.18423079000002</v>
      </c>
      <c r="FX20" s="518">
        <f t="shared" si="211"/>
        <v>667.96558382000001</v>
      </c>
      <c r="FY20" s="518">
        <f t="shared" si="211"/>
        <v>933.92702757000006</v>
      </c>
      <c r="FZ20" s="518">
        <f>+SUM(FO20:FY20)</f>
        <v>3563.9301194000004</v>
      </c>
      <c r="GB20" s="708"/>
    </row>
    <row r="21" spans="2:184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v>907.21585113000003</v>
      </c>
      <c r="FZ21" s="518">
        <f>+SUM(FO21:FY21)</f>
        <v>1036.81723171</v>
      </c>
      <c r="GB21" s="708"/>
    </row>
    <row r="22" spans="2:184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v>20.770613860000001</v>
      </c>
      <c r="FZ22" s="518">
        <f>+SUM(FO22:FY22)</f>
        <v>488.65991832000009</v>
      </c>
      <c r="GB22" s="708"/>
    </row>
    <row r="23" spans="2:184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v>4.83181657</v>
      </c>
      <c r="FZ23" s="518">
        <f>+SUM(FO23:FY23)</f>
        <v>836.94183531999988</v>
      </c>
      <c r="GB23" s="708"/>
    </row>
    <row r="24" spans="2:184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v>1.1087460099999999</v>
      </c>
      <c r="FZ24" s="518">
        <f>+SUM(FO24:FY24)</f>
        <v>5.0902227</v>
      </c>
      <c r="GB24" s="708"/>
    </row>
    <row r="25" spans="2:184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f>+SUM(FO25:FY25)</f>
        <v>0</v>
      </c>
      <c r="GB25" s="708"/>
    </row>
    <row r="26" spans="2:184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v>0</v>
      </c>
      <c r="FZ26" s="518">
        <f>+SUM(FO26:FY26)</f>
        <v>1196.4209113500001</v>
      </c>
      <c r="GB26" s="708"/>
    </row>
    <row r="27" spans="2:184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10">
        <v>0</v>
      </c>
      <c r="FW27" s="710">
        <v>0</v>
      </c>
      <c r="FX27" s="710">
        <v>0</v>
      </c>
      <c r="FY27" s="710">
        <v>0</v>
      </c>
      <c r="FZ27" s="702">
        <f>+SUM(FO27:FY27)</f>
        <v>0</v>
      </c>
      <c r="GB27" s="708"/>
    </row>
    <row r="28" spans="2:184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v>7.6547214600000002</v>
      </c>
      <c r="FZ28" s="15">
        <f>+SUM(FO28:FY28)</f>
        <v>212.60882265500001</v>
      </c>
      <c r="GB28" s="708"/>
    </row>
    <row r="29" spans="2:184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v>0</v>
      </c>
      <c r="FZ29" s="15">
        <f>+SUM(FO29:FY29)</f>
        <v>28.215904610000003</v>
      </c>
      <c r="GB29" s="708"/>
    </row>
    <row r="30" spans="2:184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f>+SUM(FO30:FY30)</f>
        <v>0</v>
      </c>
      <c r="GB30" s="708"/>
    </row>
    <row r="31" spans="2:184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f>+SUM(FO31:FY31)</f>
        <v>0</v>
      </c>
      <c r="GB31" s="708"/>
    </row>
    <row r="32" spans="2:184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f>+SUM(FO32:FY32)</f>
        <v>0</v>
      </c>
      <c r="GB32" s="708"/>
    </row>
    <row r="33" spans="2:184" ht="15.75" x14ac:dyDescent="0.25">
      <c r="B33" s="690" t="s">
        <v>97</v>
      </c>
      <c r="C33" s="20">
        <f>+C34+C35</f>
        <v>71.916181824252163</v>
      </c>
      <c r="D33" s="20">
        <f t="shared" ref="D33:N33" si="212">+D34+D35</f>
        <v>171.91786314284889</v>
      </c>
      <c r="E33" s="20">
        <f t="shared" si="212"/>
        <v>31.310150824296102</v>
      </c>
      <c r="F33" s="20">
        <f t="shared" si="212"/>
        <v>47.479287569279634</v>
      </c>
      <c r="G33" s="20">
        <f t="shared" si="212"/>
        <v>45.174890406801595</v>
      </c>
      <c r="H33" s="20">
        <f t="shared" si="212"/>
        <v>148.65682925886665</v>
      </c>
      <c r="I33" s="20">
        <f t="shared" si="212"/>
        <v>112.98072296234182</v>
      </c>
      <c r="J33" s="20">
        <f t="shared" si="212"/>
        <v>110.53026212849467</v>
      </c>
      <c r="K33" s="20">
        <f t="shared" si="212"/>
        <v>134.81070680094803</v>
      </c>
      <c r="L33" s="20">
        <f t="shared" si="212"/>
        <v>374.85018151302876</v>
      </c>
      <c r="M33" s="20">
        <f t="shared" si="212"/>
        <v>286.0621067223725</v>
      </c>
      <c r="N33" s="20">
        <f t="shared" si="212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3">+R34+R35</f>
        <v>393.02055336898479</v>
      </c>
      <c r="S33" s="20">
        <f t="shared" si="213"/>
        <v>160.63644129584756</v>
      </c>
      <c r="T33" s="20">
        <f t="shared" si="213"/>
        <v>196.72755124581221</v>
      </c>
      <c r="U33" s="20">
        <f t="shared" si="213"/>
        <v>249.16679307688324</v>
      </c>
      <c r="V33" s="20">
        <f t="shared" si="213"/>
        <v>255.00489173969686</v>
      </c>
      <c r="W33" s="20">
        <f t="shared" si="213"/>
        <v>45.944896055994008</v>
      </c>
      <c r="X33" s="20">
        <f t="shared" si="213"/>
        <v>50.281744562858563</v>
      </c>
      <c r="Y33" s="20">
        <f t="shared" si="213"/>
        <v>115.42177605346419</v>
      </c>
      <c r="Z33" s="20">
        <f t="shared" si="213"/>
        <v>390.07316894030129</v>
      </c>
      <c r="AA33" s="20">
        <f t="shared" si="213"/>
        <v>302.2807340851187</v>
      </c>
      <c r="AB33" s="20">
        <f t="shared" si="213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14">+AF34+AF35</f>
        <v>540.42051401661138</v>
      </c>
      <c r="AG33" s="20">
        <f t="shared" si="214"/>
        <v>807.93409886000006</v>
      </c>
      <c r="AH33" s="20">
        <f t="shared" si="214"/>
        <v>275.25214923502472</v>
      </c>
      <c r="AI33" s="20">
        <f t="shared" si="214"/>
        <v>-49.28401446370772</v>
      </c>
      <c r="AJ33" s="20">
        <f t="shared" si="214"/>
        <v>-86.338716438652341</v>
      </c>
      <c r="AK33" s="20">
        <f t="shared" si="214"/>
        <v>-51.231159627751353</v>
      </c>
      <c r="AL33" s="20">
        <f t="shared" si="214"/>
        <v>43.508733962616702</v>
      </c>
      <c r="AM33" s="20">
        <f t="shared" si="214"/>
        <v>97.398399887259416</v>
      </c>
      <c r="AN33" s="20">
        <f t="shared" si="214"/>
        <v>433.61955032428477</v>
      </c>
      <c r="AO33" s="20">
        <f t="shared" si="214"/>
        <v>530.61447139559573</v>
      </c>
      <c r="AP33" s="20">
        <f t="shared" si="214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15">+AT34+AT35</f>
        <v>302.48078396180154</v>
      </c>
      <c r="AU33" s="20">
        <f t="shared" si="215"/>
        <v>908.28957570300156</v>
      </c>
      <c r="AV33" s="20">
        <f t="shared" si="215"/>
        <v>1268.6463822642561</v>
      </c>
      <c r="AW33" s="20">
        <f t="shared" si="215"/>
        <v>576.35215473884364</v>
      </c>
      <c r="AX33" s="20">
        <f t="shared" si="215"/>
        <v>617.85635966159077</v>
      </c>
      <c r="AY33" s="20">
        <f t="shared" si="215"/>
        <v>119.3975591668376</v>
      </c>
      <c r="AZ33" s="20">
        <f t="shared" si="215"/>
        <v>1287.8423196832723</v>
      </c>
      <c r="BA33" s="20">
        <f t="shared" si="215"/>
        <v>1510.4193410100002</v>
      </c>
      <c r="BB33" s="20">
        <f t="shared" si="215"/>
        <v>556.71035962999963</v>
      </c>
      <c r="BC33" s="20">
        <f t="shared" si="215"/>
        <v>522.74518881999961</v>
      </c>
      <c r="BD33" s="20">
        <f t="shared" si="215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6">+BH34+BH35</f>
        <v>1076.8005552504007</v>
      </c>
      <c r="BI33" s="20">
        <f t="shared" si="216"/>
        <v>894.66758625699981</v>
      </c>
      <c r="BJ33" s="20">
        <f t="shared" si="216"/>
        <v>278.54208751259995</v>
      </c>
      <c r="BK33" s="20">
        <f t="shared" si="216"/>
        <v>140.62038801460005</v>
      </c>
      <c r="BL33" s="20">
        <f t="shared" si="216"/>
        <v>-12.274739586400052</v>
      </c>
      <c r="BM33" s="20">
        <f t="shared" si="216"/>
        <v>-66.470335326599894</v>
      </c>
      <c r="BN33" s="20">
        <f t="shared" si="216"/>
        <v>30.082291707800007</v>
      </c>
      <c r="BO33" s="20">
        <f t="shared" si="216"/>
        <v>96.892145236600072</v>
      </c>
      <c r="BP33" s="20">
        <f t="shared" si="216"/>
        <v>485.21785322580001</v>
      </c>
      <c r="BQ33" s="20">
        <f t="shared" si="216"/>
        <v>26.389714540199996</v>
      </c>
      <c r="BR33" s="20">
        <f t="shared" si="216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7">+BV34+BV35</f>
        <v>-287.19075212440003</v>
      </c>
      <c r="BW33" s="20">
        <f t="shared" si="217"/>
        <v>174.0533172083999</v>
      </c>
      <c r="BX33" s="20">
        <f t="shared" si="217"/>
        <v>-72.374348259200062</v>
      </c>
      <c r="BY33" s="20">
        <f t="shared" si="217"/>
        <v>166.26857120919993</v>
      </c>
      <c r="BZ33" s="20">
        <f t="shared" si="217"/>
        <v>351.07667011899997</v>
      </c>
      <c r="CA33" s="20">
        <f t="shared" si="217"/>
        <v>-144.26417812180006</v>
      </c>
      <c r="CB33" s="20">
        <f t="shared" si="217"/>
        <v>-20.456917488600038</v>
      </c>
      <c r="CC33" s="20">
        <f t="shared" si="217"/>
        <v>-164.22502559520001</v>
      </c>
      <c r="CD33" s="20">
        <f t="shared" si="217"/>
        <v>116.30664190060003</v>
      </c>
      <c r="CE33" s="20">
        <f t="shared" si="217"/>
        <v>249.89060457840003</v>
      </c>
      <c r="CF33" s="20">
        <f t="shared" si="217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8">+CJ34+CJ35</f>
        <v>27.805038975999992</v>
      </c>
      <c r="CK33" s="20">
        <f t="shared" si="218"/>
        <v>1122.7439583181995</v>
      </c>
      <c r="CL33" s="20">
        <f t="shared" si="218"/>
        <v>-859.79791557980002</v>
      </c>
      <c r="CM33" s="20">
        <f t="shared" si="218"/>
        <v>-65.406365840800106</v>
      </c>
      <c r="CN33" s="20">
        <f t="shared" si="218"/>
        <v>-41.58287801520023</v>
      </c>
      <c r="CO33" s="20">
        <f t="shared" si="218"/>
        <v>5.5105773891999732</v>
      </c>
      <c r="CP33" s="20">
        <f t="shared" si="218"/>
        <v>82.948528867799965</v>
      </c>
      <c r="CQ33" s="20">
        <f t="shared" si="218"/>
        <v>592.9594332600002</v>
      </c>
      <c r="CR33" s="20">
        <f t="shared" si="218"/>
        <v>-237.62949098352925</v>
      </c>
      <c r="CS33" s="20">
        <f t="shared" si="218"/>
        <v>39.714082911739666</v>
      </c>
      <c r="CT33" s="20">
        <f t="shared" si="218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9">+CX34+CX35</f>
        <v>409.92641279356951</v>
      </c>
      <c r="CY33" s="20">
        <f t="shared" si="219"/>
        <v>115.36064478947185</v>
      </c>
      <c r="CZ33" s="20">
        <f t="shared" si="219"/>
        <v>57.55999218119095</v>
      </c>
      <c r="DA33" s="20">
        <f t="shared" si="219"/>
        <v>-42.893023925176422</v>
      </c>
      <c r="DB33" s="20">
        <f t="shared" si="219"/>
        <v>607.55410635203054</v>
      </c>
      <c r="DC33" s="20">
        <f t="shared" si="219"/>
        <v>-64.111407807970423</v>
      </c>
      <c r="DD33" s="20">
        <f t="shared" si="219"/>
        <v>103.53834271272123</v>
      </c>
      <c r="DE33" s="20">
        <f t="shared" si="219"/>
        <v>277.14714007880127</v>
      </c>
      <c r="DF33" s="20">
        <f t="shared" si="219"/>
        <v>-144.27631096030044</v>
      </c>
      <c r="DG33" s="20">
        <f t="shared" si="219"/>
        <v>168.42189317282885</v>
      </c>
      <c r="DH33" s="20">
        <f t="shared" si="219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0">+DL34+DL35</f>
        <v>37.470486846397954</v>
      </c>
      <c r="DM33" s="20">
        <f t="shared" si="220"/>
        <v>197.37799027357522</v>
      </c>
      <c r="DN33" s="20">
        <f t="shared" si="220"/>
        <v>151.13685252689879</v>
      </c>
      <c r="DO33" s="20">
        <f t="shared" si="220"/>
        <v>75.604552229472205</v>
      </c>
      <c r="DP33" s="20">
        <f t="shared" si="220"/>
        <v>488.17078632770972</v>
      </c>
      <c r="DQ33" s="20">
        <f t="shared" si="220"/>
        <v>241.98073873919105</v>
      </c>
      <c r="DR33" s="20">
        <f t="shared" si="220"/>
        <v>67.352246925691603</v>
      </c>
      <c r="DS33" s="20">
        <f t="shared" si="220"/>
        <v>10.245061255949338</v>
      </c>
      <c r="DT33" s="20">
        <f t="shared" si="220"/>
        <v>-258.60851436799891</v>
      </c>
      <c r="DU33" s="20">
        <f t="shared" si="220"/>
        <v>194.19698615656699</v>
      </c>
      <c r="DV33" s="20">
        <f t="shared" si="220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1">+DZ34+DZ35</f>
        <v>-85.095506712242056</v>
      </c>
      <c r="EA33" s="20">
        <f t="shared" si="221"/>
        <v>64.993440395484527</v>
      </c>
      <c r="EB33" s="20">
        <f t="shared" si="221"/>
        <v>-44.63280440568721</v>
      </c>
      <c r="EC33" s="20">
        <f t="shared" si="221"/>
        <v>96.282524841681038</v>
      </c>
      <c r="ED33" s="20">
        <f t="shared" si="221"/>
        <v>-120.13661125265128</v>
      </c>
      <c r="EE33" s="20">
        <f t="shared" si="221"/>
        <v>81.48952841412401</v>
      </c>
      <c r="EF33" s="20">
        <f t="shared" si="221"/>
        <v>122.51006849125304</v>
      </c>
      <c r="EG33" s="20">
        <f t="shared" si="221"/>
        <v>15.882604248019049</v>
      </c>
      <c r="EH33" s="20">
        <f t="shared" si="221"/>
        <v>25.191445139526213</v>
      </c>
      <c r="EI33" s="20">
        <f t="shared" si="221"/>
        <v>-25.957580368446628</v>
      </c>
      <c r="EJ33" s="20">
        <f t="shared" si="221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2">+EN34+EN35</f>
        <v>48.913780861869043</v>
      </c>
      <c r="EO33" s="20">
        <f t="shared" si="222"/>
        <v>318.7818475646834</v>
      </c>
      <c r="EP33" s="20">
        <f t="shared" si="222"/>
        <v>68.241472006153657</v>
      </c>
      <c r="EQ33" s="20">
        <f t="shared" si="222"/>
        <v>47.981825835858835</v>
      </c>
      <c r="ER33" s="20">
        <f t="shared" si="222"/>
        <v>-17.961547580637703</v>
      </c>
      <c r="ES33" s="20">
        <f t="shared" si="222"/>
        <v>273.70450770248101</v>
      </c>
      <c r="ET33" s="20">
        <f t="shared" si="222"/>
        <v>91.252648420089301</v>
      </c>
      <c r="EU33" s="20">
        <f t="shared" si="222"/>
        <v>-0.50998455405753873</v>
      </c>
      <c r="EV33" s="20">
        <f t="shared" ref="EV33:EX33" si="223">+EV34+EV35</f>
        <v>46.930860603582417</v>
      </c>
      <c r="EW33" s="20">
        <f t="shared" si="223"/>
        <v>28.706501371562368</v>
      </c>
      <c r="EX33" s="20">
        <f t="shared" si="223"/>
        <v>470.43577098745834</v>
      </c>
      <c r="EY33" s="20">
        <f t="shared" si="10"/>
        <v>1336.1482797143206</v>
      </c>
      <c r="EZ33" s="574"/>
      <c r="FA33" s="20">
        <f t="shared" ref="FA33:FL33" si="224">+FA34+FA35</f>
        <v>3035.5227246622021</v>
      </c>
      <c r="FB33" s="20">
        <f t="shared" si="224"/>
        <v>22.345605930431329</v>
      </c>
      <c r="FC33" s="20">
        <f t="shared" si="224"/>
        <v>47.446988601354263</v>
      </c>
      <c r="FD33" s="20">
        <f t="shared" si="224"/>
        <v>700.40691066253726</v>
      </c>
      <c r="FE33" s="20">
        <f t="shared" si="224"/>
        <v>80.012077606413357</v>
      </c>
      <c r="FF33" s="20">
        <f t="shared" si="224"/>
        <v>72.977785083933298</v>
      </c>
      <c r="FG33" s="20">
        <f t="shared" si="224"/>
        <v>184.29804020986742</v>
      </c>
      <c r="FH33" s="20">
        <f t="shared" si="224"/>
        <v>74.045657562984076</v>
      </c>
      <c r="FI33" s="20">
        <f t="shared" si="224"/>
        <v>41.179031690963299</v>
      </c>
      <c r="FJ33" s="20">
        <f t="shared" si="224"/>
        <v>67.862655733977761</v>
      </c>
      <c r="FK33" s="20">
        <f t="shared" si="224"/>
        <v>360.56378850832084</v>
      </c>
      <c r="FL33" s="20">
        <f t="shared" si="224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Y33" si="225">+FP34+FP35</f>
        <v>279.62239215227748</v>
      </c>
      <c r="FQ33" s="20">
        <f t="shared" si="225"/>
        <v>751.50787397218471</v>
      </c>
      <c r="FR33" s="20">
        <f t="shared" si="225"/>
        <v>111.3651464083859</v>
      </c>
      <c r="FS33" s="20">
        <f t="shared" si="225"/>
        <v>232.44551922391486</v>
      </c>
      <c r="FT33" s="20">
        <f t="shared" si="225"/>
        <v>48.462473587607747</v>
      </c>
      <c r="FU33" s="20">
        <f t="shared" si="225"/>
        <v>211.39016518799198</v>
      </c>
      <c r="FV33" s="20">
        <f t="shared" si="225"/>
        <v>289.53089987047497</v>
      </c>
      <c r="FW33" s="20">
        <f t="shared" si="225"/>
        <v>219.25468694196985</v>
      </c>
      <c r="FX33" s="20">
        <f t="shared" si="225"/>
        <v>686.97053761637414</v>
      </c>
      <c r="FY33" s="20">
        <f t="shared" si="225"/>
        <v>252.49862431504806</v>
      </c>
      <c r="FZ33" s="20">
        <f>+SUM(FO33:FY33)</f>
        <v>3351.2688645103535</v>
      </c>
      <c r="GB33" s="708"/>
    </row>
    <row r="34" spans="2:184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711">
        <v>76.76838816047507</v>
      </c>
      <c r="FW34" s="711">
        <v>205.22985345196975</v>
      </c>
      <c r="FX34" s="711">
        <v>581.06021493637411</v>
      </c>
      <c r="FY34" s="711">
        <v>226.20183806504789</v>
      </c>
      <c r="FZ34" s="15">
        <f>+SUM(FO34:FY34)</f>
        <v>2665.8040079303537</v>
      </c>
      <c r="GB34" s="708"/>
    </row>
    <row r="35" spans="2:184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v>26.296786250000167</v>
      </c>
      <c r="FZ35" s="15">
        <f>+SUM(FO35:FY35)</f>
        <v>685.46485657999995</v>
      </c>
      <c r="GB35" s="708"/>
    </row>
    <row r="36" spans="2:184" ht="15.75" x14ac:dyDescent="0.25">
      <c r="B36" s="690" t="s">
        <v>40</v>
      </c>
      <c r="C36" s="20">
        <f>+C37+C39+C40+C41+C42</f>
        <v>-498.32628305413522</v>
      </c>
      <c r="D36" s="20">
        <f t="shared" ref="D36" si="226">+D37+D39+D40+D41+D42</f>
        <v>375.37547316401964</v>
      </c>
      <c r="E36" s="20">
        <f t="shared" ref="E36" si="227">+E37+E39+E40+E41+E42</f>
        <v>394.94632165421524</v>
      </c>
      <c r="F36" s="20">
        <f t="shared" ref="F36" si="228">+F37+F39+F40+F41+F42</f>
        <v>214.97149683806583</v>
      </c>
      <c r="G36" s="20">
        <f t="shared" ref="G36" si="229">+G37+G39+G40+G41+G42</f>
        <v>-190.16956436803014</v>
      </c>
      <c r="H36" s="20">
        <f t="shared" ref="H36" si="230">+H37+H39+H40+H41+H42</f>
        <v>186.58146668604641</v>
      </c>
      <c r="I36" s="20">
        <f t="shared" ref="I36" si="231">+I37+I39+I40+I41+I42</f>
        <v>62.940405962719439</v>
      </c>
      <c r="J36" s="20">
        <f t="shared" ref="J36" si="232">+J37+J39+J40+J41+J42</f>
        <v>870.71766929430351</v>
      </c>
      <c r="K36" s="20">
        <f t="shared" ref="K36" si="233">+K37+K39+K40+K41+K42</f>
        <v>280.54608180386111</v>
      </c>
      <c r="L36" s="20">
        <f t="shared" ref="L36" si="234">+L37+L39+L40+L41+L42</f>
        <v>357.63372192410088</v>
      </c>
      <c r="M36" s="20">
        <f t="shared" ref="M36" si="235">+M37+M39+M40+M41+M42</f>
        <v>230.78352471259629</v>
      </c>
      <c r="N36" s="20">
        <f t="shared" ref="N36" si="236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7">+R37+R39+R40+R41+R42</f>
        <v>648.17415221793897</v>
      </c>
      <c r="S36" s="20">
        <f t="shared" ref="S36" si="238">+S37+S39+S40+S41+S42</f>
        <v>55.527431350606747</v>
      </c>
      <c r="T36" s="20">
        <f t="shared" ref="T36" si="239">+T37+T39+T40+T41+T42</f>
        <v>476.08406819570803</v>
      </c>
      <c r="U36" s="20">
        <f t="shared" ref="U36" si="240">+U37+U39+U40+U41+U42</f>
        <v>282.62245137977487</v>
      </c>
      <c r="V36" s="20">
        <f t="shared" ref="V36" si="241">+V37+V39+V40+V41+V42</f>
        <v>-503.92439808744564</v>
      </c>
      <c r="W36" s="20">
        <f t="shared" ref="W36" si="242">+W37+W39+W40+W41+W42</f>
        <v>718.48532734562673</v>
      </c>
      <c r="X36" s="20">
        <f t="shared" ref="X36" si="243">+X37+X39+X40+X41+X42</f>
        <v>167.2503017071098</v>
      </c>
      <c r="Y36" s="20">
        <f t="shared" ref="Y36" si="244">+Y37+Y39+Y40+Y41+Y42</f>
        <v>219.6670166648438</v>
      </c>
      <c r="Z36" s="20">
        <f t="shared" ref="Z36" si="245">+Z37+Z39+Z40+Z41+Z42</f>
        <v>302.13093979371644</v>
      </c>
      <c r="AA36" s="20">
        <f t="shared" ref="AA36" si="246">+AA37+AA39+AA40+AA41+AA42</f>
        <v>203.57323106599378</v>
      </c>
      <c r="AB36" s="20">
        <f t="shared" ref="AB36" si="247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8">+AF37+AF39+AF40+AF41+AF42</f>
        <v>-275.64476229454283</v>
      </c>
      <c r="AG36" s="20">
        <f t="shared" ref="AG36" si="249">+AG37+AG39+AG40+AG41+AG42</f>
        <v>-180.08449238093095</v>
      </c>
      <c r="AH36" s="20">
        <f t="shared" ref="AH36" si="250">+AH37+AH39+AH40+AH41+AH42</f>
        <v>-79.774902062211609</v>
      </c>
      <c r="AI36" s="20">
        <f t="shared" ref="AI36" si="251">+AI37+AI39+AI40+AI41+AI42</f>
        <v>252.2076286333712</v>
      </c>
      <c r="AJ36" s="20">
        <f t="shared" ref="AJ36" si="252">+AJ37+AJ39+AJ40+AJ41+AJ42</f>
        <v>-75.733680966654816</v>
      </c>
      <c r="AK36" s="20">
        <f t="shared" ref="AK36" si="253">+AK37+AK39+AK40+AK41+AK42</f>
        <v>-426.27425133831298</v>
      </c>
      <c r="AL36" s="20">
        <f t="shared" ref="AL36" si="254">+AL37+AL39+AL40+AL41+AL42</f>
        <v>490.41203375892593</v>
      </c>
      <c r="AM36" s="20">
        <f t="shared" ref="AM36" si="255">+AM37+AM39+AM40+AM41+AM42</f>
        <v>338.92552693688697</v>
      </c>
      <c r="AN36" s="20">
        <f t="shared" ref="AN36" si="256">+AN37+AN39+AN40+AN41+AN42</f>
        <v>497.75897517687253</v>
      </c>
      <c r="AO36" s="20">
        <f t="shared" ref="AO36" si="257">+AO37+AO39+AO40+AO41+AO42</f>
        <v>510.00383021308119</v>
      </c>
      <c r="AP36" s="20">
        <f t="shared" ref="AP36" si="258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9">+AT37+AT39+AT40+AT41+AT42</f>
        <v>73.398947695924534</v>
      </c>
      <c r="AU36" s="20">
        <f t="shared" ref="AU36" si="260">+AU37+AU39+AU40+AU41+AU42</f>
        <v>-20.511897311989628</v>
      </c>
      <c r="AV36" s="20">
        <f t="shared" ref="AV36" si="261">+AV37+AV39+AV40+AV41+AV42</f>
        <v>201.90923894212574</v>
      </c>
      <c r="AW36" s="20">
        <f t="shared" ref="AW36" si="262">+AW37+AW39+AW40+AW41+AW42</f>
        <v>657.59234249029635</v>
      </c>
      <c r="AX36" s="20">
        <f t="shared" ref="AX36" si="263">+AX37+AX39+AX40+AX41+AX42</f>
        <v>-56.497757060484275</v>
      </c>
      <c r="AY36" s="20">
        <f t="shared" ref="AY36" si="264">+AY37+AY39+AY40+AY41+AY42</f>
        <v>109.60077785417279</v>
      </c>
      <c r="AZ36" s="20">
        <f t="shared" ref="AZ36" si="265">+AZ37+AZ39+AZ40+AZ41+AZ42</f>
        <v>0.92389875828707169</v>
      </c>
      <c r="BA36" s="20">
        <f t="shared" ref="BA36" si="266">+BA37+BA39+BA40+BA41+BA42</f>
        <v>-42.577991291012466</v>
      </c>
      <c r="BB36" s="20">
        <f t="shared" ref="BB36" si="267">+BB37+BB39+BB40+BB41+BB42</f>
        <v>66.757854414267428</v>
      </c>
      <c r="BC36" s="20">
        <f t="shared" ref="BC36" si="268">+BC37+BC39+BC40+BC41+BC42</f>
        <v>991.71681951581627</v>
      </c>
      <c r="BD36" s="20">
        <f t="shared" ref="BD36" si="269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0">+BH37+BH39+BH40+BH41+BH42</f>
        <v>-624.81114387666696</v>
      </c>
      <c r="BI36" s="20">
        <f t="shared" ref="BI36" si="271">+BI37+BI39+BI40+BI41+BI42</f>
        <v>-45.423187733261074</v>
      </c>
      <c r="BJ36" s="20">
        <f t="shared" ref="BJ36" si="272">+BJ37+BJ39+BJ40+BJ41+BJ42</f>
        <v>3.3040745899325259</v>
      </c>
      <c r="BK36" s="20">
        <f t="shared" ref="BK36" si="273">+BK37+BK39+BK40+BK41+BK42</f>
        <v>1647.0615251757856</v>
      </c>
      <c r="BL36" s="20">
        <f t="shared" ref="BL36" si="274">+BL37+BL39+BL40+BL41+BL42</f>
        <v>797.40213654878403</v>
      </c>
      <c r="BM36" s="20">
        <f t="shared" ref="BM36" si="275">+BM37+BM39+BM40+BM41+BM42</f>
        <v>-136.90637008428433</v>
      </c>
      <c r="BN36" s="20">
        <f t="shared" ref="BN36" si="276">+BN37+BN39+BN40+BN41+BN42</f>
        <v>407.53712239507888</v>
      </c>
      <c r="BO36" s="20">
        <f t="shared" ref="BO36" si="277">+BO37+BO39+BO40+BO41+BO42</f>
        <v>-484.55990832043119</v>
      </c>
      <c r="BP36" s="20">
        <f t="shared" ref="BP36" si="278">+BP37+BP39+BP40+BP41+BP42</f>
        <v>-322.03641141399748</v>
      </c>
      <c r="BQ36" s="20">
        <f t="shared" ref="BQ36" si="279">+BQ37+BQ39+BQ40+BQ41+BQ42</f>
        <v>-596.9057359200433</v>
      </c>
      <c r="BR36" s="20">
        <f t="shared" ref="BR36" si="280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1">+BV37+BV39+BV40+BV41+BV42</f>
        <v>-139.70604791768079</v>
      </c>
      <c r="BW36" s="20">
        <f t="shared" ref="BW36" si="282">+BW37+BW39+BW40+BW41+BW42</f>
        <v>193.23369265410827</v>
      </c>
      <c r="BX36" s="20">
        <f t="shared" ref="BX36" si="283">+BX37+BX39+BX40+BX41+BX42</f>
        <v>-95.418986440131505</v>
      </c>
      <c r="BY36" s="20">
        <f t="shared" ref="BY36" si="284">+BY37+BY39+BY40+BY41+BY42</f>
        <v>61.604796590647076</v>
      </c>
      <c r="BZ36" s="20">
        <f t="shared" ref="BZ36" si="285">+BZ37+BZ39+BZ40+BZ41+BZ42</f>
        <v>87.918137484729954</v>
      </c>
      <c r="CA36" s="20">
        <f t="shared" ref="CA36" si="286">+CA37+CA39+CA40+CA41+CA42</f>
        <v>122.20000555326118</v>
      </c>
      <c r="CB36" s="20">
        <f t="shared" ref="CB36" si="287">+CB37+CB39+CB40+CB41+CB42</f>
        <v>-119.41021757785705</v>
      </c>
      <c r="CC36" s="20">
        <f t="shared" ref="CC36" si="288">+CC37+CC39+CC40+CC41+CC42</f>
        <v>113.93169178275947</v>
      </c>
      <c r="CD36" s="20">
        <f t="shared" ref="CD36" si="289">+CD37+CD39+CD40+CD41+CD42</f>
        <v>223.24027100621851</v>
      </c>
      <c r="CE36" s="20">
        <f t="shared" ref="CE36" si="290">+CE37+CE39+CE40+CE41+CE42</f>
        <v>-285.14809702262278</v>
      </c>
      <c r="CF36" s="20">
        <f t="shared" ref="CF36" si="291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2">+CJ37+CJ39+CJ40+CJ41+CJ42</f>
        <v>-550.07882533694749</v>
      </c>
      <c r="CK36" s="20">
        <f t="shared" ref="CK36" si="293">+CK37+CK39+CK40+CK41+CK42</f>
        <v>699.42406291402358</v>
      </c>
      <c r="CL36" s="20">
        <f t="shared" ref="CL36" si="294">+CL37+CL39+CL40+CL41+CL42</f>
        <v>-259.98912460492335</v>
      </c>
      <c r="CM36" s="20">
        <f t="shared" ref="CM36" si="295">+CM37+CM39+CM40+CM41+CM42</f>
        <v>376.17700412832704</v>
      </c>
      <c r="CN36" s="20">
        <f t="shared" ref="CN36" si="296">+CN37+CN39+CN40+CN41+CN42</f>
        <v>35.749466896864959</v>
      </c>
      <c r="CO36" s="20">
        <f t="shared" ref="CO36" si="297">+CO37+CO39+CO40+CO41+CO42</f>
        <v>-53.5593489105391</v>
      </c>
      <c r="CP36" s="20">
        <f t="shared" ref="CP36" si="298">+CP37+CP39+CP40+CP41+CP42</f>
        <v>-38.100119396436469</v>
      </c>
      <c r="CQ36" s="20">
        <f t="shared" ref="CQ36" si="299">+CQ37+CQ39+CQ40+CQ41+CQ42</f>
        <v>115.0933526111758</v>
      </c>
      <c r="CR36" s="20">
        <f t="shared" ref="CR36" si="300">+CR37+CR39+CR40+CR41+CR42</f>
        <v>-837.03709466449982</v>
      </c>
      <c r="CS36" s="20">
        <f t="shared" ref="CS36" si="301">+CS37+CS39+CS40+CS41+CS42</f>
        <v>134.26115471129887</v>
      </c>
      <c r="CT36" s="20">
        <f t="shared" ref="CT36" si="302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03">+CX37+CX39+CX40+CX41+CX42</f>
        <v>-747.7741847990211</v>
      </c>
      <c r="CY36" s="20">
        <f t="shared" ref="CY36" si="304">+CY37+CY39+CY40+CY41+CY42</f>
        <v>229.94892820548623</v>
      </c>
      <c r="CZ36" s="20">
        <f t="shared" ref="CZ36" si="305">+CZ37+CZ39+CZ40+CZ41+CZ42</f>
        <v>1218.3765680697595</v>
      </c>
      <c r="DA36" s="20">
        <f t="shared" ref="DA36" si="306">+DA37+DA39+DA40+DA41+DA42</f>
        <v>-106.67983895314939</v>
      </c>
      <c r="DB36" s="20">
        <f t="shared" ref="DB36" si="307">+DB37+DB39+DB40+DB41+DB42</f>
        <v>690.25196453481612</v>
      </c>
      <c r="DC36" s="20">
        <f t="shared" ref="DC36" si="308">+DC37+DC39+DC40+DC41+DC42</f>
        <v>674.40891192249615</v>
      </c>
      <c r="DD36" s="20">
        <f t="shared" ref="DD36" si="309">+DD37+DD39+DD40+DD41+DD42</f>
        <v>-364.79389263957933</v>
      </c>
      <c r="DE36" s="20">
        <f t="shared" ref="DE36" si="310">+DE37+DE39+DE40+DE41+DE42</f>
        <v>-277.49802724965593</v>
      </c>
      <c r="DF36" s="20">
        <f t="shared" ref="DF36" si="311">+DF37+DF39+DF40+DF41+DF42</f>
        <v>-314.51740420305276</v>
      </c>
      <c r="DG36" s="20">
        <f t="shared" ref="DG36" si="312">+DG37+DG39+DG40+DG41+DG42</f>
        <v>531.83585718027507</v>
      </c>
      <c r="DH36" s="20">
        <f t="shared" ref="DH36" si="313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14">+DL37+DL39+DL40+DL41+DL42</f>
        <v>-46.042432673922235</v>
      </c>
      <c r="DM36" s="20">
        <f t="shared" ref="DM36" si="315">+DM37+DM39+DM40+DM41+DM42</f>
        <v>-2.2942036970726818</v>
      </c>
      <c r="DN36" s="20">
        <f t="shared" ref="DN36" si="316">+DN37+DN39+DN40+DN41+DN42</f>
        <v>-574.54099521420164</v>
      </c>
      <c r="DO36" s="20">
        <f t="shared" ref="DO36" si="317">+DO37+DO39+DO40+DO41+DO42</f>
        <v>332.84661325233213</v>
      </c>
      <c r="DP36" s="20">
        <f t="shared" ref="DP36" si="318">+DP37+DP39+DP40+DP41+DP42</f>
        <v>-27.42344227815552</v>
      </c>
      <c r="DQ36" s="20">
        <f t="shared" ref="DQ36" si="319">+DQ37+DQ39+DQ40+DQ41+DQ42</f>
        <v>-60.855484321101436</v>
      </c>
      <c r="DR36" s="20">
        <f t="shared" ref="DR36" si="320">+DR37+DR39+DR40+DR41+DR42</f>
        <v>180.8963642839762</v>
      </c>
      <c r="DS36" s="20">
        <f t="shared" ref="DS36" si="321">+DS37+DS39+DS40+DS41+DS42</f>
        <v>-414.13628393724935</v>
      </c>
      <c r="DT36" s="20">
        <f t="shared" ref="DT36" si="322">+DT37+DT39+DT40+DT41+DT42</f>
        <v>-208.76612162765085</v>
      </c>
      <c r="DU36" s="20">
        <f t="shared" ref="DU36" si="323">+DU37+DU39+DU40+DU41+DU42</f>
        <v>105.56051699170055</v>
      </c>
      <c r="DV36" s="20">
        <f t="shared" ref="DV36" si="324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25">+DZ37+DZ39+DZ40+DZ41+DZ42</f>
        <v>181.07021390713734</v>
      </c>
      <c r="EA36" s="20">
        <f t="shared" ref="EA36" si="326">+EA37+EA39+EA40+EA41+EA42</f>
        <v>-440.14424324978785</v>
      </c>
      <c r="EB36" s="20">
        <f t="shared" ref="EB36" si="327">+EB37+EB39+EB40+EB41+EB42</f>
        <v>454.34509286649222</v>
      </c>
      <c r="EC36" s="20">
        <f t="shared" ref="EC36" si="328">+EC37+EC39+EC40+EC41+EC42</f>
        <v>-154.6505876789941</v>
      </c>
      <c r="ED36" s="20">
        <f t="shared" ref="ED36" si="329">+ED37+ED39+ED40+ED41+ED42</f>
        <v>-46.512557738757472</v>
      </c>
      <c r="EE36" s="20">
        <f t="shared" ref="EE36" si="330">+EE37+EE39+EE40+EE41+EE42</f>
        <v>-139.92908699875207</v>
      </c>
      <c r="EF36" s="20">
        <f t="shared" ref="EF36" si="331">+EF37+EF39+EF40+EF41+EF42</f>
        <v>-10.063170564110365</v>
      </c>
      <c r="EG36" s="20">
        <f t="shared" ref="EG36" si="332">+EG37+EG39+EG40+EG41+EG42</f>
        <v>-570.22086151592544</v>
      </c>
      <c r="EH36" s="20">
        <f t="shared" ref="EH36" si="333">+EH37+EH39+EH40+EH41+EH42</f>
        <v>-122.38132479763232</v>
      </c>
      <c r="EI36" s="20">
        <f t="shared" ref="EI36" si="334">+EI37+EI39+EI40+EI41+EI42</f>
        <v>62.763770041785051</v>
      </c>
      <c r="EJ36" s="20">
        <f t="shared" ref="EJ36" si="335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36">+EN37+EN39+EN40+EN41+EN42</f>
        <v>372.2250151152673</v>
      </c>
      <c r="EO36" s="20">
        <f t="shared" ref="EO36" si="337">+EO37+EO39+EO40+EO41+EO42</f>
        <v>-534.27338434862986</v>
      </c>
      <c r="EP36" s="20">
        <f t="shared" ref="EP36" si="338">+EP37+EP39+EP40+EP41+EP42</f>
        <v>-234.67823701793327</v>
      </c>
      <c r="EQ36" s="20">
        <f t="shared" ref="EQ36" si="339">+EQ37+EQ39+EQ40+EQ41+EQ42</f>
        <v>181.05434286148738</v>
      </c>
      <c r="ER36" s="20">
        <f t="shared" ref="ER36" si="340">+ER37+ER39+ER40+ER41+ER42</f>
        <v>69.412311628256887</v>
      </c>
      <c r="ES36" s="20">
        <f t="shared" ref="ES36" si="341">+ES37+ES39+ES40+ES41+ES42</f>
        <v>-6.8115626866445744</v>
      </c>
      <c r="ET36" s="20">
        <f t="shared" ref="ET36" si="342">+ET37+ET39+ET40+ET41+ET42</f>
        <v>-104.64929870922967</v>
      </c>
      <c r="EU36" s="20">
        <f t="shared" ref="EU36:EX36" si="343">+EU37+EU39+EU40+EU41+EU42</f>
        <v>258.37471676243734</v>
      </c>
      <c r="EV36" s="20">
        <f t="shared" si="343"/>
        <v>410.58499449505121</v>
      </c>
      <c r="EW36" s="20">
        <f t="shared" si="343"/>
        <v>1002.626740300135</v>
      </c>
      <c r="EX36" s="20">
        <f t="shared" si="343"/>
        <v>410.4474680902407</v>
      </c>
      <c r="EY36" s="20">
        <f t="shared" si="10"/>
        <v>1370.9608228539742</v>
      </c>
      <c r="EZ36" s="574"/>
      <c r="FA36" s="20">
        <f t="shared" ref="FA36:FL36" si="344">+FA37+FA39+FA40+FA41+FA42</f>
        <v>154.69760071474798</v>
      </c>
      <c r="FB36" s="20">
        <f t="shared" si="344"/>
        <v>14.967416141599728</v>
      </c>
      <c r="FC36" s="20">
        <f t="shared" si="344"/>
        <v>-125.77584828335065</v>
      </c>
      <c r="FD36" s="20">
        <f t="shared" si="344"/>
        <v>87.054484284323934</v>
      </c>
      <c r="FE36" s="20">
        <f t="shared" si="344"/>
        <v>-384.39792828724444</v>
      </c>
      <c r="FF36" s="20">
        <f t="shared" si="344"/>
        <v>-406.11717676810741</v>
      </c>
      <c r="FG36" s="20">
        <f t="shared" si="344"/>
        <v>63.611086701196015</v>
      </c>
      <c r="FH36" s="20">
        <f t="shared" si="344"/>
        <v>-304.00640547414588</v>
      </c>
      <c r="FI36" s="20">
        <f t="shared" si="344"/>
        <v>-67.834637258382372</v>
      </c>
      <c r="FJ36" s="20">
        <f t="shared" si="344"/>
        <v>-33.777686387787227</v>
      </c>
      <c r="FK36" s="20">
        <f t="shared" si="344"/>
        <v>261.66395579283983</v>
      </c>
      <c r="FL36" s="20">
        <f t="shared" si="344"/>
        <v>513.21892662730829</v>
      </c>
      <c r="FM36" s="20">
        <f t="shared" si="11"/>
        <v>-226.6962121970023</v>
      </c>
      <c r="FO36" s="20">
        <f>+FO37+FO39+FO40+FO41+FO42</f>
        <v>-356.28205376180239</v>
      </c>
      <c r="FP36" s="20">
        <f t="shared" ref="FP36:FY36" si="345">+FP37+FP39+FP40+FP41+FP42</f>
        <v>597.60502690943554</v>
      </c>
      <c r="FQ36" s="20">
        <f t="shared" si="345"/>
        <v>-164.0512959541874</v>
      </c>
      <c r="FR36" s="20">
        <f t="shared" si="345"/>
        <v>-54.272816512097648</v>
      </c>
      <c r="FS36" s="20">
        <f t="shared" si="345"/>
        <v>313.51088515503221</v>
      </c>
      <c r="FT36" s="20">
        <f t="shared" si="345"/>
        <v>-405.03166805949519</v>
      </c>
      <c r="FU36" s="20">
        <f t="shared" si="345"/>
        <v>246.55904521903994</v>
      </c>
      <c r="FV36" s="20">
        <f t="shared" si="345"/>
        <v>174.24254416998446</v>
      </c>
      <c r="FW36" s="20">
        <f t="shared" si="345"/>
        <v>72.854065272194717</v>
      </c>
      <c r="FX36" s="20">
        <f t="shared" si="345"/>
        <v>-11.379124449847865</v>
      </c>
      <c r="FY36" s="20">
        <f t="shared" si="345"/>
        <v>415.66390198446811</v>
      </c>
      <c r="FZ36" s="20">
        <f>+SUM(FO36:FY36)</f>
        <v>829.41850997272445</v>
      </c>
      <c r="GB36" s="708"/>
    </row>
    <row r="37" spans="2:184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132.53268448149225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1021.136094169658</v>
      </c>
      <c r="FO37" s="15">
        <v>-375.9036655118</v>
      </c>
      <c r="FP37" s="15">
        <v>610.39790206827627</v>
      </c>
      <c r="FQ37" s="15">
        <v>-226.97000005418664</v>
      </c>
      <c r="FR37" s="15">
        <v>-12.609680107601065</v>
      </c>
      <c r="FS37" s="15">
        <v>164.00228039116098</v>
      </c>
      <c r="FT37" s="15">
        <v>-361.36174164281914</v>
      </c>
      <c r="FU37" s="15">
        <v>283.97431565623504</v>
      </c>
      <c r="FV37" s="15">
        <v>305.31324810740966</v>
      </c>
      <c r="FW37" s="15">
        <v>191.49444562219276</v>
      </c>
      <c r="FX37" s="15">
        <v>55.173157800458625</v>
      </c>
      <c r="FY37" s="15">
        <v>394.71083554673959</v>
      </c>
      <c r="FZ37" s="15">
        <f>+SUM(FO37:FY37)</f>
        <v>1028.2210978760661</v>
      </c>
      <c r="GB37" s="708"/>
    </row>
    <row r="38" spans="2:184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37.299845293776229</v>
      </c>
      <c r="EJ38" s="15">
        <v>259.60946350523795</v>
      </c>
      <c r="EK38" s="15">
        <f t="shared" si="9"/>
        <v>-42.534557247844987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-47.990199558368772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-143.4839462500596</v>
      </c>
      <c r="FO38" s="15">
        <v>-252.21031203490702</v>
      </c>
      <c r="FP38" s="15">
        <v>440.5664812262919</v>
      </c>
      <c r="FQ38" s="15">
        <v>-331.70145120729501</v>
      </c>
      <c r="FR38" s="15">
        <v>-17.074461685205279</v>
      </c>
      <c r="FS38" s="15">
        <v>214.08155096192326</v>
      </c>
      <c r="FT38" s="15">
        <v>-515.73055599261886</v>
      </c>
      <c r="FU38" s="15">
        <v>245.39676877591444</v>
      </c>
      <c r="FV38" s="15">
        <v>-92.000550553121798</v>
      </c>
      <c r="FW38" s="15">
        <v>18.161807809076208</v>
      </c>
      <c r="FX38" s="15">
        <v>63.140443122352053</v>
      </c>
      <c r="FY38" s="15">
        <v>306.99648577530638</v>
      </c>
      <c r="FZ38" s="15">
        <f>+SUM(FO38:FY38)</f>
        <v>79.626206197716272</v>
      </c>
      <c r="GB38" s="708"/>
    </row>
    <row r="39" spans="2:184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v>-10</v>
      </c>
      <c r="FZ39" s="15">
        <f>+SUM(FO39:FY39)</f>
        <v>-28.149182490000001</v>
      </c>
      <c r="GB39" s="708"/>
    </row>
    <row r="40" spans="2:184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v>49.586230437728602</v>
      </c>
      <c r="FZ40" s="15">
        <f>+SUM(FO40:FY40)</f>
        <v>-192.30920941334114</v>
      </c>
      <c r="GB40" s="708"/>
    </row>
    <row r="41" spans="2:184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v>-18.63316400000005</v>
      </c>
      <c r="FZ41" s="15">
        <f>+SUM(FO41:FY41)</f>
        <v>21.655803999999648</v>
      </c>
      <c r="GB41" s="708"/>
    </row>
    <row r="42" spans="2:184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>
        <f>+SUM(FO42:FY42)</f>
        <v>0</v>
      </c>
      <c r="GB42" s="708"/>
    </row>
    <row r="43" spans="2:184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v>12.779027550000023</v>
      </c>
      <c r="FZ43" s="24">
        <f>+SUM(FO43:FY43)</f>
        <v>-1048.98258579</v>
      </c>
      <c r="GB43" s="708"/>
    </row>
    <row r="44" spans="2:184" x14ac:dyDescent="0.25">
      <c r="B44" s="114" t="s">
        <v>741</v>
      </c>
    </row>
    <row r="45" spans="2:184" x14ac:dyDescent="0.25">
      <c r="B45" s="114" t="s">
        <v>742</v>
      </c>
    </row>
    <row r="46" spans="2:184" x14ac:dyDescent="0.25">
      <c r="B46" s="114" t="s">
        <v>743</v>
      </c>
    </row>
    <row r="47" spans="2:184" x14ac:dyDescent="0.25">
      <c r="B47" s="114" t="s">
        <v>730</v>
      </c>
    </row>
    <row r="48" spans="2:184" x14ac:dyDescent="0.25">
      <c r="B48" s="114" t="s">
        <v>744</v>
      </c>
    </row>
  </sheetData>
  <mergeCells count="13">
    <mergeCell ref="EM5:EY5"/>
    <mergeCell ref="FA5:FM5"/>
    <mergeCell ref="FO5:FZ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Z53"/>
  <sheetViews>
    <sheetView zoomScaleNormal="100" workbookViewId="0">
      <pane xSplit="2" ySplit="6" topLeftCell="FJ36" activePane="bottomRight" state="frozen"/>
      <selection activeCell="B43" sqref="B43"/>
      <selection pane="topRight" activeCell="B43" sqref="B43"/>
      <selection pane="bottomLeft" activeCell="B43" sqref="B43"/>
      <selection pane="bottomRight" activeCell="K47" sqref="K4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2" width="10.140625" style="9" customWidth="1"/>
    <col min="183" max="16384" width="11.42578125" style="9"/>
  </cols>
  <sheetData>
    <row r="2" spans="2:182" ht="53.25" customHeight="1" x14ac:dyDescent="0.25">
      <c r="B2" s="686"/>
    </row>
    <row r="3" spans="2:182" ht="15.75" x14ac:dyDescent="0.25">
      <c r="B3" s="686" t="s">
        <v>705</v>
      </c>
    </row>
    <row r="4" spans="2:182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</row>
    <row r="5" spans="2:182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5"/>
    </row>
    <row r="6" spans="2:182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24</v>
      </c>
    </row>
    <row r="7" spans="2:182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368.53724501810734</v>
      </c>
      <c r="FY7" s="542">
        <v>1197.2887589716775</v>
      </c>
      <c r="FZ7" s="542">
        <f>+SUM(FO7:FY7)</f>
        <v>4362.5116031369025</v>
      </c>
    </row>
    <row r="8" spans="2:182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L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24"/>
        <v>285.19547559400002</v>
      </c>
      <c r="FK8" s="521">
        <f t="shared" si="24"/>
        <v>310.11388596172725</v>
      </c>
      <c r="FL8" s="521">
        <f t="shared" si="24"/>
        <v>1252.0711484517531</v>
      </c>
      <c r="FM8" s="521">
        <f t="shared" si="11"/>
        <v>9512.1753589874806</v>
      </c>
      <c r="FO8" s="521">
        <f t="shared" ref="FO8:FY8" si="25">+FO9+FO10</f>
        <v>319.38799636699997</v>
      </c>
      <c r="FP8" s="521">
        <f t="shared" si="25"/>
        <v>315.10263134000002</v>
      </c>
      <c r="FQ8" s="521">
        <f t="shared" si="25"/>
        <v>983.03927140999997</v>
      </c>
      <c r="FR8" s="521">
        <f t="shared" si="25"/>
        <v>400.08680619</v>
      </c>
      <c r="FS8" s="521">
        <f t="shared" si="25"/>
        <v>476.75771548299997</v>
      </c>
      <c r="FT8" s="521">
        <f t="shared" si="25"/>
        <v>452.55679112000001</v>
      </c>
      <c r="FU8" s="521">
        <f t="shared" si="25"/>
        <v>686.74177416099997</v>
      </c>
      <c r="FV8" s="521">
        <f t="shared" si="25"/>
        <v>547.20268571999998</v>
      </c>
      <c r="FW8" s="521">
        <f t="shared" si="25"/>
        <v>371.18548705000001</v>
      </c>
      <c r="FX8" s="521">
        <f t="shared" si="25"/>
        <v>452.87309627000002</v>
      </c>
      <c r="FY8" s="521">
        <f t="shared" si="25"/>
        <v>496.74842269300007</v>
      </c>
      <c r="FZ8" s="521">
        <f>+SUM(FO8:FY8)</f>
        <v>5501.6826778040004</v>
      </c>
    </row>
    <row r="9" spans="2:182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v>287.39740262999999</v>
      </c>
      <c r="FZ9" s="518">
        <f>+SUM(FO9:FY9)</f>
        <v>2240.7586236779998</v>
      </c>
    </row>
    <row r="10" spans="2:182" ht="15.75" x14ac:dyDescent="0.25">
      <c r="B10" s="689" t="s">
        <v>43</v>
      </c>
      <c r="C10" s="518">
        <f>+SUM(C11:C17)</f>
        <v>82.198212089197455</v>
      </c>
      <c r="D10" s="518">
        <f t="shared" ref="D10:N10" si="26">+SUM(D11:D17)</f>
        <v>136.04521684623793</v>
      </c>
      <c r="E10" s="518">
        <f t="shared" si="26"/>
        <v>78.331398375992137</v>
      </c>
      <c r="F10" s="518">
        <f t="shared" si="26"/>
        <v>130.87590603119531</v>
      </c>
      <c r="G10" s="518">
        <f t="shared" si="26"/>
        <v>147.48925068338306</v>
      </c>
      <c r="H10" s="518">
        <f t="shared" si="26"/>
        <v>118.4679786421971</v>
      </c>
      <c r="I10" s="518">
        <f t="shared" si="26"/>
        <v>83.410682560692663</v>
      </c>
      <c r="J10" s="518">
        <f t="shared" si="26"/>
        <v>132.30546581764764</v>
      </c>
      <c r="K10" s="518">
        <f t="shared" si="26"/>
        <v>172.54648532477253</v>
      </c>
      <c r="L10" s="518">
        <f t="shared" si="26"/>
        <v>135.95378209659799</v>
      </c>
      <c r="M10" s="518">
        <f t="shared" si="26"/>
        <v>147.54570248891332</v>
      </c>
      <c r="N10" s="518">
        <f t="shared" si="26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7">+SUM(R11:R17)</f>
        <v>275.06156934656457</v>
      </c>
      <c r="S10" s="518">
        <f t="shared" si="27"/>
        <v>381.43504088322021</v>
      </c>
      <c r="T10" s="518">
        <f t="shared" si="27"/>
        <v>286.11996141587355</v>
      </c>
      <c r="U10" s="518">
        <f t="shared" si="27"/>
        <v>289.74772752374133</v>
      </c>
      <c r="V10" s="518">
        <f t="shared" si="27"/>
        <v>279.08684101507293</v>
      </c>
      <c r="W10" s="518">
        <f t="shared" si="27"/>
        <v>125.68861155527601</v>
      </c>
      <c r="X10" s="518">
        <f t="shared" si="27"/>
        <v>174.44910765842565</v>
      </c>
      <c r="Y10" s="518">
        <f t="shared" si="27"/>
        <v>635.24534848357371</v>
      </c>
      <c r="Z10" s="518">
        <f t="shared" si="27"/>
        <v>256.72592467209074</v>
      </c>
      <c r="AA10" s="518">
        <f t="shared" si="27"/>
        <v>200.72881009829339</v>
      </c>
      <c r="AB10" s="518">
        <f t="shared" si="27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8">+SUM(AG11:AG17)</f>
        <v>312.46341633737194</v>
      </c>
      <c r="AH10" s="518">
        <f t="shared" si="28"/>
        <v>239.05617668309657</v>
      </c>
      <c r="AI10" s="518">
        <f t="shared" si="28"/>
        <v>187.04265085482101</v>
      </c>
      <c r="AJ10" s="518">
        <f t="shared" si="28"/>
        <v>351.39568753515141</v>
      </c>
      <c r="AK10" s="518">
        <f t="shared" si="28"/>
        <v>164.74828596873371</v>
      </c>
      <c r="AL10" s="518">
        <f t="shared" si="28"/>
        <v>227.87309654183582</v>
      </c>
      <c r="AM10" s="518">
        <f t="shared" si="28"/>
        <v>320.78221555372221</v>
      </c>
      <c r="AN10" s="518">
        <f t="shared" si="28"/>
        <v>249.88416883009501</v>
      </c>
      <c r="AO10" s="518">
        <f t="shared" si="28"/>
        <v>198.83492535444572</v>
      </c>
      <c r="AP10" s="518">
        <f t="shared" si="28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9">+SUM(AU11:AU17)</f>
        <v>352.44500910670098</v>
      </c>
      <c r="AV10" s="518">
        <f t="shared" si="29"/>
        <v>185.04784189041766</v>
      </c>
      <c r="AW10" s="518">
        <f t="shared" si="29"/>
        <v>224.10182036723515</v>
      </c>
      <c r="AX10" s="518">
        <f t="shared" si="29"/>
        <v>403.74440134208254</v>
      </c>
      <c r="AY10" s="518">
        <f t="shared" si="29"/>
        <v>158.45580869183178</v>
      </c>
      <c r="AZ10" s="518">
        <f t="shared" si="29"/>
        <v>223.0152370511905</v>
      </c>
      <c r="BA10" s="518">
        <f t="shared" si="29"/>
        <v>364.98427912058179</v>
      </c>
      <c r="BB10" s="518">
        <f t="shared" si="29"/>
        <v>214.74479382836091</v>
      </c>
      <c r="BC10" s="518">
        <f t="shared" si="29"/>
        <v>211.40096460217521</v>
      </c>
      <c r="BD10" s="518">
        <f t="shared" si="29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0">+SUM(BH11:BH17)</f>
        <v>182.8157565374637</v>
      </c>
      <c r="BI10" s="518">
        <f t="shared" si="30"/>
        <v>546.13610079140938</v>
      </c>
      <c r="BJ10" s="518">
        <f t="shared" si="30"/>
        <v>193.11859132238186</v>
      </c>
      <c r="BK10" s="518">
        <f t="shared" si="30"/>
        <v>191.3164110400202</v>
      </c>
      <c r="BL10" s="518">
        <f t="shared" si="30"/>
        <v>467.58532819454086</v>
      </c>
      <c r="BM10" s="518">
        <f t="shared" si="30"/>
        <v>134.0801256159445</v>
      </c>
      <c r="BN10" s="518">
        <f t="shared" si="30"/>
        <v>184.222862085223</v>
      </c>
      <c r="BO10" s="518">
        <f t="shared" si="30"/>
        <v>569.93484987400848</v>
      </c>
      <c r="BP10" s="518">
        <f t="shared" si="30"/>
        <v>295.28353291770111</v>
      </c>
      <c r="BQ10" s="518">
        <f t="shared" si="30"/>
        <v>205.60393665702691</v>
      </c>
      <c r="BR10" s="518">
        <f t="shared" si="30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1">+SUM(BV11:BV17)</f>
        <v>176.80983859703608</v>
      </c>
      <c r="BW10" s="518">
        <f t="shared" si="31"/>
        <v>505.24332424103522</v>
      </c>
      <c r="BX10" s="518">
        <f t="shared" si="31"/>
        <v>179.81698783039388</v>
      </c>
      <c r="BY10" s="518">
        <f t="shared" si="31"/>
        <v>195.92379180400002</v>
      </c>
      <c r="BZ10" s="518">
        <f t="shared" si="31"/>
        <v>411.00712588600004</v>
      </c>
      <c r="CA10" s="518">
        <f t="shared" si="31"/>
        <v>271.704080675</v>
      </c>
      <c r="CB10" s="518">
        <f t="shared" si="31"/>
        <v>160.54181033999998</v>
      </c>
      <c r="CC10" s="518">
        <f t="shared" si="31"/>
        <v>682.73560054353743</v>
      </c>
      <c r="CD10" s="518">
        <f t="shared" si="31"/>
        <v>254.58560535399999</v>
      </c>
      <c r="CE10" s="518">
        <f t="shared" si="31"/>
        <v>206.42356807200002</v>
      </c>
      <c r="CF10" s="518">
        <f t="shared" si="31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2">+SUM(CJ11:CJ17)</f>
        <v>186.60656016899998</v>
      </c>
      <c r="CK10" s="518">
        <f t="shared" si="32"/>
        <v>339.09520750099995</v>
      </c>
      <c r="CL10" s="518">
        <f t="shared" si="32"/>
        <v>225.64805548899997</v>
      </c>
      <c r="CM10" s="518">
        <f t="shared" si="32"/>
        <v>246.47017753099999</v>
      </c>
      <c r="CN10" s="518">
        <f t="shared" si="32"/>
        <v>1412.5063562806533</v>
      </c>
      <c r="CO10" s="518">
        <f t="shared" si="32"/>
        <v>233.9726489</v>
      </c>
      <c r="CP10" s="518">
        <f t="shared" si="32"/>
        <v>186.82065056000002</v>
      </c>
      <c r="CQ10" s="518">
        <f t="shared" si="32"/>
        <v>377.751608546</v>
      </c>
      <c r="CR10" s="518">
        <f t="shared" si="32"/>
        <v>252.23639459600003</v>
      </c>
      <c r="CS10" s="518">
        <f t="shared" si="32"/>
        <v>187.17234583300001</v>
      </c>
      <c r="CT10" s="518">
        <f t="shared" si="32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3">+SUM(CX11:CX17)</f>
        <v>109.40578881500001</v>
      </c>
      <c r="CY10" s="518">
        <f t="shared" si="33"/>
        <v>616.11334906299999</v>
      </c>
      <c r="CZ10" s="518">
        <f t="shared" si="33"/>
        <v>1009.6641162229998</v>
      </c>
      <c r="DA10" s="518">
        <f t="shared" si="33"/>
        <v>104.26260015</v>
      </c>
      <c r="DB10" s="518">
        <f t="shared" si="33"/>
        <v>700.38234212099997</v>
      </c>
      <c r="DC10" s="518">
        <f t="shared" si="33"/>
        <v>133.37580555599999</v>
      </c>
      <c r="DD10" s="518">
        <f t="shared" si="33"/>
        <v>86.31446583200001</v>
      </c>
      <c r="DE10" s="518">
        <f t="shared" si="33"/>
        <v>151.59162042</v>
      </c>
      <c r="DF10" s="518">
        <f t="shared" si="33"/>
        <v>94.636863104000014</v>
      </c>
      <c r="DG10" s="518">
        <f t="shared" si="33"/>
        <v>118.54143068299999</v>
      </c>
      <c r="DH10" s="518">
        <f t="shared" si="33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4">+SUM(DL11:DL17)</f>
        <v>77.337504578999997</v>
      </c>
      <c r="DM10" s="518">
        <f t="shared" si="34"/>
        <v>123.940683377</v>
      </c>
      <c r="DN10" s="518">
        <f t="shared" si="34"/>
        <v>91.298432351000002</v>
      </c>
      <c r="DO10" s="518">
        <f t="shared" si="34"/>
        <v>67.966516418000012</v>
      </c>
      <c r="DP10" s="518">
        <f t="shared" si="34"/>
        <v>192.24881369999997</v>
      </c>
      <c r="DQ10" s="518">
        <f t="shared" si="34"/>
        <v>119.655199575</v>
      </c>
      <c r="DR10" s="518">
        <f t="shared" si="34"/>
        <v>44.055856853999998</v>
      </c>
      <c r="DS10" s="518">
        <f t="shared" si="34"/>
        <v>118.32407341</v>
      </c>
      <c r="DT10" s="518">
        <f t="shared" si="34"/>
        <v>175.501626741</v>
      </c>
      <c r="DU10" s="518">
        <f t="shared" si="34"/>
        <v>96.031625527999992</v>
      </c>
      <c r="DV10" s="518">
        <f t="shared" si="34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5">+SUM(DZ11:DZ17)</f>
        <v>49.443119503999988</v>
      </c>
      <c r="EA10" s="518">
        <f t="shared" si="35"/>
        <v>324.69757080999995</v>
      </c>
      <c r="EB10" s="518">
        <f t="shared" si="35"/>
        <v>229.97445099200002</v>
      </c>
      <c r="EC10" s="518">
        <f t="shared" si="35"/>
        <v>89.708929927</v>
      </c>
      <c r="ED10" s="518">
        <f t="shared" si="35"/>
        <v>171.19388890900001</v>
      </c>
      <c r="EE10" s="518">
        <f t="shared" si="35"/>
        <v>185.63590633600001</v>
      </c>
      <c r="EF10" s="518">
        <f t="shared" si="35"/>
        <v>72.829395532999996</v>
      </c>
      <c r="EG10" s="518">
        <f t="shared" si="35"/>
        <v>69.225137191999991</v>
      </c>
      <c r="EH10" s="518">
        <f t="shared" si="35"/>
        <v>462.57523364500003</v>
      </c>
      <c r="EI10" s="518">
        <f t="shared" si="35"/>
        <v>103.740791192</v>
      </c>
      <c r="EJ10" s="518">
        <f t="shared" si="35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6">+SUM(EN11:EN17)</f>
        <v>44.507519064999997</v>
      </c>
      <c r="EO10" s="518">
        <f t="shared" si="36"/>
        <v>199.969707357</v>
      </c>
      <c r="EP10" s="518">
        <f t="shared" si="36"/>
        <v>146.089699811</v>
      </c>
      <c r="EQ10" s="518">
        <f t="shared" si="36"/>
        <v>733.43136990912512</v>
      </c>
      <c r="ER10" s="518">
        <f t="shared" si="36"/>
        <v>130.93313677200001</v>
      </c>
      <c r="ES10" s="518">
        <f t="shared" si="36"/>
        <v>138.10042253999998</v>
      </c>
      <c r="ET10" s="518">
        <f t="shared" si="36"/>
        <v>135.57399372500001</v>
      </c>
      <c r="EU10" s="518">
        <f t="shared" si="36"/>
        <v>250.321917563</v>
      </c>
      <c r="EV10" s="518">
        <f t="shared" ref="EV10:EX10" si="37">+SUM(EV11:EV17)</f>
        <v>144.92099900099998</v>
      </c>
      <c r="EW10" s="518">
        <f t="shared" si="37"/>
        <v>170.61804424699986</v>
      </c>
      <c r="EX10" s="518">
        <f t="shared" si="37"/>
        <v>152.53919483899998</v>
      </c>
      <c r="EY10" s="518">
        <f t="shared" si="10"/>
        <v>2388.7082791391249</v>
      </c>
      <c r="EZ10" s="519"/>
      <c r="FA10" s="518">
        <f t="shared" ref="FA10:FL10" si="38">+SUM(FA11:FA17)</f>
        <v>134.32991573999999</v>
      </c>
      <c r="FB10" s="518">
        <f t="shared" si="38"/>
        <v>110.633822954</v>
      </c>
      <c r="FC10" s="518">
        <f t="shared" si="38"/>
        <v>253.59484214000003</v>
      </c>
      <c r="FD10" s="518">
        <f t="shared" si="38"/>
        <v>153.78250779099986</v>
      </c>
      <c r="FE10" s="518">
        <f t="shared" si="38"/>
        <v>202.40128066299985</v>
      </c>
      <c r="FF10" s="518">
        <f t="shared" si="38"/>
        <v>944.27949723499989</v>
      </c>
      <c r="FG10" s="518">
        <f t="shared" si="38"/>
        <v>106.87781063999998</v>
      </c>
      <c r="FH10" s="518">
        <f t="shared" si="38"/>
        <v>137.40383048800001</v>
      </c>
      <c r="FI10" s="518">
        <f t="shared" si="38"/>
        <v>238.12891703700004</v>
      </c>
      <c r="FJ10" s="518">
        <f t="shared" si="38"/>
        <v>145.13480300399999</v>
      </c>
      <c r="FK10" s="518">
        <f t="shared" si="38"/>
        <v>243.030487059</v>
      </c>
      <c r="FL10" s="518">
        <f t="shared" si="38"/>
        <v>1124.8268139917532</v>
      </c>
      <c r="FM10" s="518">
        <f t="shared" si="11"/>
        <v>3794.4245287427525</v>
      </c>
      <c r="FO10" s="518">
        <f t="shared" ref="FO10:FY10" si="39">+SUM(FO11:FO17)</f>
        <v>111.51653474</v>
      </c>
      <c r="FP10" s="518">
        <f t="shared" si="39"/>
        <v>216.00435843</v>
      </c>
      <c r="FQ10" s="518">
        <f t="shared" si="39"/>
        <v>248.74215269000001</v>
      </c>
      <c r="FR10" s="518">
        <f t="shared" si="39"/>
        <v>313.37380207000001</v>
      </c>
      <c r="FS10" s="518">
        <f t="shared" si="39"/>
        <v>325.73725015299999</v>
      </c>
      <c r="FT10" s="518">
        <f t="shared" si="39"/>
        <v>372.46195703000001</v>
      </c>
      <c r="FU10" s="518">
        <f t="shared" si="39"/>
        <v>519.93057133000002</v>
      </c>
      <c r="FV10" s="518">
        <f t="shared" si="39"/>
        <v>372.68844975999997</v>
      </c>
      <c r="FW10" s="518">
        <f t="shared" si="39"/>
        <v>253.77837460000001</v>
      </c>
      <c r="FX10" s="518">
        <f t="shared" si="39"/>
        <v>317.33958325999998</v>
      </c>
      <c r="FY10" s="518">
        <f t="shared" si="39"/>
        <v>209.35102006300005</v>
      </c>
      <c r="FZ10" s="518">
        <f>+SUM(FO10:FY10)</f>
        <v>3260.9240541259996</v>
      </c>
    </row>
    <row r="11" spans="2:182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v>184.48053587000004</v>
      </c>
      <c r="FZ11" s="518">
        <f>+SUM(FO11:FY11)</f>
        <v>2454.7138177800002</v>
      </c>
    </row>
    <row r="12" spans="2:182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v>8.2454212729999998</v>
      </c>
      <c r="FZ12" s="518">
        <f>+SUM(FO12:FY12)</f>
        <v>604.40138730599995</v>
      </c>
    </row>
    <row r="13" spans="2:182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v>16.625062920000001</v>
      </c>
      <c r="FZ13" s="518">
        <f>+SUM(FO13:FY13)</f>
        <v>128.28284904</v>
      </c>
    </row>
    <row r="14" spans="2:182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f>+SUM(FO14:FY14)</f>
        <v>73.52600000000001</v>
      </c>
    </row>
    <row r="15" spans="2:182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f>+SUM(FO15:FY15)</f>
        <v>0</v>
      </c>
    </row>
    <row r="16" spans="2:182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f>+SUM(FO16:FY16)</f>
        <v>0</v>
      </c>
    </row>
    <row r="17" spans="2:182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v>0</v>
      </c>
      <c r="FZ17" s="518">
        <f>+SUM(FO17:FY17)</f>
        <v>0</v>
      </c>
    </row>
    <row r="18" spans="2:182" ht="15.75" x14ac:dyDescent="0.25">
      <c r="B18" s="687" t="s">
        <v>92</v>
      </c>
      <c r="C18" s="542">
        <f>+C8+C7</f>
        <v>-252.63204475584789</v>
      </c>
      <c r="D18" s="542">
        <f t="shared" ref="D18:N18" si="40">+D8+D7</f>
        <v>1333.3048878781908</v>
      </c>
      <c r="E18" s="542">
        <f t="shared" si="40"/>
        <v>760.70325538279326</v>
      </c>
      <c r="F18" s="542">
        <f t="shared" si="40"/>
        <v>-101.51466799591637</v>
      </c>
      <c r="G18" s="542">
        <f t="shared" si="40"/>
        <v>588.53903162235406</v>
      </c>
      <c r="H18" s="542">
        <f t="shared" si="40"/>
        <v>1216.9219215289934</v>
      </c>
      <c r="I18" s="542">
        <f t="shared" si="40"/>
        <v>346.19294295794685</v>
      </c>
      <c r="J18" s="542">
        <f t="shared" si="40"/>
        <v>1244.9175252842585</v>
      </c>
      <c r="K18" s="542">
        <f t="shared" si="40"/>
        <v>1231.6911241659102</v>
      </c>
      <c r="L18" s="542">
        <f t="shared" si="40"/>
        <v>1439.6019401491374</v>
      </c>
      <c r="M18" s="542">
        <f t="shared" si="40"/>
        <v>1419.0986631384847</v>
      </c>
      <c r="N18" s="542">
        <f t="shared" si="40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1">+R8+R7</f>
        <v>1537.9239633576049</v>
      </c>
      <c r="S18" s="542">
        <f t="shared" si="41"/>
        <v>945.44336579084359</v>
      </c>
      <c r="T18" s="542">
        <f t="shared" si="41"/>
        <v>712.82749004103891</v>
      </c>
      <c r="U18" s="542">
        <f t="shared" si="41"/>
        <v>972.5698946398594</v>
      </c>
      <c r="V18" s="542">
        <f t="shared" si="41"/>
        <v>1567.8474508859504</v>
      </c>
      <c r="W18" s="542">
        <f t="shared" si="41"/>
        <v>1243.6360826179277</v>
      </c>
      <c r="X18" s="542">
        <f t="shared" si="41"/>
        <v>1330.9937713956795</v>
      </c>
      <c r="Y18" s="542">
        <f t="shared" si="41"/>
        <v>1565.3638225946261</v>
      </c>
      <c r="Z18" s="542">
        <f t="shared" si="41"/>
        <v>1412.8408139517746</v>
      </c>
      <c r="AA18" s="542">
        <f t="shared" si="41"/>
        <v>1545.5495763587771</v>
      </c>
      <c r="AB18" s="542">
        <f t="shared" si="41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2">+AG8+AG7</f>
        <v>1834.9267866560942</v>
      </c>
      <c r="AH18" s="542">
        <f t="shared" si="42"/>
        <v>355.35785901612508</v>
      </c>
      <c r="AI18" s="542">
        <f t="shared" si="42"/>
        <v>967.73817886532743</v>
      </c>
      <c r="AJ18" s="542">
        <f t="shared" si="42"/>
        <v>1450.5976819736259</v>
      </c>
      <c r="AK18" s="542">
        <f t="shared" si="42"/>
        <v>51.018275873404377</v>
      </c>
      <c r="AL18" s="542">
        <f t="shared" si="42"/>
        <v>612.7391682405713</v>
      </c>
      <c r="AM18" s="542">
        <f t="shared" si="42"/>
        <v>755.88765393833273</v>
      </c>
      <c r="AN18" s="542">
        <f t="shared" si="42"/>
        <v>996.61505418195281</v>
      </c>
      <c r="AO18" s="542">
        <f t="shared" si="42"/>
        <v>918.37017007165105</v>
      </c>
      <c r="AP18" s="542">
        <f t="shared" si="42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3">+AU8+AU7</f>
        <v>1496.3385675947732</v>
      </c>
      <c r="AV18" s="542">
        <f t="shared" si="43"/>
        <v>1468.9186491940059</v>
      </c>
      <c r="AW18" s="542">
        <f t="shared" si="43"/>
        <v>1113.2153805594453</v>
      </c>
      <c r="AX18" s="542">
        <f t="shared" si="43"/>
        <v>2506.6417590718115</v>
      </c>
      <c r="AY18" s="542">
        <f t="shared" si="43"/>
        <v>767.19852874372509</v>
      </c>
      <c r="AZ18" s="542">
        <f t="shared" si="43"/>
        <v>1350.100445873079</v>
      </c>
      <c r="BA18" s="542">
        <f t="shared" si="43"/>
        <v>2204.1521610024156</v>
      </c>
      <c r="BB18" s="542">
        <f t="shared" si="43"/>
        <v>1254.7026468179029</v>
      </c>
      <c r="BC18" s="542">
        <f t="shared" si="43"/>
        <v>1860.928708876263</v>
      </c>
      <c r="BD18" s="542">
        <f t="shared" si="43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4">+BH8+BH7</f>
        <v>1398.6774786628821</v>
      </c>
      <c r="BI18" s="542">
        <f t="shared" si="44"/>
        <v>2081.8402515505072</v>
      </c>
      <c r="BJ18" s="542">
        <f t="shared" si="44"/>
        <v>348.99163089312469</v>
      </c>
      <c r="BK18" s="542">
        <f t="shared" si="44"/>
        <v>2949.4086496105188</v>
      </c>
      <c r="BL18" s="542">
        <f t="shared" si="44"/>
        <v>1010.466713403122</v>
      </c>
      <c r="BM18" s="542">
        <f t="shared" si="44"/>
        <v>19.048441911419104</v>
      </c>
      <c r="BN18" s="542">
        <f t="shared" si="44"/>
        <v>711.3503819023872</v>
      </c>
      <c r="BO18" s="542">
        <f t="shared" si="44"/>
        <v>975.26754146302039</v>
      </c>
      <c r="BP18" s="542">
        <f t="shared" si="44"/>
        <v>967.08259579499145</v>
      </c>
      <c r="BQ18" s="542">
        <f t="shared" si="44"/>
        <v>936.6279075841602</v>
      </c>
      <c r="BR18" s="542">
        <f t="shared" si="44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5">+BV8+BV7</f>
        <v>646.88898453880518</v>
      </c>
      <c r="BW18" s="542">
        <f t="shared" si="45"/>
        <v>1757.1993289970017</v>
      </c>
      <c r="BX18" s="542">
        <f t="shared" si="45"/>
        <v>345.94801992680243</v>
      </c>
      <c r="BY18" s="542">
        <f t="shared" si="45"/>
        <v>759.31570466305652</v>
      </c>
      <c r="BZ18" s="542">
        <f t="shared" si="45"/>
        <v>713.30314615269276</v>
      </c>
      <c r="CA18" s="542">
        <f t="shared" si="45"/>
        <v>423.75836845963516</v>
      </c>
      <c r="CB18" s="542">
        <f t="shared" si="45"/>
        <v>587.87952171681718</v>
      </c>
      <c r="CC18" s="542">
        <f t="shared" si="45"/>
        <v>1057.7066423935451</v>
      </c>
      <c r="CD18" s="542">
        <f t="shared" si="45"/>
        <v>662.69430359266789</v>
      </c>
      <c r="CE18" s="542">
        <f t="shared" si="45"/>
        <v>537.13562922403923</v>
      </c>
      <c r="CF18" s="542">
        <f t="shared" si="45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6">+CJ8+CJ7</f>
        <v>553.58274229870051</v>
      </c>
      <c r="CK18" s="542">
        <f t="shared" si="46"/>
        <v>734.23583634995214</v>
      </c>
      <c r="CL18" s="542">
        <f t="shared" si="46"/>
        <v>152.79304371348795</v>
      </c>
      <c r="CM18" s="542">
        <f t="shared" si="46"/>
        <v>822.55026072290207</v>
      </c>
      <c r="CN18" s="542">
        <f t="shared" si="46"/>
        <v>2095.5415133607021</v>
      </c>
      <c r="CO18" s="542">
        <f t="shared" si="46"/>
        <v>1018.2015425214972</v>
      </c>
      <c r="CP18" s="542">
        <f t="shared" si="46"/>
        <v>604.49548740269722</v>
      </c>
      <c r="CQ18" s="542">
        <f t="shared" si="46"/>
        <v>1235.1712387750031</v>
      </c>
      <c r="CR18" s="542">
        <f t="shared" si="46"/>
        <v>935.86164649378634</v>
      </c>
      <c r="CS18" s="542">
        <f t="shared" si="46"/>
        <v>680.88481636521828</v>
      </c>
      <c r="CT18" s="542">
        <f t="shared" si="46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7">+CX8+CX7</f>
        <v>546.35520600848758</v>
      </c>
      <c r="CY18" s="542">
        <f t="shared" si="47"/>
        <v>740.05323740549397</v>
      </c>
      <c r="CZ18" s="542">
        <f t="shared" si="47"/>
        <v>1562.8398745857353</v>
      </c>
      <c r="DA18" s="542">
        <f t="shared" si="47"/>
        <v>2078.6707075790819</v>
      </c>
      <c r="DB18" s="542">
        <f t="shared" si="47"/>
        <v>1791.9106210205318</v>
      </c>
      <c r="DC18" s="542">
        <f t="shared" si="47"/>
        <v>897.99158836344714</v>
      </c>
      <c r="DD18" s="542">
        <f t="shared" si="47"/>
        <v>939.96108734769393</v>
      </c>
      <c r="DE18" s="542">
        <f t="shared" si="47"/>
        <v>144.15820753170817</v>
      </c>
      <c r="DF18" s="542">
        <f t="shared" si="47"/>
        <v>1005.3489832864761</v>
      </c>
      <c r="DG18" s="542">
        <f t="shared" si="47"/>
        <v>782.50733653508746</v>
      </c>
      <c r="DH18" s="542">
        <f t="shared" si="47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8">+DL8+DL7</f>
        <v>581.53744960462564</v>
      </c>
      <c r="DM18" s="542">
        <f t="shared" si="48"/>
        <v>330.78671723400538</v>
      </c>
      <c r="DN18" s="542">
        <f t="shared" si="48"/>
        <v>63.901714500281315</v>
      </c>
      <c r="DO18" s="542">
        <f t="shared" si="48"/>
        <v>601.81638092267917</v>
      </c>
      <c r="DP18" s="542">
        <f t="shared" si="48"/>
        <v>540.32585698232299</v>
      </c>
      <c r="DQ18" s="542">
        <f t="shared" si="48"/>
        <v>570.14877542507304</v>
      </c>
      <c r="DR18" s="542">
        <f t="shared" si="48"/>
        <v>738.33733008313368</v>
      </c>
      <c r="DS18" s="542">
        <f t="shared" si="48"/>
        <v>-109.96601609664845</v>
      </c>
      <c r="DT18" s="542">
        <f t="shared" si="48"/>
        <v>1199.692266235596</v>
      </c>
      <c r="DU18" s="542">
        <f t="shared" si="48"/>
        <v>406.79633484146603</v>
      </c>
      <c r="DV18" s="542">
        <f t="shared" si="48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9">+DZ8+DZ7</f>
        <v>786.88495798989572</v>
      </c>
      <c r="EA18" s="542">
        <f t="shared" si="49"/>
        <v>173.07625405569638</v>
      </c>
      <c r="EB18" s="542">
        <f t="shared" si="49"/>
        <v>456.91604665080467</v>
      </c>
      <c r="EC18" s="542">
        <f t="shared" si="49"/>
        <v>-81.612458437313819</v>
      </c>
      <c r="ED18" s="542">
        <f t="shared" si="49"/>
        <v>724.9737798255934</v>
      </c>
      <c r="EE18" s="542">
        <f t="shared" si="49"/>
        <v>186.03808784537125</v>
      </c>
      <c r="EF18" s="542">
        <f t="shared" si="49"/>
        <v>282.62313772084929</v>
      </c>
      <c r="EG18" s="542">
        <f t="shared" si="49"/>
        <v>253.71612038912787</v>
      </c>
      <c r="EH18" s="542">
        <f t="shared" si="49"/>
        <v>1082.3581234122657</v>
      </c>
      <c r="EI18" s="542">
        <f t="shared" si="49"/>
        <v>988.66635116904263</v>
      </c>
      <c r="EJ18" s="542">
        <f t="shared" si="49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0">+EN8+EN7</f>
        <v>1597.5967902871362</v>
      </c>
      <c r="EO18" s="542">
        <f t="shared" si="50"/>
        <v>668.62750645505355</v>
      </c>
      <c r="EP18" s="542">
        <f t="shared" si="50"/>
        <v>-277.41721084177919</v>
      </c>
      <c r="EQ18" s="542">
        <f t="shared" si="50"/>
        <v>1453.1373274673469</v>
      </c>
      <c r="ER18" s="542">
        <f t="shared" si="50"/>
        <v>748.02509101161809</v>
      </c>
      <c r="ES18" s="542">
        <f t="shared" si="50"/>
        <v>892.91886346384797</v>
      </c>
      <c r="ET18" s="542">
        <f t="shared" si="50"/>
        <v>1070.8948468208541</v>
      </c>
      <c r="EU18" s="542">
        <f t="shared" si="50"/>
        <v>778.1560912883748</v>
      </c>
      <c r="EV18" s="542">
        <f t="shared" ref="EV18:EX18" si="51">+EV8+EV7</f>
        <v>1105.6242170786338</v>
      </c>
      <c r="EW18" s="542">
        <f t="shared" si="51"/>
        <v>1427.9236795665297</v>
      </c>
      <c r="EX18" s="542">
        <f t="shared" si="51"/>
        <v>1740.6887490241015</v>
      </c>
      <c r="EY18" s="542">
        <f t="shared" si="10"/>
        <v>11412.946040117673</v>
      </c>
      <c r="EZ18" s="573"/>
      <c r="FA18" s="542">
        <f t="shared" ref="FA18:FL18" si="52">+FA8+FA7</f>
        <v>3346.6086932600565</v>
      </c>
      <c r="FB18" s="542">
        <f t="shared" si="52"/>
        <v>54.051374321295782</v>
      </c>
      <c r="FC18" s="542">
        <f t="shared" si="52"/>
        <v>384.7322906647795</v>
      </c>
      <c r="FD18" s="542">
        <f t="shared" si="52"/>
        <v>849.95631867868178</v>
      </c>
      <c r="FE18" s="542">
        <f t="shared" si="52"/>
        <v>678.91744101826134</v>
      </c>
      <c r="FF18" s="542">
        <f t="shared" si="52"/>
        <v>1212.9627721725985</v>
      </c>
      <c r="FG18" s="542">
        <f t="shared" si="52"/>
        <v>479.6104782015824</v>
      </c>
      <c r="FH18" s="542">
        <f t="shared" si="52"/>
        <v>665.71287598639731</v>
      </c>
      <c r="FI18" s="542">
        <f t="shared" si="52"/>
        <v>652.45019176751816</v>
      </c>
      <c r="FJ18" s="542">
        <f t="shared" si="52"/>
        <v>538.01014824201093</v>
      </c>
      <c r="FK18" s="542">
        <f t="shared" si="52"/>
        <v>1247.3086312350356</v>
      </c>
      <c r="FL18" s="542">
        <f t="shared" si="52"/>
        <v>2799.8170840576672</v>
      </c>
      <c r="FM18" s="542">
        <f t="shared" si="11"/>
        <v>12910.138299605886</v>
      </c>
      <c r="FO18" s="542">
        <f t="shared" ref="FO18:FY18" si="53">+FO8+FO7</f>
        <v>368.57504533114644</v>
      </c>
      <c r="FP18" s="542">
        <f t="shared" si="53"/>
        <v>1085.3390999138987</v>
      </c>
      <c r="FQ18" s="542">
        <f t="shared" si="53"/>
        <v>945.95406810084171</v>
      </c>
      <c r="FR18" s="542">
        <f t="shared" si="53"/>
        <v>409.79967123724003</v>
      </c>
      <c r="FS18" s="542">
        <f t="shared" si="53"/>
        <v>988.39241279810187</v>
      </c>
      <c r="FT18" s="542">
        <f t="shared" si="53"/>
        <v>679.21002777710373</v>
      </c>
      <c r="FU18" s="542">
        <f t="shared" si="53"/>
        <v>1064.264235608571</v>
      </c>
      <c r="FV18" s="542">
        <f t="shared" si="53"/>
        <v>854.62892343311626</v>
      </c>
      <c r="FW18" s="542">
        <f t="shared" si="53"/>
        <v>952.58327378809793</v>
      </c>
      <c r="FX18" s="542">
        <f t="shared" si="53"/>
        <v>821.41034128810736</v>
      </c>
      <c r="FY18" s="542">
        <f t="shared" si="53"/>
        <v>1694.0371816646775</v>
      </c>
      <c r="FZ18" s="542">
        <f>+SUM(FO18:FY18)</f>
        <v>9864.1942809409029</v>
      </c>
    </row>
    <row r="19" spans="2:182" ht="15.75" x14ac:dyDescent="0.25">
      <c r="B19" s="687" t="s">
        <v>96</v>
      </c>
      <c r="C19" s="542">
        <f>+C20+C35+C38</f>
        <v>-56.586807755847872</v>
      </c>
      <c r="D19" s="542">
        <f t="shared" ref="D19:N19" si="54">+D20+D35+D38</f>
        <v>2313.277347878191</v>
      </c>
      <c r="E19" s="542">
        <f t="shared" si="54"/>
        <v>538.71478238279349</v>
      </c>
      <c r="F19" s="542">
        <f t="shared" si="54"/>
        <v>438.39645200408393</v>
      </c>
      <c r="G19" s="542">
        <f t="shared" si="54"/>
        <v>303.23387262235406</v>
      </c>
      <c r="H19" s="542">
        <f t="shared" si="54"/>
        <v>535.98955052899328</v>
      </c>
      <c r="I19" s="542">
        <f t="shared" si="54"/>
        <v>411.47797395794674</v>
      </c>
      <c r="J19" s="542">
        <f t="shared" si="54"/>
        <v>1823.4104552842591</v>
      </c>
      <c r="K19" s="542">
        <f t="shared" si="54"/>
        <v>747.09047116591012</v>
      </c>
      <c r="L19" s="542">
        <f t="shared" si="54"/>
        <v>1404.6146641491368</v>
      </c>
      <c r="M19" s="542">
        <f t="shared" si="54"/>
        <v>1013.3197631384846</v>
      </c>
      <c r="N19" s="542">
        <f t="shared" si="5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5">+R20+R35+R38</f>
        <v>1475.0500463576045</v>
      </c>
      <c r="S19" s="542">
        <f t="shared" si="55"/>
        <v>855.70835779084325</v>
      </c>
      <c r="T19" s="542">
        <f t="shared" si="55"/>
        <v>897.88166604103913</v>
      </c>
      <c r="U19" s="542">
        <f t="shared" si="55"/>
        <v>1194.3801076398595</v>
      </c>
      <c r="V19" s="542">
        <f t="shared" si="55"/>
        <v>2365.1207298859504</v>
      </c>
      <c r="W19" s="542">
        <f t="shared" si="55"/>
        <v>945.62120461792779</v>
      </c>
      <c r="X19" s="542">
        <f t="shared" si="55"/>
        <v>1215.6457873956795</v>
      </c>
      <c r="Y19" s="542">
        <f t="shared" si="55"/>
        <v>2274.0097215946262</v>
      </c>
      <c r="Z19" s="542">
        <f t="shared" si="55"/>
        <v>866.10829295177473</v>
      </c>
      <c r="AA19" s="542">
        <f t="shared" si="55"/>
        <v>1141.1186343587774</v>
      </c>
      <c r="AB19" s="542">
        <f t="shared" si="5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6">+AG20+AG35+AG38</f>
        <v>1810.909173656094</v>
      </c>
      <c r="AH19" s="542">
        <f t="shared" si="56"/>
        <v>366.54241401612506</v>
      </c>
      <c r="AI19" s="542">
        <f t="shared" si="56"/>
        <v>1318.3687048653273</v>
      </c>
      <c r="AJ19" s="542">
        <f t="shared" si="56"/>
        <v>1434.3774059736259</v>
      </c>
      <c r="AK19" s="542">
        <f t="shared" si="56"/>
        <v>198.19215987340465</v>
      </c>
      <c r="AL19" s="542">
        <f t="shared" si="56"/>
        <v>175.1107192405712</v>
      </c>
      <c r="AM19" s="542">
        <f t="shared" si="56"/>
        <v>615.6952239383329</v>
      </c>
      <c r="AN19" s="542">
        <f t="shared" si="56"/>
        <v>906.13410218195258</v>
      </c>
      <c r="AO19" s="542">
        <f t="shared" si="56"/>
        <v>1033.172033071651</v>
      </c>
      <c r="AP19" s="542">
        <f t="shared" si="5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7">+AU20+AU35+AU38</f>
        <v>1418.8777235947732</v>
      </c>
      <c r="AV19" s="542">
        <f t="shared" si="57"/>
        <v>1438.4777051940059</v>
      </c>
      <c r="AW19" s="542">
        <f t="shared" si="57"/>
        <v>1048.9324745594454</v>
      </c>
      <c r="AX19" s="542">
        <f t="shared" si="57"/>
        <v>2954.2459320718112</v>
      </c>
      <c r="AY19" s="542">
        <f t="shared" si="57"/>
        <v>1137.864601743725</v>
      </c>
      <c r="AZ19" s="542">
        <f t="shared" si="57"/>
        <v>1266.5534608730791</v>
      </c>
      <c r="BA19" s="542">
        <f t="shared" si="57"/>
        <v>2795.0574630024153</v>
      </c>
      <c r="BB19" s="542">
        <f t="shared" si="57"/>
        <v>851.5569618179029</v>
      </c>
      <c r="BC19" s="542">
        <f t="shared" si="57"/>
        <v>1574.6027718762634</v>
      </c>
      <c r="BD19" s="542">
        <f t="shared" si="5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8">+BH20+BH35+BH38</f>
        <v>1337.9742206628819</v>
      </c>
      <c r="BI19" s="542">
        <f t="shared" si="58"/>
        <v>1386.3009215505076</v>
      </c>
      <c r="BJ19" s="542">
        <f t="shared" si="58"/>
        <v>267.21457389312462</v>
      </c>
      <c r="BK19" s="542">
        <f t="shared" si="58"/>
        <v>2832.1513336105181</v>
      </c>
      <c r="BL19" s="542">
        <f t="shared" si="58"/>
        <v>2169.808956403122</v>
      </c>
      <c r="BM19" s="542">
        <f t="shared" si="58"/>
        <v>-249.80867708858122</v>
      </c>
      <c r="BN19" s="542">
        <f t="shared" si="58"/>
        <v>304.12128590238757</v>
      </c>
      <c r="BO19" s="542">
        <f t="shared" si="58"/>
        <v>661.48957846302028</v>
      </c>
      <c r="BP19" s="542">
        <f t="shared" si="58"/>
        <v>3132.0608747949923</v>
      </c>
      <c r="BQ19" s="542">
        <f t="shared" si="58"/>
        <v>-183.05456041584017</v>
      </c>
      <c r="BR19" s="542">
        <f t="shared" si="5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9">+BV20+BV35+BV38</f>
        <v>-316.53477146119457</v>
      </c>
      <c r="BW19" s="542">
        <f t="shared" si="59"/>
        <v>409.70863699700192</v>
      </c>
      <c r="BX19" s="542">
        <f t="shared" si="59"/>
        <v>312.16007492680228</v>
      </c>
      <c r="BY19" s="542">
        <f t="shared" si="59"/>
        <v>423.68118966305633</v>
      </c>
      <c r="BZ19" s="542">
        <f t="shared" si="59"/>
        <v>909.57165315269253</v>
      </c>
      <c r="CA19" s="542">
        <f t="shared" si="59"/>
        <v>244.80158445963588</v>
      </c>
      <c r="CB19" s="542">
        <f t="shared" si="59"/>
        <v>916.19670771681672</v>
      </c>
      <c r="CC19" s="542">
        <f t="shared" si="59"/>
        <v>792.23579239354569</v>
      </c>
      <c r="CD19" s="542">
        <f t="shared" si="59"/>
        <v>977.24557559266759</v>
      </c>
      <c r="CE19" s="542">
        <f t="shared" si="59"/>
        <v>195.4761892240395</v>
      </c>
      <c r="CF19" s="542">
        <f t="shared" si="5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0">+CJ20+CJ35+CJ38</f>
        <v>-303.59978870129947</v>
      </c>
      <c r="CK19" s="542">
        <f t="shared" si="60"/>
        <v>3011.8785543499521</v>
      </c>
      <c r="CL19" s="542">
        <f t="shared" si="60"/>
        <v>-1221.4502002865122</v>
      </c>
      <c r="CM19" s="542">
        <f t="shared" si="60"/>
        <v>964.40245572290246</v>
      </c>
      <c r="CN19" s="542">
        <f t="shared" si="60"/>
        <v>2166.5177443607017</v>
      </c>
      <c r="CO19" s="542">
        <f t="shared" si="60"/>
        <v>197.41339252149646</v>
      </c>
      <c r="CP19" s="542">
        <f t="shared" si="60"/>
        <v>385.84261140269757</v>
      </c>
      <c r="CQ19" s="542">
        <f t="shared" si="60"/>
        <v>3584.2226257750035</v>
      </c>
      <c r="CR19" s="542">
        <f t="shared" si="60"/>
        <v>-788.72634950621341</v>
      </c>
      <c r="CS19" s="542">
        <f t="shared" si="60"/>
        <v>-74.56125263478225</v>
      </c>
      <c r="CT19" s="542">
        <f t="shared" si="6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1">+CX20+CX35+CX38</f>
        <v>241.5771510084877</v>
      </c>
      <c r="CY19" s="542">
        <f t="shared" si="61"/>
        <v>430.59221240549397</v>
      </c>
      <c r="CZ19" s="542">
        <f t="shared" si="61"/>
        <v>1580.6678755857354</v>
      </c>
      <c r="DA19" s="542">
        <f t="shared" si="61"/>
        <v>2339.5157625790816</v>
      </c>
      <c r="DB19" s="542">
        <f t="shared" si="61"/>
        <v>1470.5525640205317</v>
      </c>
      <c r="DC19" s="542">
        <f t="shared" si="61"/>
        <v>888.27210336344729</v>
      </c>
      <c r="DD19" s="542">
        <f t="shared" si="61"/>
        <v>1037.3891133476939</v>
      </c>
      <c r="DE19" s="542">
        <f t="shared" si="61"/>
        <v>344.52661353170873</v>
      </c>
      <c r="DF19" s="542">
        <f t="shared" si="61"/>
        <v>1144.0955712864754</v>
      </c>
      <c r="DG19" s="542">
        <f t="shared" si="61"/>
        <v>487.9768145350879</v>
      </c>
      <c r="DH19" s="542">
        <f t="shared" si="6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2">+DL20+DL35+DL38</f>
        <v>431.614801604626</v>
      </c>
      <c r="DM19" s="542">
        <f t="shared" si="62"/>
        <v>211.42142023400484</v>
      </c>
      <c r="DN19" s="542">
        <f t="shared" si="62"/>
        <v>322.10446650028098</v>
      </c>
      <c r="DO19" s="542">
        <f t="shared" si="62"/>
        <v>123.46395992267983</v>
      </c>
      <c r="DP19" s="542">
        <f t="shared" si="62"/>
        <v>700.14220898232259</v>
      </c>
      <c r="DQ19" s="542">
        <f t="shared" si="62"/>
        <v>448.66316542507337</v>
      </c>
      <c r="DR19" s="542">
        <f t="shared" si="62"/>
        <v>1523.5587880831333</v>
      </c>
      <c r="DS19" s="542">
        <f t="shared" si="62"/>
        <v>-368.24394909664841</v>
      </c>
      <c r="DT19" s="542">
        <f t="shared" si="62"/>
        <v>1184.4956492355966</v>
      </c>
      <c r="DU19" s="542">
        <f t="shared" si="62"/>
        <v>157.49375784146582</v>
      </c>
      <c r="DV19" s="542">
        <f t="shared" si="62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3">+DZ20+DZ35+DZ38</f>
        <v>273.09824598989536</v>
      </c>
      <c r="EA19" s="542">
        <f t="shared" si="63"/>
        <v>876.28482505569593</v>
      </c>
      <c r="EB19" s="542">
        <f t="shared" si="63"/>
        <v>413.6902216508048</v>
      </c>
      <c r="EC19" s="542">
        <f t="shared" si="63"/>
        <v>316.16093056268636</v>
      </c>
      <c r="ED19" s="542">
        <f t="shared" si="63"/>
        <v>1052.4079478255931</v>
      </c>
      <c r="EE19" s="542">
        <f t="shared" si="63"/>
        <v>313.40264484537153</v>
      </c>
      <c r="EF19" s="542">
        <f t="shared" si="63"/>
        <v>447.63059272084973</v>
      </c>
      <c r="EG19" s="542">
        <f t="shared" si="63"/>
        <v>284.96697238912759</v>
      </c>
      <c r="EH19" s="542">
        <f t="shared" si="63"/>
        <v>50.482007102265698</v>
      </c>
      <c r="EI19" s="542">
        <f t="shared" si="63"/>
        <v>1133.3315391690426</v>
      </c>
      <c r="EJ19" s="542">
        <f t="shared" si="63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4">+EN20+EN35+EN38</f>
        <v>1249.6433559871361</v>
      </c>
      <c r="EO19" s="542">
        <f t="shared" si="64"/>
        <v>550.20083192505388</v>
      </c>
      <c r="EP19" s="542">
        <f t="shared" si="64"/>
        <v>117.58928487822097</v>
      </c>
      <c r="EQ19" s="542">
        <f t="shared" si="64"/>
        <v>1102.0314219173467</v>
      </c>
      <c r="ER19" s="542">
        <f t="shared" si="64"/>
        <v>445.51501982161835</v>
      </c>
      <c r="ES19" s="542">
        <f t="shared" si="64"/>
        <v>1033.9766302938481</v>
      </c>
      <c r="ET19" s="542">
        <f t="shared" si="64"/>
        <v>811.71368338085244</v>
      </c>
      <c r="EU19" s="542">
        <f t="shared" si="64"/>
        <v>839.64186609837611</v>
      </c>
      <c r="EV19" s="542">
        <f t="shared" ref="EV19:EX19" si="65">+EV20+EV35+EV38</f>
        <v>1118.5475136886339</v>
      </c>
      <c r="EW19" s="542">
        <f t="shared" si="65"/>
        <v>1496.0106410265298</v>
      </c>
      <c r="EX19" s="542">
        <f t="shared" si="65"/>
        <v>1362.0078705741012</v>
      </c>
      <c r="EY19" s="542">
        <f t="shared" si="10"/>
        <v>10237.021737827674</v>
      </c>
      <c r="EZ19" s="573"/>
      <c r="FA19" s="542">
        <f t="shared" ref="FA19:FL19" si="66">+FA20+FA35+FA38</f>
        <v>3618.1796623400551</v>
      </c>
      <c r="FB19" s="542">
        <f t="shared" si="66"/>
        <v>15.484837701296726</v>
      </c>
      <c r="FC19" s="542">
        <f t="shared" si="66"/>
        <v>403.71723131477961</v>
      </c>
      <c r="FD19" s="542">
        <f t="shared" si="66"/>
        <v>1087.7111264286816</v>
      </c>
      <c r="FE19" s="542">
        <f t="shared" si="66"/>
        <v>700.14364407826122</v>
      </c>
      <c r="FF19" s="542">
        <f t="shared" si="66"/>
        <v>1201.5617863125985</v>
      </c>
      <c r="FG19" s="542">
        <f t="shared" si="66"/>
        <v>551.83074006158245</v>
      </c>
      <c r="FH19" s="542">
        <f t="shared" si="66"/>
        <v>956.28263504639733</v>
      </c>
      <c r="FI19" s="542">
        <f t="shared" si="66"/>
        <v>743.21425467751828</v>
      </c>
      <c r="FJ19" s="542">
        <f t="shared" si="66"/>
        <v>620.09420764201104</v>
      </c>
      <c r="FK19" s="542">
        <f t="shared" si="66"/>
        <v>729.14998274503535</v>
      </c>
      <c r="FL19" s="542">
        <f t="shared" si="66"/>
        <v>2792.6415425976679</v>
      </c>
      <c r="FM19" s="542">
        <f t="shared" si="11"/>
        <v>13420.011650945884</v>
      </c>
      <c r="FO19" s="542">
        <f t="shared" ref="FO19:FY19" si="67">+FO20+FO35+FO38</f>
        <v>468.73053688114635</v>
      </c>
      <c r="FP19" s="542">
        <f t="shared" si="67"/>
        <v>1131.5570546238987</v>
      </c>
      <c r="FQ19" s="542">
        <f t="shared" si="67"/>
        <v>702.87970188084182</v>
      </c>
      <c r="FR19" s="542">
        <f t="shared" si="67"/>
        <v>532.88501849723991</v>
      </c>
      <c r="FS19" s="542">
        <f t="shared" si="67"/>
        <v>1092.843791418102</v>
      </c>
      <c r="FT19" s="542">
        <f t="shared" si="67"/>
        <v>280.93798425710361</v>
      </c>
      <c r="FU19" s="542">
        <f t="shared" si="67"/>
        <v>1387.9873551985711</v>
      </c>
      <c r="FV19" s="542">
        <f t="shared" si="67"/>
        <v>588.11615291311603</v>
      </c>
      <c r="FW19" s="542">
        <f t="shared" si="67"/>
        <v>951.93503851809817</v>
      </c>
      <c r="FX19" s="542">
        <f t="shared" si="67"/>
        <v>1726.1263260681073</v>
      </c>
      <c r="FY19" s="542">
        <f t="shared" si="67"/>
        <v>1435.7983884246778</v>
      </c>
      <c r="FZ19" s="542">
        <f>+SUM(FO19:FY19)</f>
        <v>10299.797348680902</v>
      </c>
    </row>
    <row r="20" spans="2:182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8">+D21+D29+D30+D31+D32+D33+D34</f>
        <v>1490.9880168</v>
      </c>
      <c r="E20" s="520">
        <f t="shared" si="68"/>
        <v>76.540587860000002</v>
      </c>
      <c r="F20" s="520">
        <f t="shared" si="68"/>
        <v>139.58117140500002</v>
      </c>
      <c r="G20" s="520">
        <f t="shared" si="68"/>
        <v>118.912297361</v>
      </c>
      <c r="H20" s="520">
        <f t="shared" si="68"/>
        <v>218.93698109400003</v>
      </c>
      <c r="I20" s="520">
        <f t="shared" si="68"/>
        <v>112.12013992</v>
      </c>
      <c r="J20" s="520">
        <f t="shared" si="68"/>
        <v>1201.45806103</v>
      </c>
      <c r="K20" s="520">
        <f t="shared" si="68"/>
        <v>132.99141558000002</v>
      </c>
      <c r="L20" s="520">
        <f t="shared" si="68"/>
        <v>145.56464162</v>
      </c>
      <c r="M20" s="520">
        <f t="shared" si="68"/>
        <v>331.87360917000001</v>
      </c>
      <c r="N20" s="520">
        <f t="shared" si="68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9">+R21+R29+R30+R31+R32+R33+R34</f>
        <v>169.74106364899998</v>
      </c>
      <c r="S20" s="520">
        <f t="shared" si="69"/>
        <v>51.776419235000006</v>
      </c>
      <c r="T20" s="520">
        <f t="shared" si="69"/>
        <v>125.36303781600002</v>
      </c>
      <c r="U20" s="520">
        <f t="shared" si="69"/>
        <v>471.51523400000002</v>
      </c>
      <c r="V20" s="520">
        <f t="shared" si="69"/>
        <v>2468.78260533</v>
      </c>
      <c r="W20" s="520">
        <f t="shared" si="69"/>
        <v>123.803030589</v>
      </c>
      <c r="X20" s="520">
        <f t="shared" si="69"/>
        <v>946.64388096200003</v>
      </c>
      <c r="Y20" s="520">
        <f t="shared" si="69"/>
        <v>806.93994695000004</v>
      </c>
      <c r="Z20" s="520">
        <f t="shared" si="69"/>
        <v>115.778995757</v>
      </c>
      <c r="AA20" s="520">
        <f t="shared" si="69"/>
        <v>184.64687264999998</v>
      </c>
      <c r="AB20" s="520">
        <f t="shared" si="69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0">+AG21+AG29+AG30+AG31+AG32+AG33+AG34</f>
        <v>795.16606606999994</v>
      </c>
      <c r="AH20" s="520">
        <f t="shared" si="70"/>
        <v>258.51650513999999</v>
      </c>
      <c r="AI20" s="520">
        <f t="shared" si="70"/>
        <v>1211.28883025</v>
      </c>
      <c r="AJ20" s="520">
        <f t="shared" si="70"/>
        <v>1197.68273181</v>
      </c>
      <c r="AK20" s="520">
        <f t="shared" si="70"/>
        <v>351.48874913999998</v>
      </c>
      <c r="AL20" s="520">
        <f t="shared" si="70"/>
        <v>26.244160179999998</v>
      </c>
      <c r="AM20" s="520">
        <f t="shared" si="70"/>
        <v>180.01479728000001</v>
      </c>
      <c r="AN20" s="520">
        <f t="shared" si="70"/>
        <v>69.611190359999995</v>
      </c>
      <c r="AO20" s="520">
        <f t="shared" si="70"/>
        <v>199.93219443000001</v>
      </c>
      <c r="AP20" s="520">
        <f t="shared" si="70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1">+AU21+AU29+AU30+AU31+AU32+AU33+AU34</f>
        <v>107.82504283999999</v>
      </c>
      <c r="AV20" s="520">
        <f t="shared" si="71"/>
        <v>245.26763076</v>
      </c>
      <c r="AW20" s="520">
        <f t="shared" si="71"/>
        <v>87.027700289999984</v>
      </c>
      <c r="AX20" s="520">
        <f t="shared" si="71"/>
        <v>2066.9845131699999</v>
      </c>
      <c r="AY20" s="520">
        <f t="shared" si="71"/>
        <v>1095.61548184</v>
      </c>
      <c r="AZ20" s="520">
        <f t="shared" si="71"/>
        <v>42.532034254999999</v>
      </c>
      <c r="BA20" s="520">
        <f t="shared" si="71"/>
        <v>1239.267861586</v>
      </c>
      <c r="BB20" s="520">
        <f t="shared" si="71"/>
        <v>418.29337955</v>
      </c>
      <c r="BC20" s="520">
        <f t="shared" si="71"/>
        <v>284.94841774999998</v>
      </c>
      <c r="BD20" s="520">
        <f t="shared" si="71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2">+BH21+BH29+BH30+BH31+BH32+BH33+BH34</f>
        <v>162.34708696000001</v>
      </c>
      <c r="BI20" s="520">
        <f t="shared" si="72"/>
        <v>138.15376537</v>
      </c>
      <c r="BJ20" s="520">
        <f t="shared" si="72"/>
        <v>143.10928006</v>
      </c>
      <c r="BK20" s="520">
        <f t="shared" si="72"/>
        <v>1057.49891856</v>
      </c>
      <c r="BL20" s="520">
        <f t="shared" si="72"/>
        <v>1426.7625395099999</v>
      </c>
      <c r="BM20" s="520">
        <f t="shared" si="72"/>
        <v>93.843418200000002</v>
      </c>
      <c r="BN20" s="520">
        <f t="shared" si="72"/>
        <v>100.78212363</v>
      </c>
      <c r="BO20" s="520">
        <f t="shared" si="72"/>
        <v>30.406365639999997</v>
      </c>
      <c r="BP20" s="520">
        <f t="shared" si="72"/>
        <v>3214.482617265</v>
      </c>
      <c r="BQ20" s="520">
        <f t="shared" si="72"/>
        <v>209.62469375000001</v>
      </c>
      <c r="BR20" s="520">
        <f t="shared" si="72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3">+BV21+BV29+BV30+BV31+BV32+BV33+BV34</f>
        <v>156.38218463999999</v>
      </c>
      <c r="BW20" s="520">
        <f t="shared" si="73"/>
        <v>6.9736323289999991</v>
      </c>
      <c r="BX20" s="520">
        <f t="shared" si="73"/>
        <v>57.484748775</v>
      </c>
      <c r="BY20" s="520">
        <f t="shared" si="73"/>
        <v>19.3036961</v>
      </c>
      <c r="BZ20" s="520">
        <f t="shared" si="73"/>
        <v>49.252000000000002</v>
      </c>
      <c r="CA20" s="520">
        <f t="shared" si="73"/>
        <v>679.77479659000005</v>
      </c>
      <c r="CB20" s="520">
        <f t="shared" si="73"/>
        <v>582.62588321999999</v>
      </c>
      <c r="CC20" s="520">
        <f t="shared" si="73"/>
        <v>968.57649506999996</v>
      </c>
      <c r="CD20" s="520">
        <f t="shared" si="73"/>
        <v>525.58245077200002</v>
      </c>
      <c r="CE20" s="520">
        <f t="shared" si="73"/>
        <v>18.363919719999998</v>
      </c>
      <c r="CF20" s="520">
        <f t="shared" si="73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4">+CJ21+CJ29+CJ30+CJ31+CJ32+CJ33+CJ34</f>
        <v>5.9838248900000002</v>
      </c>
      <c r="CK20" s="520">
        <f t="shared" si="74"/>
        <v>851.45695106999995</v>
      </c>
      <c r="CL20" s="520">
        <f t="shared" si="74"/>
        <v>11.76687418</v>
      </c>
      <c r="CM20" s="520">
        <f t="shared" si="74"/>
        <v>728.67770480199999</v>
      </c>
      <c r="CN20" s="520">
        <f t="shared" si="74"/>
        <v>1627.0837673799999</v>
      </c>
      <c r="CO20" s="520">
        <f t="shared" si="74"/>
        <v>494.26975299000003</v>
      </c>
      <c r="CP20" s="520">
        <f t="shared" si="74"/>
        <v>8.5396843499999999</v>
      </c>
      <c r="CQ20" s="520">
        <f t="shared" si="74"/>
        <v>2139.9570836299999</v>
      </c>
      <c r="CR20" s="520">
        <f t="shared" si="74"/>
        <v>57.736958234999996</v>
      </c>
      <c r="CS20" s="520">
        <f t="shared" si="74"/>
        <v>138.07452216999999</v>
      </c>
      <c r="CT20" s="520">
        <f t="shared" si="74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5">+CX21+CX29+CX30+CX31+CX32+CX33+CX34</f>
        <v>6.1</v>
      </c>
      <c r="CY20" s="520">
        <f t="shared" si="75"/>
        <v>1.2977819300000002</v>
      </c>
      <c r="CZ20" s="520">
        <f t="shared" si="75"/>
        <v>103.62902059</v>
      </c>
      <c r="DA20" s="520">
        <f t="shared" si="75"/>
        <v>1444.5293608299999</v>
      </c>
      <c r="DB20" s="520">
        <f t="shared" si="75"/>
        <v>293.6728</v>
      </c>
      <c r="DC20" s="520">
        <f t="shared" si="75"/>
        <v>207.79285420000002</v>
      </c>
      <c r="DD20" s="520">
        <f t="shared" si="75"/>
        <v>1116.336992</v>
      </c>
      <c r="DE20" s="520">
        <f t="shared" si="75"/>
        <v>2.9766151600000001</v>
      </c>
      <c r="DF20" s="520">
        <f t="shared" si="75"/>
        <v>2004.8370141099997</v>
      </c>
      <c r="DG20" s="520">
        <f t="shared" si="75"/>
        <v>98.555923159999992</v>
      </c>
      <c r="DH20" s="520">
        <f t="shared" si="75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6">+DL21+DL29+DL30+DL31+DL32+DL33+DL34</f>
        <v>211.33003354000002</v>
      </c>
      <c r="DM20" s="520">
        <f t="shared" si="76"/>
        <v>200.34057041000003</v>
      </c>
      <c r="DN20" s="520">
        <f t="shared" si="76"/>
        <v>208.60747970000003</v>
      </c>
      <c r="DO20" s="520">
        <f t="shared" si="76"/>
        <v>72.761303949999999</v>
      </c>
      <c r="DP20" s="520">
        <f t="shared" si="76"/>
        <v>3.7980353899999999</v>
      </c>
      <c r="DQ20" s="520">
        <f t="shared" si="76"/>
        <v>78.727919449999987</v>
      </c>
      <c r="DR20" s="520">
        <f>+DR21+DR29+DR30+DR31+DR32+DR33+DR34</f>
        <v>1020.47099796</v>
      </c>
      <c r="DS20" s="520">
        <f t="shared" si="76"/>
        <v>144.53842546999999</v>
      </c>
      <c r="DT20" s="520">
        <f t="shared" si="76"/>
        <v>1287.9694119000003</v>
      </c>
      <c r="DU20" s="520">
        <f t="shared" si="76"/>
        <v>30.942731969999997</v>
      </c>
      <c r="DV20" s="520">
        <f t="shared" si="76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7">+DZ21+DZ29+DZ30+DZ31+DZ32+DZ33+DZ34</f>
        <v>22.696064109999998</v>
      </c>
      <c r="EA20" s="520">
        <f t="shared" si="77"/>
        <v>841.33272961</v>
      </c>
      <c r="EB20" s="520">
        <f t="shared" si="77"/>
        <v>11.231856580000001</v>
      </c>
      <c r="EC20" s="520">
        <f t="shared" si="77"/>
        <v>104.77270233</v>
      </c>
      <c r="ED20" s="520">
        <f t="shared" si="77"/>
        <v>960.61186361299997</v>
      </c>
      <c r="EE20" s="520">
        <f t="shared" si="77"/>
        <v>260.07505587000003</v>
      </c>
      <c r="EF20" s="520">
        <f t="shared" si="77"/>
        <v>18.05788729</v>
      </c>
      <c r="EG20" s="520">
        <f t="shared" si="77"/>
        <v>2.7971813600000002</v>
      </c>
      <c r="EH20" s="520">
        <f t="shared" si="77"/>
        <v>0.22130806</v>
      </c>
      <c r="EI20" s="520">
        <f t="shared" si="77"/>
        <v>49.449352660000002</v>
      </c>
      <c r="EJ20" s="520">
        <f t="shared" si="77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8">+EN21+EN29+EN30+EN31+EN32+EN33+EN34</f>
        <v>8.3651797699999992</v>
      </c>
      <c r="EO20" s="520">
        <f t="shared" si="78"/>
        <v>158.31253115000001</v>
      </c>
      <c r="EP20" s="520">
        <f t="shared" si="78"/>
        <v>7.0996281999999997</v>
      </c>
      <c r="EQ20" s="520">
        <f t="shared" si="78"/>
        <v>708.48265731000004</v>
      </c>
      <c r="ER20" s="520">
        <f t="shared" si="78"/>
        <v>50.764554090000004</v>
      </c>
      <c r="ES20" s="520">
        <f t="shared" si="78"/>
        <v>253.47520671999999</v>
      </c>
      <c r="ET20" s="520">
        <f t="shared" si="78"/>
        <v>539.81711270999995</v>
      </c>
      <c r="EU20" s="520">
        <f t="shared" si="78"/>
        <v>509.830263</v>
      </c>
      <c r="EV20" s="520">
        <f t="shared" ref="EV20:EX20" si="79">+EV21+EV29+EV30+EV31+EV32+EV33+EV34</f>
        <v>78.413983869999981</v>
      </c>
      <c r="EW20" s="520">
        <f t="shared" si="79"/>
        <v>87.660771229999995</v>
      </c>
      <c r="EX20" s="520">
        <f t="shared" si="79"/>
        <v>155.49924319999997</v>
      </c>
      <c r="EY20" s="520">
        <f t="shared" si="10"/>
        <v>2566.1620854899998</v>
      </c>
      <c r="EZ20" s="704"/>
      <c r="FA20" s="520">
        <f t="shared" ref="FA20:FL20" si="80">+FA21+FA29+FA30+FA31+FA32+FA33+FA34</f>
        <v>1.08290011</v>
      </c>
      <c r="FB20" s="520">
        <f t="shared" si="80"/>
        <v>12.70333007</v>
      </c>
      <c r="FC20" s="520">
        <f t="shared" si="80"/>
        <v>56.865367130000003</v>
      </c>
      <c r="FD20" s="520">
        <f t="shared" si="80"/>
        <v>37.425713459999997</v>
      </c>
      <c r="FE20" s="520">
        <f t="shared" si="80"/>
        <v>882.77688319000004</v>
      </c>
      <c r="FF20" s="520">
        <f t="shared" si="80"/>
        <v>1008.6292761899999</v>
      </c>
      <c r="FG20" s="520">
        <f t="shared" si="80"/>
        <v>315.18301399000001</v>
      </c>
      <c r="FH20" s="520">
        <f t="shared" si="80"/>
        <v>1023.87</v>
      </c>
      <c r="FI20" s="520">
        <f t="shared" si="80"/>
        <v>618.93413047000001</v>
      </c>
      <c r="FJ20" s="520">
        <f t="shared" si="80"/>
        <v>405.34822095999999</v>
      </c>
      <c r="FK20" s="520">
        <f t="shared" si="80"/>
        <v>4.7693668999999996</v>
      </c>
      <c r="FL20" s="520">
        <f t="shared" si="80"/>
        <v>1759.1415989900001</v>
      </c>
      <c r="FM20" s="520">
        <f t="shared" si="11"/>
        <v>6126.7298014600001</v>
      </c>
      <c r="FO20" s="520">
        <f t="shared" ref="FO20:FY20" si="81">+FO21+FO29+FO30+FO31+FO32+FO33+FO34</f>
        <v>12.162303999999999</v>
      </c>
      <c r="FP20" s="520">
        <f t="shared" si="81"/>
        <v>18.766427310000001</v>
      </c>
      <c r="FQ20" s="520">
        <f t="shared" si="81"/>
        <v>69.750897549999991</v>
      </c>
      <c r="FR20" s="520">
        <f t="shared" si="81"/>
        <v>9.5602686200000004</v>
      </c>
      <c r="FS20" s="520">
        <f t="shared" si="81"/>
        <v>461.34665914000004</v>
      </c>
      <c r="FT20" s="520">
        <f t="shared" si="81"/>
        <v>413.26171064000005</v>
      </c>
      <c r="FU20" s="520">
        <f t="shared" si="81"/>
        <v>614.41969245999996</v>
      </c>
      <c r="FV20" s="520">
        <f t="shared" si="81"/>
        <v>141.72090861000001</v>
      </c>
      <c r="FW20" s="520">
        <f t="shared" si="81"/>
        <v>161.56082395999999</v>
      </c>
      <c r="FX20" s="520">
        <f t="shared" si="81"/>
        <v>762.55366804000005</v>
      </c>
      <c r="FY20" s="520">
        <f t="shared" si="81"/>
        <v>925.1031300300001</v>
      </c>
      <c r="FZ20" s="520">
        <f>+SUM(FO20:FY20)</f>
        <v>3590.2064903599999</v>
      </c>
    </row>
    <row r="21" spans="2:182" ht="15.75" x14ac:dyDescent="0.25">
      <c r="B21" s="694" t="s">
        <v>680</v>
      </c>
      <c r="C21" s="518">
        <f>+SUM(C22:C27)</f>
        <v>1.13353561</v>
      </c>
      <c r="D21" s="518">
        <f t="shared" ref="D21:N21" si="82">+SUM(D22:D27)</f>
        <v>8.48777516</v>
      </c>
      <c r="E21" s="518">
        <f t="shared" si="82"/>
        <v>39.476137999999999</v>
      </c>
      <c r="F21" s="518">
        <f t="shared" si="82"/>
        <v>31.880477410000001</v>
      </c>
      <c r="G21" s="518">
        <f t="shared" si="82"/>
        <v>12.872961660000001</v>
      </c>
      <c r="H21" s="518">
        <f t="shared" si="82"/>
        <v>103.41175839</v>
      </c>
      <c r="I21" s="518">
        <f t="shared" si="82"/>
        <v>-0.40757406999999996</v>
      </c>
      <c r="J21" s="518">
        <f t="shared" si="82"/>
        <v>1.4580610300000001</v>
      </c>
      <c r="K21" s="518">
        <f t="shared" si="82"/>
        <v>25.154811980000002</v>
      </c>
      <c r="L21" s="518">
        <f t="shared" si="82"/>
        <v>19.804049720000002</v>
      </c>
      <c r="M21" s="518">
        <f t="shared" si="82"/>
        <v>127.43764049000001</v>
      </c>
      <c r="N21" s="518">
        <f t="shared" si="82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3">+SUM(R22:R27)</f>
        <v>2.71633543</v>
      </c>
      <c r="S21" s="518">
        <f t="shared" si="83"/>
        <v>26.208743660000003</v>
      </c>
      <c r="T21" s="518">
        <f t="shared" si="83"/>
        <v>70.32132768000001</v>
      </c>
      <c r="U21" s="518">
        <f t="shared" si="83"/>
        <v>-4.6205053100000004</v>
      </c>
      <c r="V21" s="518">
        <f t="shared" si="83"/>
        <v>31.669573759999999</v>
      </c>
      <c r="W21" s="518">
        <f t="shared" si="83"/>
        <v>73.090368949999998</v>
      </c>
      <c r="X21" s="518">
        <f t="shared" si="83"/>
        <v>158.50597698000001</v>
      </c>
      <c r="Y21" s="518">
        <f t="shared" si="83"/>
        <v>717.69069968999997</v>
      </c>
      <c r="Z21" s="518">
        <f t="shared" si="83"/>
        <v>5.5</v>
      </c>
      <c r="AA21" s="518">
        <f t="shared" si="83"/>
        <v>22.041423080000001</v>
      </c>
      <c r="AB21" s="518">
        <f t="shared" si="83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4">+SUM(AG22:AG27)</f>
        <v>1.365</v>
      </c>
      <c r="AH21" s="518">
        <f t="shared" si="84"/>
        <v>49</v>
      </c>
      <c r="AI21" s="518">
        <f t="shared" si="84"/>
        <v>3.55168302</v>
      </c>
      <c r="AJ21" s="518">
        <f t="shared" si="84"/>
        <v>83.410437729999998</v>
      </c>
      <c r="AK21" s="518">
        <f t="shared" si="84"/>
        <v>308.51215758000001</v>
      </c>
      <c r="AL21" s="518">
        <f t="shared" si="84"/>
        <v>2.3913025999999999</v>
      </c>
      <c r="AM21" s="518">
        <f t="shared" si="84"/>
        <v>115.14979636000001</v>
      </c>
      <c r="AN21" s="518">
        <f t="shared" si="84"/>
        <v>65.16903868</v>
      </c>
      <c r="AO21" s="518">
        <f t="shared" si="84"/>
        <v>15.231886730000001</v>
      </c>
      <c r="AP21" s="518">
        <f t="shared" si="84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5">+SUM(AU22:AU27)</f>
        <v>30</v>
      </c>
      <c r="AV21" s="518">
        <f t="shared" si="85"/>
        <v>202.38580202</v>
      </c>
      <c r="AW21" s="518">
        <f t="shared" si="85"/>
        <v>7.9399190400000004</v>
      </c>
      <c r="AX21" s="518">
        <f t="shared" si="85"/>
        <v>15.62184345</v>
      </c>
      <c r="AY21" s="518">
        <f t="shared" si="85"/>
        <v>70.812438229999998</v>
      </c>
      <c r="AZ21" s="518">
        <f t="shared" si="85"/>
        <v>17.427588799999999</v>
      </c>
      <c r="BA21" s="518">
        <f t="shared" si="85"/>
        <v>101.12486822</v>
      </c>
      <c r="BB21" s="518">
        <f t="shared" si="85"/>
        <v>29.723136490000002</v>
      </c>
      <c r="BC21" s="518">
        <f t="shared" si="85"/>
        <v>96.663152999999994</v>
      </c>
      <c r="BD21" s="518">
        <f t="shared" si="85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6">+SUM(BH22:BH27)</f>
        <v>71.426471410000005</v>
      </c>
      <c r="BI21" s="518">
        <f t="shared" si="86"/>
        <v>86.582984339999996</v>
      </c>
      <c r="BJ21" s="518">
        <f t="shared" si="86"/>
        <v>57.705806879999997</v>
      </c>
      <c r="BK21" s="518">
        <f t="shared" si="86"/>
        <v>44.313827969999998</v>
      </c>
      <c r="BL21" s="518">
        <f t="shared" si="86"/>
        <v>1.6363918100000001</v>
      </c>
      <c r="BM21" s="518">
        <f t="shared" si="86"/>
        <v>70.223525960000003</v>
      </c>
      <c r="BN21" s="518">
        <f t="shared" si="86"/>
        <v>98.901531700000007</v>
      </c>
      <c r="BO21" s="518">
        <f t="shared" si="86"/>
        <v>18.938291999999997</v>
      </c>
      <c r="BP21" s="518">
        <f t="shared" si="86"/>
        <v>189.89651732500005</v>
      </c>
      <c r="BQ21" s="518">
        <f t="shared" si="86"/>
        <v>127.25406808000001</v>
      </c>
      <c r="BR21" s="518">
        <f t="shared" si="86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7">+SUM(BV22:BV27)</f>
        <v>37.31853795</v>
      </c>
      <c r="BW21" s="518">
        <f t="shared" si="87"/>
        <v>1.30019</v>
      </c>
      <c r="BX21" s="518">
        <f t="shared" si="87"/>
        <v>57.289442999999999</v>
      </c>
      <c r="BY21" s="518">
        <f t="shared" si="87"/>
        <v>0</v>
      </c>
      <c r="BZ21" s="518">
        <f t="shared" si="87"/>
        <v>0</v>
      </c>
      <c r="CA21" s="518">
        <f t="shared" si="87"/>
        <v>395.92122322</v>
      </c>
      <c r="CB21" s="518">
        <f t="shared" si="87"/>
        <v>9</v>
      </c>
      <c r="CC21" s="518">
        <f t="shared" si="87"/>
        <v>560.59335836000002</v>
      </c>
      <c r="CD21" s="518">
        <f t="shared" si="87"/>
        <v>13.94617371</v>
      </c>
      <c r="CE21" s="518">
        <f t="shared" si="87"/>
        <v>14.826123459999998</v>
      </c>
      <c r="CF21" s="518">
        <f t="shared" si="87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8">+SUM(CJ22:CJ27)</f>
        <v>3.10187195</v>
      </c>
      <c r="CK21" s="518">
        <f t="shared" si="88"/>
        <v>651.45695106999995</v>
      </c>
      <c r="CL21" s="518">
        <f t="shared" si="88"/>
        <v>2.1949989400000001</v>
      </c>
      <c r="CM21" s="518">
        <f t="shared" si="88"/>
        <v>702.32352524999999</v>
      </c>
      <c r="CN21" s="518">
        <f t="shared" si="88"/>
        <v>502.08376737999998</v>
      </c>
      <c r="CO21" s="518">
        <f t="shared" si="88"/>
        <v>276.76373516000001</v>
      </c>
      <c r="CP21" s="518">
        <f t="shared" si="88"/>
        <v>8.5396843499999999</v>
      </c>
      <c r="CQ21" s="518">
        <f t="shared" si="88"/>
        <v>73.95708363</v>
      </c>
      <c r="CR21" s="518">
        <f t="shared" si="88"/>
        <v>45.154402199999993</v>
      </c>
      <c r="CS21" s="518">
        <f t="shared" si="88"/>
        <v>130.82123518999998</v>
      </c>
      <c r="CT21" s="518">
        <f t="shared" si="88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9">+SUM(CX22:CX27)</f>
        <v>6.1</v>
      </c>
      <c r="CY21" s="518">
        <f t="shared" si="89"/>
        <v>0.73351015000000008</v>
      </c>
      <c r="CZ21" s="518">
        <f t="shared" si="89"/>
        <v>103.62902059</v>
      </c>
      <c r="DA21" s="518">
        <f t="shared" si="89"/>
        <v>1444.0266778999999</v>
      </c>
      <c r="DB21" s="518">
        <f t="shared" si="89"/>
        <v>283.8</v>
      </c>
      <c r="DC21" s="518">
        <f t="shared" si="89"/>
        <v>195.73493085000001</v>
      </c>
      <c r="DD21" s="518">
        <f t="shared" si="89"/>
        <v>102.52</v>
      </c>
      <c r="DE21" s="518">
        <f t="shared" si="89"/>
        <v>2.9766151600000001</v>
      </c>
      <c r="DF21" s="518">
        <f t="shared" si="89"/>
        <v>2004.1927486799998</v>
      </c>
      <c r="DG21" s="518">
        <f t="shared" si="89"/>
        <v>92.627428129999998</v>
      </c>
      <c r="DH21" s="518">
        <f t="shared" si="89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0">+SUM(DL22:DL27)</f>
        <v>28.43755354</v>
      </c>
      <c r="DM21" s="518">
        <f t="shared" si="90"/>
        <v>200.34057041000003</v>
      </c>
      <c r="DN21" s="518">
        <f t="shared" si="90"/>
        <v>173.60747970000003</v>
      </c>
      <c r="DO21" s="518">
        <f t="shared" si="90"/>
        <v>58.459230400000003</v>
      </c>
      <c r="DP21" s="518">
        <f t="shared" si="90"/>
        <v>3.7980353899999999</v>
      </c>
      <c r="DQ21" s="518">
        <f t="shared" si="90"/>
        <v>78.727919449999987</v>
      </c>
      <c r="DR21" s="518">
        <f t="shared" si="90"/>
        <v>1013.8913952099999</v>
      </c>
      <c r="DS21" s="518">
        <f t="shared" si="90"/>
        <v>144.53842546999999</v>
      </c>
      <c r="DT21" s="518">
        <f t="shared" si="90"/>
        <v>1287.0065838700002</v>
      </c>
      <c r="DU21" s="518">
        <f t="shared" si="90"/>
        <v>30.942731969999997</v>
      </c>
      <c r="DV21" s="518">
        <f t="shared" si="90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1">+SUM(DZ22:DZ27)</f>
        <v>22.696064109999998</v>
      </c>
      <c r="EA21" s="518">
        <f t="shared" si="91"/>
        <v>841.33272961</v>
      </c>
      <c r="EB21" s="518">
        <f t="shared" si="91"/>
        <v>11.231856580000001</v>
      </c>
      <c r="EC21" s="518">
        <f t="shared" si="91"/>
        <v>102.96927219</v>
      </c>
      <c r="ED21" s="518">
        <f t="shared" si="91"/>
        <v>955.83320639999999</v>
      </c>
      <c r="EE21" s="518">
        <f t="shared" si="91"/>
        <v>250</v>
      </c>
      <c r="EF21" s="518">
        <f t="shared" si="91"/>
        <v>18.05788729</v>
      </c>
      <c r="EG21" s="518">
        <f t="shared" si="91"/>
        <v>2.7971813600000002</v>
      </c>
      <c r="EH21" s="518">
        <f t="shared" si="91"/>
        <v>0</v>
      </c>
      <c r="EI21" s="518">
        <f t="shared" si="91"/>
        <v>46.748915830000001</v>
      </c>
      <c r="EJ21" s="518">
        <f t="shared" si="91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2">+SUM(EN22:EN27)</f>
        <v>8.3651797699999992</v>
      </c>
      <c r="EO21" s="518">
        <f t="shared" si="92"/>
        <v>18.075031149999997</v>
      </c>
      <c r="EP21" s="518">
        <f t="shared" si="92"/>
        <v>5.3280000000000003</v>
      </c>
      <c r="EQ21" s="518">
        <f t="shared" si="92"/>
        <v>7.6764859699999999</v>
      </c>
      <c r="ER21" s="518">
        <f t="shared" si="92"/>
        <v>46.425465540000005</v>
      </c>
      <c r="ES21" s="518">
        <f t="shared" si="92"/>
        <v>153.47520671999999</v>
      </c>
      <c r="ET21" s="518">
        <f t="shared" si="92"/>
        <v>535.95398645</v>
      </c>
      <c r="EU21" s="518">
        <f t="shared" si="92"/>
        <v>506.40150326999998</v>
      </c>
      <c r="EV21" s="518">
        <f t="shared" ref="EV21:EX21" si="93">+SUM(EV22:EV27)</f>
        <v>37.346833219999994</v>
      </c>
      <c r="EW21" s="518">
        <f t="shared" si="93"/>
        <v>86.559031730000001</v>
      </c>
      <c r="EX21" s="518">
        <f t="shared" si="93"/>
        <v>136.87658990999998</v>
      </c>
      <c r="EY21" s="518">
        <f t="shared" si="10"/>
        <v>1544.5833137299999</v>
      </c>
      <c r="EZ21" s="519"/>
      <c r="FA21" s="518">
        <f t="shared" ref="FA21:FL21" si="94">+SUM(FA22:FA27)</f>
        <v>0.31342500000000001</v>
      </c>
      <c r="FB21" s="518">
        <f t="shared" si="94"/>
        <v>12.70333007</v>
      </c>
      <c r="FC21" s="518">
        <f t="shared" si="94"/>
        <v>56.865367130000003</v>
      </c>
      <c r="FD21" s="518">
        <f t="shared" si="94"/>
        <v>37.425713459999997</v>
      </c>
      <c r="FE21" s="518">
        <f t="shared" si="94"/>
        <v>806.28055022000001</v>
      </c>
      <c r="FF21" s="518">
        <f t="shared" si="94"/>
        <v>1008.6292761899999</v>
      </c>
      <c r="FG21" s="518">
        <f t="shared" si="94"/>
        <v>264.78105776000001</v>
      </c>
      <c r="FH21" s="518">
        <f t="shared" si="94"/>
        <v>1023.87</v>
      </c>
      <c r="FI21" s="518">
        <f t="shared" si="94"/>
        <v>618.93413047000001</v>
      </c>
      <c r="FJ21" s="518">
        <f t="shared" si="94"/>
        <v>401.75516042999999</v>
      </c>
      <c r="FK21" s="518">
        <f t="shared" si="94"/>
        <v>4.7693668999999996</v>
      </c>
      <c r="FL21" s="518">
        <f t="shared" si="94"/>
        <v>708.28878511000005</v>
      </c>
      <c r="FM21" s="518">
        <f t="shared" si="11"/>
        <v>4944.6161627400006</v>
      </c>
      <c r="FO21" s="518">
        <f t="shared" ref="FO21:FY21" si="95">+SUM(FO22:FO27)</f>
        <v>5.6623039999999998</v>
      </c>
      <c r="FP21" s="518">
        <f t="shared" si="95"/>
        <v>18.766427310000001</v>
      </c>
      <c r="FQ21" s="518">
        <f t="shared" si="95"/>
        <v>68.676281099999997</v>
      </c>
      <c r="FR21" s="518">
        <f t="shared" si="95"/>
        <v>9.5602686200000004</v>
      </c>
      <c r="FS21" s="518">
        <f t="shared" si="95"/>
        <v>433.14715414000005</v>
      </c>
      <c r="FT21" s="518">
        <f t="shared" si="95"/>
        <v>413.26171064000005</v>
      </c>
      <c r="FU21" s="518">
        <f t="shared" si="95"/>
        <v>614.41969245999996</v>
      </c>
      <c r="FV21" s="518">
        <f t="shared" si="95"/>
        <v>141.72090861000001</v>
      </c>
      <c r="FW21" s="518">
        <f t="shared" si="95"/>
        <v>152.56082395999999</v>
      </c>
      <c r="FX21" s="518">
        <f t="shared" si="95"/>
        <v>631.99686809000002</v>
      </c>
      <c r="FY21" s="518">
        <f t="shared" si="95"/>
        <v>925.1031300300001</v>
      </c>
      <c r="FZ21" s="518">
        <f>+SUM(FO21:FY21)</f>
        <v>3414.8755689600002</v>
      </c>
    </row>
    <row r="22" spans="2:182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v>905.01678207000009</v>
      </c>
      <c r="FZ22" s="518">
        <f>+SUM(FO22:FY22)</f>
        <v>1005.4421641500001</v>
      </c>
    </row>
    <row r="23" spans="2:182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v>18.97760195</v>
      </c>
      <c r="FZ23" s="518">
        <f>+SUM(FO23:FY23)</f>
        <v>472.68138243000004</v>
      </c>
    </row>
    <row r="24" spans="2:182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v>0</v>
      </c>
      <c r="FZ24" s="518">
        <f>+SUM(FO24:FY24)</f>
        <v>735.24088832999996</v>
      </c>
    </row>
    <row r="25" spans="2:182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v>1.1087460099999999</v>
      </c>
      <c r="FZ25" s="518">
        <f>+SUM(FO25:FY25)</f>
        <v>5.0902227</v>
      </c>
    </row>
    <row r="26" spans="2:182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f>+SUM(FO26:FY26)</f>
        <v>0</v>
      </c>
    </row>
    <row r="27" spans="2:182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v>0</v>
      </c>
      <c r="FZ27" s="518">
        <f>+SUM(FO27:FY27)</f>
        <v>1196.4209113500001</v>
      </c>
    </row>
    <row r="28" spans="2:182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v>0</v>
      </c>
      <c r="FW28" s="702">
        <v>0</v>
      </c>
      <c r="FX28" s="702">
        <v>0</v>
      </c>
      <c r="FY28" s="702">
        <v>0</v>
      </c>
      <c r="FZ28" s="702">
        <f>+SUM(FO28:FY28)</f>
        <v>0</v>
      </c>
    </row>
    <row r="29" spans="2:182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v>0</v>
      </c>
      <c r="FZ29" s="15">
        <f>+SUM(FO29:FY29)</f>
        <v>175.33092139999999</v>
      </c>
    </row>
    <row r="30" spans="2:182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f>+SUM(FO30:FY30)</f>
        <v>0</v>
      </c>
    </row>
    <row r="31" spans="2:182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f>+SUM(FO31:FY31)</f>
        <v>0</v>
      </c>
    </row>
    <row r="32" spans="2:182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f>+SUM(FO32:FY32)</f>
        <v>0</v>
      </c>
    </row>
    <row r="33" spans="2:182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f>+SUM(FO33:FY33)</f>
        <v>0</v>
      </c>
    </row>
    <row r="34" spans="2:182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6">+D34</f>
        <v>0</v>
      </c>
      <c r="F34" s="15">
        <f t="shared" si="96"/>
        <v>0</v>
      </c>
      <c r="G34" s="15">
        <f t="shared" si="96"/>
        <v>0</v>
      </c>
      <c r="H34" s="15">
        <f t="shared" si="96"/>
        <v>0</v>
      </c>
      <c r="I34" s="15">
        <f t="shared" si="96"/>
        <v>0</v>
      </c>
      <c r="J34" s="15">
        <f t="shared" si="96"/>
        <v>0</v>
      </c>
      <c r="K34" s="15">
        <f t="shared" si="96"/>
        <v>0</v>
      </c>
      <c r="L34" s="15">
        <f t="shared" si="96"/>
        <v>0</v>
      </c>
      <c r="M34" s="15">
        <f t="shared" si="96"/>
        <v>0</v>
      </c>
      <c r="N34" s="15">
        <f t="shared" si="96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7">+R34</f>
        <v>0</v>
      </c>
      <c r="T34" s="15">
        <f t="shared" si="97"/>
        <v>0</v>
      </c>
      <c r="U34" s="15">
        <f t="shared" si="97"/>
        <v>0</v>
      </c>
      <c r="V34" s="15">
        <f t="shared" si="97"/>
        <v>0</v>
      </c>
      <c r="W34" s="15">
        <f t="shared" si="97"/>
        <v>0</v>
      </c>
      <c r="X34" s="15">
        <f t="shared" si="97"/>
        <v>0</v>
      </c>
      <c r="Y34" s="15">
        <f t="shared" si="97"/>
        <v>0</v>
      </c>
      <c r="Z34" s="15">
        <f t="shared" si="97"/>
        <v>0</v>
      </c>
      <c r="AA34" s="15">
        <f t="shared" si="97"/>
        <v>0</v>
      </c>
      <c r="AB34" s="15">
        <f t="shared" si="97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8">+AF34</f>
        <v>0</v>
      </c>
      <c r="AH34" s="15">
        <f t="shared" si="98"/>
        <v>0</v>
      </c>
      <c r="AI34" s="15">
        <f t="shared" si="98"/>
        <v>0</v>
      </c>
      <c r="AJ34" s="15">
        <f t="shared" si="98"/>
        <v>0</v>
      </c>
      <c r="AK34" s="15">
        <f t="shared" si="98"/>
        <v>0</v>
      </c>
      <c r="AL34" s="15">
        <f t="shared" si="98"/>
        <v>0</v>
      </c>
      <c r="AM34" s="15">
        <f t="shared" si="98"/>
        <v>0</v>
      </c>
      <c r="AN34" s="15">
        <f t="shared" si="98"/>
        <v>0</v>
      </c>
      <c r="AO34" s="15">
        <f t="shared" si="98"/>
        <v>0</v>
      </c>
      <c r="AP34" s="15">
        <f t="shared" si="98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9">+BH34</f>
        <v>0</v>
      </c>
      <c r="BJ34" s="15">
        <f t="shared" si="99"/>
        <v>0</v>
      </c>
      <c r="BK34" s="15">
        <f t="shared" si="99"/>
        <v>0</v>
      </c>
      <c r="BL34" s="15">
        <f t="shared" si="99"/>
        <v>0</v>
      </c>
      <c r="BM34" s="15">
        <f t="shared" si="99"/>
        <v>0</v>
      </c>
      <c r="BN34" s="15">
        <f t="shared" si="99"/>
        <v>0</v>
      </c>
      <c r="BO34" s="15">
        <f t="shared" si="99"/>
        <v>0</v>
      </c>
      <c r="BP34" s="15">
        <f t="shared" si="99"/>
        <v>0</v>
      </c>
      <c r="BQ34" s="15">
        <f t="shared" si="99"/>
        <v>0</v>
      </c>
      <c r="BR34" s="15">
        <f t="shared" si="99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0">+BV34</f>
        <v>0</v>
      </c>
      <c r="BX34" s="15">
        <f t="shared" si="100"/>
        <v>0</v>
      </c>
      <c r="BY34" s="15">
        <f t="shared" si="100"/>
        <v>0</v>
      </c>
      <c r="BZ34" s="15">
        <f t="shared" si="100"/>
        <v>0</v>
      </c>
      <c r="CA34" s="15">
        <f t="shared" si="100"/>
        <v>0</v>
      </c>
      <c r="CB34" s="15">
        <f t="shared" si="100"/>
        <v>0</v>
      </c>
      <c r="CC34" s="15">
        <f t="shared" si="100"/>
        <v>0</v>
      </c>
      <c r="CD34" s="15">
        <f t="shared" si="100"/>
        <v>0</v>
      </c>
      <c r="CE34" s="15">
        <f t="shared" si="100"/>
        <v>0</v>
      </c>
      <c r="CF34" s="15">
        <f t="shared" si="100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1">+CJ34</f>
        <v>0</v>
      </c>
      <c r="CL34" s="15">
        <f t="shared" si="101"/>
        <v>0</v>
      </c>
      <c r="CM34" s="15">
        <f t="shared" si="101"/>
        <v>0</v>
      </c>
      <c r="CN34" s="15">
        <f t="shared" si="101"/>
        <v>0</v>
      </c>
      <c r="CO34" s="15">
        <f t="shared" si="101"/>
        <v>0</v>
      </c>
      <c r="CP34" s="15">
        <f t="shared" si="101"/>
        <v>0</v>
      </c>
      <c r="CQ34" s="15">
        <f t="shared" si="101"/>
        <v>0</v>
      </c>
      <c r="CR34" s="15">
        <f t="shared" si="101"/>
        <v>0</v>
      </c>
      <c r="CS34" s="15">
        <f t="shared" si="101"/>
        <v>0</v>
      </c>
      <c r="CT34" s="15">
        <f t="shared" si="101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2">+CX34</f>
        <v>0</v>
      </c>
      <c r="CZ34" s="15">
        <f t="shared" si="102"/>
        <v>0</v>
      </c>
      <c r="DA34" s="15">
        <f t="shared" si="102"/>
        <v>0</v>
      </c>
      <c r="DB34" s="15">
        <f t="shared" si="102"/>
        <v>0</v>
      </c>
      <c r="DC34" s="15">
        <f t="shared" si="102"/>
        <v>0</v>
      </c>
      <c r="DD34" s="15">
        <f t="shared" si="102"/>
        <v>0</v>
      </c>
      <c r="DE34" s="15">
        <f t="shared" si="102"/>
        <v>0</v>
      </c>
      <c r="DF34" s="15">
        <f t="shared" si="102"/>
        <v>0</v>
      </c>
      <c r="DG34" s="15">
        <f t="shared" si="102"/>
        <v>0</v>
      </c>
      <c r="DH34" s="15">
        <f t="shared" si="102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3">+DZ34</f>
        <v>0</v>
      </c>
      <c r="EB34" s="15">
        <f t="shared" si="103"/>
        <v>0</v>
      </c>
      <c r="EC34" s="15">
        <f t="shared" si="103"/>
        <v>0</v>
      </c>
      <c r="ED34" s="15">
        <f t="shared" si="103"/>
        <v>0</v>
      </c>
      <c r="EE34" s="15">
        <f t="shared" si="103"/>
        <v>0</v>
      </c>
      <c r="EF34" s="15">
        <f t="shared" si="103"/>
        <v>0</v>
      </c>
      <c r="EG34" s="15">
        <f t="shared" si="103"/>
        <v>0</v>
      </c>
      <c r="EH34" s="15">
        <f t="shared" si="103"/>
        <v>0</v>
      </c>
      <c r="EI34" s="15">
        <f t="shared" si="103"/>
        <v>0</v>
      </c>
      <c r="EJ34" s="15">
        <f t="shared" si="103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04">+EK34</f>
        <v>0</v>
      </c>
      <c r="EO34" s="15">
        <f t="shared" si="104"/>
        <v>0</v>
      </c>
      <c r="EP34" s="15">
        <f t="shared" si="104"/>
        <v>0</v>
      </c>
      <c r="EQ34" s="15">
        <f t="shared" si="104"/>
        <v>0</v>
      </c>
      <c r="ER34" s="15">
        <f t="shared" si="104"/>
        <v>0</v>
      </c>
      <c r="ES34" s="15">
        <f t="shared" si="104"/>
        <v>0</v>
      </c>
      <c r="ET34" s="15">
        <f t="shared" si="104"/>
        <v>0</v>
      </c>
      <c r="EU34" s="15">
        <f t="shared" si="104"/>
        <v>0</v>
      </c>
      <c r="EV34" s="15">
        <f t="shared" ref="EV34" si="105">+ES34</f>
        <v>0</v>
      </c>
      <c r="EW34" s="15">
        <f t="shared" ref="EW34" si="106">+ET34</f>
        <v>0</v>
      </c>
      <c r="EX34" s="15">
        <f t="shared" ref="EX34" si="107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08">+EW34</f>
        <v>0</v>
      </c>
      <c r="FC34" s="15">
        <f t="shared" si="108"/>
        <v>0</v>
      </c>
      <c r="FD34" s="15">
        <f t="shared" si="108"/>
        <v>0</v>
      </c>
      <c r="FE34" s="15">
        <f t="shared" si="108"/>
        <v>0</v>
      </c>
      <c r="FF34" s="15">
        <f t="shared" si="108"/>
        <v>0</v>
      </c>
      <c r="FG34" s="15">
        <f t="shared" si="108"/>
        <v>0</v>
      </c>
      <c r="FH34" s="15">
        <f t="shared" si="108"/>
        <v>0</v>
      </c>
      <c r="FI34" s="15">
        <f t="shared" si="108"/>
        <v>0</v>
      </c>
      <c r="FJ34" s="15">
        <f t="shared" si="108"/>
        <v>0</v>
      </c>
      <c r="FK34" s="15">
        <f t="shared" si="108"/>
        <v>0</v>
      </c>
      <c r="FL34" s="15">
        <f t="shared" si="108"/>
        <v>0</v>
      </c>
      <c r="FM34" s="15">
        <f t="shared" si="11"/>
        <v>0</v>
      </c>
      <c r="FO34" s="15">
        <f>+FH34</f>
        <v>0</v>
      </c>
      <c r="FP34" s="15">
        <f t="shared" ref="FP34:FY34" si="109">+FI34</f>
        <v>0</v>
      </c>
      <c r="FQ34" s="15">
        <f t="shared" si="109"/>
        <v>0</v>
      </c>
      <c r="FR34" s="15">
        <f t="shared" si="109"/>
        <v>0</v>
      </c>
      <c r="FS34" s="15">
        <f t="shared" si="109"/>
        <v>0</v>
      </c>
      <c r="FT34" s="15">
        <f t="shared" si="109"/>
        <v>0</v>
      </c>
      <c r="FU34" s="15">
        <f t="shared" si="109"/>
        <v>0</v>
      </c>
      <c r="FV34" s="15">
        <f t="shared" si="109"/>
        <v>0</v>
      </c>
      <c r="FW34" s="15">
        <f t="shared" si="109"/>
        <v>0</v>
      </c>
      <c r="FX34" s="15">
        <f t="shared" si="109"/>
        <v>0</v>
      </c>
      <c r="FY34" s="15">
        <f t="shared" si="109"/>
        <v>0</v>
      </c>
      <c r="FZ34" s="15">
        <f>+SUM(FO34:FY34)</f>
        <v>0</v>
      </c>
    </row>
    <row r="35" spans="2:182" ht="15.75" x14ac:dyDescent="0.25">
      <c r="B35" s="690" t="s">
        <v>97</v>
      </c>
      <c r="C35" s="20">
        <f>+C36+C37</f>
        <v>201.91192982994897</v>
      </c>
      <c r="D35" s="20">
        <f t="shared" ref="D35:N35" si="110">+D36+D37</f>
        <v>380.88701014304547</v>
      </c>
      <c r="E35" s="20">
        <f t="shared" si="110"/>
        <v>17.947553764296117</v>
      </c>
      <c r="F35" s="20">
        <f t="shared" si="110"/>
        <v>70.177062799279639</v>
      </c>
      <c r="G35" s="20">
        <f t="shared" si="110"/>
        <v>204.29414384680157</v>
      </c>
      <c r="H35" s="20">
        <f t="shared" si="110"/>
        <v>68.876572078866644</v>
      </c>
      <c r="I35" s="20">
        <f t="shared" si="110"/>
        <v>258.34594316677953</v>
      </c>
      <c r="J35" s="20">
        <f t="shared" si="110"/>
        <v>104.16229552738722</v>
      </c>
      <c r="K35" s="20">
        <f t="shared" si="110"/>
        <v>225.01050038094803</v>
      </c>
      <c r="L35" s="20">
        <f t="shared" si="110"/>
        <v>820.64018603302873</v>
      </c>
      <c r="M35" s="20">
        <f t="shared" si="110"/>
        <v>435.22190887126669</v>
      </c>
      <c r="N35" s="20">
        <f t="shared" si="110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1">+R36+R37</f>
        <v>817.83031454565617</v>
      </c>
      <c r="S35" s="20">
        <f t="shared" si="111"/>
        <v>395.0479941358476</v>
      </c>
      <c r="T35" s="20">
        <f t="shared" si="111"/>
        <v>302.12049922321836</v>
      </c>
      <c r="U35" s="20">
        <f t="shared" si="111"/>
        <v>416.07105622355459</v>
      </c>
      <c r="V35" s="20">
        <f t="shared" si="111"/>
        <v>374.12283738080629</v>
      </c>
      <c r="W35" s="20">
        <f t="shared" si="111"/>
        <v>123.33580974922802</v>
      </c>
      <c r="X35" s="20">
        <f t="shared" si="111"/>
        <v>125.82880673842061</v>
      </c>
      <c r="Y35" s="20">
        <f t="shared" si="111"/>
        <v>211.66192297013555</v>
      </c>
      <c r="Z35" s="20">
        <f t="shared" si="111"/>
        <v>352.50754255030131</v>
      </c>
      <c r="AA35" s="20">
        <f t="shared" si="111"/>
        <v>339.38357712179021</v>
      </c>
      <c r="AB35" s="20">
        <f t="shared" si="111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2">+AG36+AG37</f>
        <v>1017.55800297</v>
      </c>
      <c r="AH35" s="20">
        <f t="shared" si="112"/>
        <v>376.42880833169608</v>
      </c>
      <c r="AI35" s="20">
        <f t="shared" si="112"/>
        <v>-60.236638513707724</v>
      </c>
      <c r="AJ35" s="20">
        <f t="shared" si="112"/>
        <v>4.5394995402278937</v>
      </c>
      <c r="AK35" s="20">
        <f t="shared" si="112"/>
        <v>-80.283815566229137</v>
      </c>
      <c r="AL35" s="20">
        <f t="shared" si="112"/>
        <v>40.176307158178759</v>
      </c>
      <c r="AM35" s="20">
        <f t="shared" si="112"/>
        <v>90.812342368376889</v>
      </c>
      <c r="AN35" s="20">
        <f t="shared" si="112"/>
        <v>415.31347725092525</v>
      </c>
      <c r="AO35" s="20">
        <f t="shared" si="112"/>
        <v>581.22191857604855</v>
      </c>
      <c r="AP35" s="20">
        <f t="shared" si="112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3">+AU36+AU37</f>
        <v>1019.3755376030016</v>
      </c>
      <c r="AV35" s="20">
        <f t="shared" si="113"/>
        <v>1229.9125841342561</v>
      </c>
      <c r="AW35" s="20">
        <f t="shared" si="113"/>
        <v>885.89100342884365</v>
      </c>
      <c r="AX35" s="20">
        <f t="shared" si="113"/>
        <v>1261.6516494849186</v>
      </c>
      <c r="AY35" s="20">
        <f t="shared" si="113"/>
        <v>126.54056933699448</v>
      </c>
      <c r="AZ35" s="20">
        <f t="shared" si="113"/>
        <v>1410.4389282532723</v>
      </c>
      <c r="BA35" s="20">
        <f t="shared" si="113"/>
        <v>1617.2461475</v>
      </c>
      <c r="BB35" s="20">
        <f t="shared" si="113"/>
        <v>680.57580304999965</v>
      </c>
      <c r="BC35" s="20">
        <f t="shared" si="113"/>
        <v>546.13866748999953</v>
      </c>
      <c r="BD35" s="20">
        <f t="shared" si="113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14">+BH36+BH37</f>
        <v>1066.2542874304006</v>
      </c>
      <c r="BI35" s="20">
        <f t="shared" si="114"/>
        <v>1252.5089904169999</v>
      </c>
      <c r="BJ35" s="20">
        <f t="shared" si="114"/>
        <v>243.04338774259998</v>
      </c>
      <c r="BK35" s="20">
        <f t="shared" si="114"/>
        <v>405.71696526460011</v>
      </c>
      <c r="BL35" s="20">
        <f t="shared" si="114"/>
        <v>-30.531925886400053</v>
      </c>
      <c r="BM35" s="20">
        <f t="shared" si="114"/>
        <v>3.7693826634001084</v>
      </c>
      <c r="BN35" s="20">
        <f t="shared" si="114"/>
        <v>86.90601305780001</v>
      </c>
      <c r="BO35" s="20">
        <f t="shared" si="114"/>
        <v>97.483724626600065</v>
      </c>
      <c r="BP35" s="20">
        <f t="shared" si="114"/>
        <v>460.51231001579998</v>
      </c>
      <c r="BQ35" s="20">
        <f t="shared" si="114"/>
        <v>15.831584930199995</v>
      </c>
      <c r="BR35" s="20">
        <f t="shared" si="114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15">+BV36+BV37</f>
        <v>-272.04571519440003</v>
      </c>
      <c r="BW35" s="20">
        <f t="shared" si="115"/>
        <v>14.588046818399896</v>
      </c>
      <c r="BX35" s="20">
        <f t="shared" si="115"/>
        <v>-188.62905059920007</v>
      </c>
      <c r="BY35" s="20">
        <f t="shared" si="115"/>
        <v>86.195694589199945</v>
      </c>
      <c r="BZ35" s="20">
        <f t="shared" si="115"/>
        <v>577.38285548900001</v>
      </c>
      <c r="CA35" s="20">
        <f t="shared" si="115"/>
        <v>-162.85936884180006</v>
      </c>
      <c r="CB35" s="20">
        <f t="shared" si="115"/>
        <v>-62.767933298600042</v>
      </c>
      <c r="CC35" s="20">
        <f t="shared" si="115"/>
        <v>-187.86662878520002</v>
      </c>
      <c r="CD35" s="20">
        <f t="shared" si="115"/>
        <v>97.789087350600028</v>
      </c>
      <c r="CE35" s="20">
        <f t="shared" si="115"/>
        <v>307.75848327840004</v>
      </c>
      <c r="CF35" s="20">
        <f t="shared" si="115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16">+CJ36+CJ37</f>
        <v>118.704760986</v>
      </c>
      <c r="CK35" s="20">
        <f t="shared" si="116"/>
        <v>1611.1012406581995</v>
      </c>
      <c r="CL35" s="20">
        <f t="shared" si="116"/>
        <v>-1176.8449367198</v>
      </c>
      <c r="CM35" s="20">
        <f t="shared" si="116"/>
        <v>-97.911981010800119</v>
      </c>
      <c r="CN35" s="20">
        <f t="shared" si="116"/>
        <v>338.91246745479975</v>
      </c>
      <c r="CO35" s="20">
        <f t="shared" si="116"/>
        <v>29.824642479199973</v>
      </c>
      <c r="CP35" s="20">
        <f t="shared" si="116"/>
        <v>4.497254977799912</v>
      </c>
      <c r="CQ35" s="20">
        <f t="shared" si="116"/>
        <v>928.99577851000015</v>
      </c>
      <c r="CR35" s="20">
        <f t="shared" si="116"/>
        <v>-33.301210483529246</v>
      </c>
      <c r="CS35" s="20">
        <f t="shared" si="116"/>
        <v>11.160508241739663</v>
      </c>
      <c r="CT35" s="20">
        <f t="shared" si="116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7">+CX36+CX37</f>
        <v>737.13576219392291</v>
      </c>
      <c r="CY35" s="20">
        <f t="shared" si="117"/>
        <v>69.223775529471851</v>
      </c>
      <c r="CZ35" s="20">
        <f t="shared" si="117"/>
        <v>165.58528082021689</v>
      </c>
      <c r="DA35" s="20">
        <f t="shared" si="117"/>
        <v>174.787130807876</v>
      </c>
      <c r="DB35" s="20">
        <f t="shared" si="117"/>
        <v>677.39931495203041</v>
      </c>
      <c r="DC35" s="20">
        <f t="shared" si="117"/>
        <v>124.06818476284832</v>
      </c>
      <c r="DD35" s="20">
        <f t="shared" si="117"/>
        <v>134.87979358272122</v>
      </c>
      <c r="DE35" s="20">
        <f t="shared" si="117"/>
        <v>377.61647247101303</v>
      </c>
      <c r="DF35" s="20">
        <f t="shared" si="117"/>
        <v>98.165246388663491</v>
      </c>
      <c r="DG35" s="20">
        <f t="shared" si="117"/>
        <v>514.24494711275725</v>
      </c>
      <c r="DH35" s="20">
        <f t="shared" si="117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8">+DL36+DL37</f>
        <v>42.069621176397959</v>
      </c>
      <c r="DM35" s="20">
        <f t="shared" si="118"/>
        <v>-4.0261993764247563</v>
      </c>
      <c r="DN35" s="20">
        <f t="shared" si="118"/>
        <v>371.05378604217867</v>
      </c>
      <c r="DO35" s="20">
        <f t="shared" si="118"/>
        <v>146.3817601698193</v>
      </c>
      <c r="DP35" s="20">
        <f t="shared" si="118"/>
        <v>415.54586130575626</v>
      </c>
      <c r="DQ35" s="20">
        <f t="shared" si="118"/>
        <v>402.51063120766105</v>
      </c>
      <c r="DR35" s="20">
        <f t="shared" si="118"/>
        <v>182.8367198256916</v>
      </c>
      <c r="DS35" s="20">
        <f t="shared" si="118"/>
        <v>-17.10097310405067</v>
      </c>
      <c r="DT35" s="20">
        <f t="shared" si="118"/>
        <v>-286.7183122779989</v>
      </c>
      <c r="DU35" s="20">
        <f t="shared" si="118"/>
        <v>164.17614928656698</v>
      </c>
      <c r="DV35" s="20">
        <f t="shared" si="118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9">+DZ36+DZ37</f>
        <v>-67.617515124621264</v>
      </c>
      <c r="EA35" s="20">
        <f t="shared" si="119"/>
        <v>234.5827855654845</v>
      </c>
      <c r="EB35" s="20">
        <f t="shared" si="119"/>
        <v>-60.373942565687209</v>
      </c>
      <c r="EC35" s="20">
        <f t="shared" si="119"/>
        <v>500.17926630039835</v>
      </c>
      <c r="ED35" s="20">
        <f t="shared" si="119"/>
        <v>-114.69472699265127</v>
      </c>
      <c r="EE35" s="20">
        <f t="shared" si="119"/>
        <v>55.261135114124002</v>
      </c>
      <c r="EF35" s="20">
        <f t="shared" si="119"/>
        <v>305.58868876113013</v>
      </c>
      <c r="EG35" s="20">
        <f t="shared" si="119"/>
        <v>425.33818986801896</v>
      </c>
      <c r="EH35" s="20">
        <f t="shared" si="119"/>
        <v>199.37158950952625</v>
      </c>
      <c r="EI35" s="20">
        <f t="shared" si="119"/>
        <v>792.30603796155333</v>
      </c>
      <c r="EJ35" s="20">
        <f t="shared" si="119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0">+EN36+EN37</f>
        <v>211.93440343186904</v>
      </c>
      <c r="EO35" s="20">
        <f t="shared" si="120"/>
        <v>685.67864737703417</v>
      </c>
      <c r="EP35" s="20">
        <f t="shared" si="120"/>
        <v>56.377500558153656</v>
      </c>
      <c r="EQ35" s="20">
        <f t="shared" si="120"/>
        <v>34.298409037858846</v>
      </c>
      <c r="ER35" s="20">
        <f t="shared" si="120"/>
        <v>18.653145766088443</v>
      </c>
      <c r="ES35" s="20">
        <f t="shared" si="120"/>
        <v>449.60855415048104</v>
      </c>
      <c r="ET35" s="20">
        <f t="shared" si="120"/>
        <v>65.555022880089297</v>
      </c>
      <c r="EU35" s="20">
        <f t="shared" si="120"/>
        <v>93.093652918687638</v>
      </c>
      <c r="EV35" s="20">
        <f t="shared" ref="EV35:EX35" si="121">+EV36+EV37</f>
        <v>758.16839705819029</v>
      </c>
      <c r="EW35" s="20">
        <f t="shared" si="121"/>
        <v>6.1465523915623663</v>
      </c>
      <c r="EX35" s="20">
        <f t="shared" si="121"/>
        <v>390.77514491218369</v>
      </c>
      <c r="EY35" s="20">
        <f t="shared" si="10"/>
        <v>2883.0011030454757</v>
      </c>
      <c r="EZ35" s="574"/>
      <c r="FA35" s="20">
        <f t="shared" ref="FA35:FL35" si="122">+FA36+FA37</f>
        <v>3369.261356214115</v>
      </c>
      <c r="FB35" s="20">
        <f t="shared" si="122"/>
        <v>290.66213812409291</v>
      </c>
      <c r="FC35" s="20">
        <f t="shared" si="122"/>
        <v>455.46444697135428</v>
      </c>
      <c r="FD35" s="20">
        <f t="shared" si="122"/>
        <v>983.88954415031594</v>
      </c>
      <c r="FE35" s="20">
        <f t="shared" si="122"/>
        <v>244.09338461016148</v>
      </c>
      <c r="FF35" s="20">
        <f t="shared" si="122"/>
        <v>309.66930211849228</v>
      </c>
      <c r="FG35" s="20">
        <f t="shared" si="122"/>
        <v>462.64423403116712</v>
      </c>
      <c r="FH35" s="20">
        <f t="shared" si="122"/>
        <v>584.85711752602572</v>
      </c>
      <c r="FI35" s="20">
        <f t="shared" si="122"/>
        <v>314.85922415657052</v>
      </c>
      <c r="FJ35" s="20">
        <f t="shared" si="122"/>
        <v>337.27709050397777</v>
      </c>
      <c r="FK35" s="20">
        <f t="shared" si="122"/>
        <v>733.96189323028693</v>
      </c>
      <c r="FL35" s="20">
        <f t="shared" si="122"/>
        <v>1058.1901115766022</v>
      </c>
      <c r="FM35" s="20">
        <f t="shared" si="11"/>
        <v>9144.8298432131596</v>
      </c>
      <c r="FO35" s="20">
        <f t="shared" ref="FO35:FY35" si="123">+FO36+FO37</f>
        <v>438.23201012466279</v>
      </c>
      <c r="FP35" s="20">
        <f t="shared" si="123"/>
        <v>565.2276057125332</v>
      </c>
      <c r="FQ35" s="20">
        <f t="shared" si="123"/>
        <v>1120.120726779666</v>
      </c>
      <c r="FR35" s="20">
        <f t="shared" si="123"/>
        <v>622.8951014838766</v>
      </c>
      <c r="FS35" s="20">
        <f t="shared" si="123"/>
        <v>542.1517927700412</v>
      </c>
      <c r="FT35" s="20">
        <f t="shared" si="123"/>
        <v>186.69308635760774</v>
      </c>
      <c r="FU35" s="20">
        <f t="shared" si="123"/>
        <v>446.62661443964322</v>
      </c>
      <c r="FV35" s="20">
        <f t="shared" si="123"/>
        <v>544.31104373336439</v>
      </c>
      <c r="FW35" s="20">
        <f t="shared" si="123"/>
        <v>597.71959653994486</v>
      </c>
      <c r="FX35" s="20">
        <f t="shared" si="123"/>
        <v>1045.663304739174</v>
      </c>
      <c r="FY35" s="20">
        <f t="shared" si="123"/>
        <v>597.44291883882102</v>
      </c>
      <c r="FZ35" s="20">
        <f>+SUM(FO35:FY35)</f>
        <v>6707.0838015193358</v>
      </c>
    </row>
    <row r="36" spans="2:182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v>479.6589868288209</v>
      </c>
      <c r="FZ36" s="15">
        <f>+SUM(FO36:FY36)</f>
        <v>6082.8403594693355</v>
      </c>
    </row>
    <row r="37" spans="2:182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v>117.78393201000017</v>
      </c>
      <c r="FZ37" s="15">
        <f>+SUM(FO37:FY37)</f>
        <v>624.24344204999989</v>
      </c>
    </row>
    <row r="38" spans="2:182" ht="15.75" x14ac:dyDescent="0.25">
      <c r="B38" s="690" t="s">
        <v>40</v>
      </c>
      <c r="C38" s="20">
        <f>+C39+C41+C42+C43</f>
        <v>-331.12188536579686</v>
      </c>
      <c r="D38" s="20">
        <f t="shared" ref="D38:N38" si="124">+D39+D41+D42+D43</f>
        <v>441.40232093514533</v>
      </c>
      <c r="E38" s="20">
        <f t="shared" si="124"/>
        <v>444.22664075849735</v>
      </c>
      <c r="F38" s="20">
        <f t="shared" si="124"/>
        <v>228.63821779980427</v>
      </c>
      <c r="G38" s="20">
        <f t="shared" si="124"/>
        <v>-19.972568585447505</v>
      </c>
      <c r="H38" s="20">
        <f t="shared" si="124"/>
        <v>248.17599735612657</v>
      </c>
      <c r="I38" s="20">
        <f t="shared" si="124"/>
        <v>41.011890871167225</v>
      </c>
      <c r="J38" s="20">
        <f t="shared" si="124"/>
        <v>517.79009872687197</v>
      </c>
      <c r="K38" s="20">
        <f t="shared" si="124"/>
        <v>389.08855520496206</v>
      </c>
      <c r="L38" s="20">
        <f t="shared" si="124"/>
        <v>438.4098364961082</v>
      </c>
      <c r="M38" s="20">
        <f t="shared" si="124"/>
        <v>246.22424509721793</v>
      </c>
      <c r="N38" s="20">
        <f t="shared" si="124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25">+R39+R41+R42+R43</f>
        <v>487.47866816294845</v>
      </c>
      <c r="S38" s="20">
        <f t="shared" ref="S38" si="126">+S39+S41+S42+S43</f>
        <v>408.88394441999566</v>
      </c>
      <c r="T38" s="20">
        <f t="shared" ref="T38" si="127">+T39+T41+T42+T43</f>
        <v>470.39812900182073</v>
      </c>
      <c r="U38" s="20">
        <f t="shared" ref="U38" si="128">+U39+U41+U42+U43</f>
        <v>306.79381741630476</v>
      </c>
      <c r="V38" s="20">
        <f t="shared" ref="V38" si="129">+V39+V41+V42+V43</f>
        <v>-477.78471282485589</v>
      </c>
      <c r="W38" s="20">
        <f t="shared" ref="W38" si="130">+W39+W41+W42+W43</f>
        <v>698.48236427969971</v>
      </c>
      <c r="X38" s="20">
        <f t="shared" ref="X38" si="131">+X39+X41+X42+X43</f>
        <v>143.1730996952588</v>
      </c>
      <c r="Y38" s="20">
        <f t="shared" ref="Y38" si="132">+Y39+Y41+Y42+Y43</f>
        <v>1255.4078516744908</v>
      </c>
      <c r="Z38" s="20">
        <f t="shared" ref="Z38" si="133">+Z39+Z41+Z42+Z43</f>
        <v>397.8217546444734</v>
      </c>
      <c r="AA38" s="20">
        <f t="shared" ref="AA38" si="134">+AA39+AA41+AA42+AA43</f>
        <v>617.08818458698704</v>
      </c>
      <c r="AB38" s="20">
        <f t="shared" ref="AB38" si="135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36">+AF39+AF41+AF42+AF43</f>
        <v>-412.99391927681751</v>
      </c>
      <c r="AG38" s="20">
        <f t="shared" ref="AG38" si="137">+AG39+AG41+AG42+AG43</f>
        <v>-1.8148953839058635</v>
      </c>
      <c r="AH38" s="20">
        <f t="shared" ref="AH38" si="138">+AH39+AH41+AH42+AH43</f>
        <v>-268.402899455571</v>
      </c>
      <c r="AI38" s="20">
        <f t="shared" ref="AI38" si="139">+AI39+AI41+AI42+AI43</f>
        <v>167.31651312903512</v>
      </c>
      <c r="AJ38" s="20">
        <f t="shared" ref="AJ38" si="140">+AJ39+AJ41+AJ42+AJ43</f>
        <v>232.15517462339784</v>
      </c>
      <c r="AK38" s="20">
        <f t="shared" ref="AK38" si="141">+AK39+AK41+AK42+AK43</f>
        <v>-73.012773700366211</v>
      </c>
      <c r="AL38" s="20">
        <f t="shared" ref="AL38" si="142">+AL39+AL41+AL42+AL43</f>
        <v>108.69025190239245</v>
      </c>
      <c r="AM38" s="20">
        <f t="shared" ref="AM38" si="143">+AM39+AM41+AM42+AM43</f>
        <v>344.86808428995602</v>
      </c>
      <c r="AN38" s="20">
        <f t="shared" ref="AN38" si="144">+AN39+AN41+AN42+AN43</f>
        <v>421.20943457102737</v>
      </c>
      <c r="AO38" s="20">
        <f t="shared" ref="AO38" si="145">+AO39+AO41+AO42+AO43</f>
        <v>252.01792006560242</v>
      </c>
      <c r="AP38" s="20">
        <f t="shared" ref="AP38" si="146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47">+AT39+AT41+AT42+AT43</f>
        <v>-174.31720907360832</v>
      </c>
      <c r="AU38" s="20">
        <f t="shared" ref="AU38" si="148">+AU39+AU41+AU42+AU43</f>
        <v>291.67714315177165</v>
      </c>
      <c r="AV38" s="20">
        <f t="shared" ref="AV38" si="149">+AV39+AV41+AV42+AV43</f>
        <v>-36.702509700250175</v>
      </c>
      <c r="AW38" s="20">
        <f t="shared" ref="AW38" si="150">+AW39+AW41+AW42+AW43</f>
        <v>76.013770840601708</v>
      </c>
      <c r="AX38" s="20">
        <f t="shared" ref="AX38" si="151">+AX39+AX41+AX42+AX43</f>
        <v>-374.3902305831075</v>
      </c>
      <c r="AY38" s="20">
        <f t="shared" ref="AY38" si="152">+AY39+AY41+AY42+AY43</f>
        <v>-84.291449433269534</v>
      </c>
      <c r="AZ38" s="20">
        <f t="shared" ref="AZ38" si="153">+AZ39+AZ41+AZ42+AZ43</f>
        <v>-186.41750163519316</v>
      </c>
      <c r="BA38" s="20">
        <f t="shared" ref="BA38" si="154">+BA39+BA41+BA42+BA43</f>
        <v>-61.456546083584769</v>
      </c>
      <c r="BB38" s="20">
        <f t="shared" ref="BB38" si="155">+BB39+BB41+BB42+BB43</f>
        <v>-247.31222078209686</v>
      </c>
      <c r="BC38" s="20">
        <f t="shared" ref="BC38" si="156">+BC39+BC41+BC42+BC43</f>
        <v>743.51568663626381</v>
      </c>
      <c r="BD38" s="20">
        <f t="shared" ref="BD38" si="157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8">+BH39+BH41+BH42+BH43</f>
        <v>109.37284627248121</v>
      </c>
      <c r="BI38" s="20">
        <f t="shared" ref="BI38" si="159">+BI39+BI41+BI42+BI43</f>
        <v>-4.3618342364923848</v>
      </c>
      <c r="BJ38" s="20">
        <f t="shared" ref="BJ38" si="160">+BJ39+BJ41+BJ42+BJ43</f>
        <v>-118.93809390947536</v>
      </c>
      <c r="BK38" s="20">
        <f t="shared" ref="BK38" si="161">+BK39+BK41+BK42+BK43</f>
        <v>1368.9354497859183</v>
      </c>
      <c r="BL38" s="20">
        <f t="shared" ref="BL38" si="162">+BL39+BL41+BL42+BL43</f>
        <v>773.57834277952225</v>
      </c>
      <c r="BM38" s="20">
        <f t="shared" ref="BM38" si="163">+BM39+BM41+BM42+BM43</f>
        <v>-347.42147795198133</v>
      </c>
      <c r="BN38" s="20">
        <f t="shared" ref="BN38" si="164">+BN39+BN41+BN42+BN43</f>
        <v>116.43314921458757</v>
      </c>
      <c r="BO38" s="20">
        <f t="shared" ref="BO38" si="165">+BO39+BO41+BO42+BO43</f>
        <v>533.59948819642022</v>
      </c>
      <c r="BP38" s="20">
        <f t="shared" ref="BP38" si="166">+BP39+BP41+BP42+BP43</f>
        <v>-542.93405248580768</v>
      </c>
      <c r="BQ38" s="20">
        <f t="shared" ref="BQ38" si="167">+BQ39+BQ41+BQ42+BQ43</f>
        <v>-408.51083909604017</v>
      </c>
      <c r="BR38" s="20">
        <f t="shared" ref="BR38" si="168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9">+BV39+BV41+BV42+BV43</f>
        <v>-200.87124090679453</v>
      </c>
      <c r="BW38" s="20">
        <f t="shared" ref="BW38" si="170">+BW39+BW41+BW42+BW43</f>
        <v>388.14695784960202</v>
      </c>
      <c r="BX38" s="20">
        <f t="shared" ref="BX38" si="171">+BX39+BX41+BX42+BX43</f>
        <v>443.30437675100234</v>
      </c>
      <c r="BY38" s="20">
        <f t="shared" ref="BY38" si="172">+BY39+BY41+BY42+BY43</f>
        <v>318.18179897385642</v>
      </c>
      <c r="BZ38" s="20">
        <f t="shared" ref="BZ38" si="173">+BZ39+BZ41+BZ42+BZ43</f>
        <v>282.93679766369263</v>
      </c>
      <c r="CA38" s="20">
        <f t="shared" ref="CA38" si="174">+CA39+CA41+CA42+CA43</f>
        <v>-272.11384328856417</v>
      </c>
      <c r="CB38" s="20">
        <f t="shared" ref="CB38" si="175">+CB39+CB41+CB42+CB43</f>
        <v>396.33875779541677</v>
      </c>
      <c r="CC38" s="20">
        <f t="shared" ref="CC38" si="176">+CC39+CC41+CC42+CC43</f>
        <v>11.525926108745654</v>
      </c>
      <c r="CD38" s="20">
        <f t="shared" ref="CD38" si="177">+CD39+CD41+CD42+CD43</f>
        <v>353.87403747006761</v>
      </c>
      <c r="CE38" s="20">
        <f t="shared" ref="CE38" si="178">+CE39+CE41+CE42+CE43</f>
        <v>-130.64621377436055</v>
      </c>
      <c r="CF38" s="20">
        <f t="shared" ref="CF38" si="179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0">+CJ39+CJ41+CJ42+CJ43</f>
        <v>-428.28837457729946</v>
      </c>
      <c r="CK38" s="20">
        <f t="shared" ref="CK38" si="181">+CK39+CK41+CK42+CK43</f>
        <v>549.32036262175291</v>
      </c>
      <c r="CL38" s="20">
        <f t="shared" ref="CL38" si="182">+CL39+CL41+CL42+CL43</f>
        <v>-56.372137746712163</v>
      </c>
      <c r="CM38" s="20">
        <f t="shared" ref="CM38" si="183">+CM39+CM41+CM42+CM43</f>
        <v>333.63673193170257</v>
      </c>
      <c r="CN38" s="20">
        <f t="shared" ref="CN38" si="184">+CN39+CN41+CN42+CN43</f>
        <v>200.52150952590216</v>
      </c>
      <c r="CO38" s="20">
        <f t="shared" ref="CO38" si="185">+CO39+CO41+CO42+CO43</f>
        <v>-326.68100294770352</v>
      </c>
      <c r="CP38" s="20">
        <f t="shared" ref="CP38" si="186">+CP39+CP41+CP42+CP43</f>
        <v>372.80567207489764</v>
      </c>
      <c r="CQ38" s="20">
        <f t="shared" ref="CQ38" si="187">+CQ39+CQ41+CQ42+CQ43</f>
        <v>515.26976363500341</v>
      </c>
      <c r="CR38" s="20">
        <f t="shared" ref="CR38" si="188">+CR39+CR41+CR42+CR43</f>
        <v>-813.1620972576842</v>
      </c>
      <c r="CS38" s="20">
        <f t="shared" ref="CS38" si="189">+CS39+CS41+CS42+CS43</f>
        <v>-223.79628304652192</v>
      </c>
      <c r="CT38" s="20">
        <f t="shared" ref="CT38" si="190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1">+CX39+CX41+CX42+CX43</f>
        <v>-501.65861118543523</v>
      </c>
      <c r="CY38" s="20">
        <f t="shared" ref="CY38" si="192">+CY39+CY41+CY42+CY43</f>
        <v>360.0706549460221</v>
      </c>
      <c r="CZ38" s="20">
        <f t="shared" ref="CZ38" si="193">+CZ39+CZ41+CZ42+CZ43</f>
        <v>1311.4535741755185</v>
      </c>
      <c r="DA38" s="20">
        <f t="shared" ref="DA38" si="194">+DA39+DA41+DA42+DA43</f>
        <v>720.1992709412059</v>
      </c>
      <c r="DB38" s="20">
        <f t="shared" ref="DB38" si="195">+DB39+DB41+DB42+DB43</f>
        <v>499.48044906850123</v>
      </c>
      <c r="DC38" s="20">
        <f t="shared" ref="DC38" si="196">+DC39+DC41+DC42+DC43</f>
        <v>556.41106440059889</v>
      </c>
      <c r="DD38" s="20">
        <f t="shared" ref="DD38" si="197">+DD39+DD41+DD42+DD43</f>
        <v>-213.82767223502736</v>
      </c>
      <c r="DE38" s="20">
        <f t="shared" ref="DE38" si="198">+DE39+DE41+DE42+DE43</f>
        <v>-36.066474099304294</v>
      </c>
      <c r="DF38" s="20">
        <f t="shared" ref="DF38" si="199">+DF39+DF41+DF42+DF43</f>
        <v>-958.90668921218798</v>
      </c>
      <c r="DG38" s="20">
        <f t="shared" ref="DG38" si="200">+DG39+DG41+DG42+DG43</f>
        <v>-124.82405573766937</v>
      </c>
      <c r="DH38" s="20">
        <f t="shared" ref="DH38" si="201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2">+DL39+DL41+DL42+DL43</f>
        <v>178.21514688822805</v>
      </c>
      <c r="DM38" s="20">
        <f t="shared" ref="DM38" si="203">+DM39+DM41+DM42+DM43</f>
        <v>15.107049200429572</v>
      </c>
      <c r="DN38" s="20">
        <f t="shared" ref="DN38" si="204">+DN39+DN41+DN42+DN43</f>
        <v>-257.55679924189769</v>
      </c>
      <c r="DO38" s="20">
        <f t="shared" ref="DO38" si="205">+DO39+DO41+DO42+DO43</f>
        <v>-95.67910419713948</v>
      </c>
      <c r="DP38" s="20">
        <f t="shared" ref="DP38" si="206">+DP39+DP41+DP42+DP43</f>
        <v>280.79831228656633</v>
      </c>
      <c r="DQ38" s="20">
        <f t="shared" ref="DQ38" si="207">+DQ39+DQ41+DQ42+DQ43</f>
        <v>-32.575385232587678</v>
      </c>
      <c r="DR38" s="20">
        <f t="shared" ref="DR38" si="208">+DR39+DR41+DR42+DR43</f>
        <v>320.25107029744163</v>
      </c>
      <c r="DS38" s="20">
        <f t="shared" ref="DS38" si="209">+DS39+DS41+DS42+DS43</f>
        <v>-495.68140146259771</v>
      </c>
      <c r="DT38" s="20">
        <f t="shared" ref="DT38" si="210">+DT39+DT41+DT42+DT43</f>
        <v>183.24454961359521</v>
      </c>
      <c r="DU38" s="20">
        <f t="shared" ref="DU38" si="211">+DU39+DU41+DU42+DU43</f>
        <v>-37.625123415101157</v>
      </c>
      <c r="DV38" s="20">
        <f t="shared" ref="DV38" si="212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13">+DZ39+DZ41+DZ42+DZ43</f>
        <v>318.01969700451662</v>
      </c>
      <c r="EA38" s="20">
        <f t="shared" ref="EA38" si="214">+EA39+EA41+EA42+EA43</f>
        <v>-199.63069011978851</v>
      </c>
      <c r="EB38" s="20">
        <f t="shared" ref="EB38" si="215">+EB39+EB41+EB42+EB43</f>
        <v>462.83230763649203</v>
      </c>
      <c r="EC38" s="20">
        <f t="shared" ref="EC38" si="216">+EC39+EC41+EC42+EC43</f>
        <v>-288.79103806771201</v>
      </c>
      <c r="ED38" s="20">
        <f t="shared" ref="ED38" si="217">+ED39+ED41+ED42+ED43</f>
        <v>206.49081120524437</v>
      </c>
      <c r="EE38" s="20">
        <f t="shared" ref="EE38" si="218">+EE39+EE41+EE42+EE43</f>
        <v>-1.9335461387524902</v>
      </c>
      <c r="EF38" s="20">
        <f t="shared" ref="EF38" si="219">+EF39+EF41+EF42+EF43</f>
        <v>123.98401666971961</v>
      </c>
      <c r="EG38" s="20">
        <f t="shared" ref="EG38" si="220">+EG39+EG41+EG42+EG43</f>
        <v>-143.16839883889139</v>
      </c>
      <c r="EH38" s="20">
        <f t="shared" ref="EH38" si="221">+EH39+EH41+EH42+EH43</f>
        <v>-149.11089046726056</v>
      </c>
      <c r="EI38" s="20">
        <f t="shared" ref="EI38" si="222">+EI39+EI41+EI42+EI43</f>
        <v>291.57614854748931</v>
      </c>
      <c r="EJ38" s="20">
        <f t="shared" ref="EJ38" si="223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24">+EN39+EN41+EN42+EN43</f>
        <v>1029.343772785267</v>
      </c>
      <c r="EO38" s="20">
        <f t="shared" ref="EO38" si="225">+EO39+EO41+EO42+EO43</f>
        <v>-293.79034660198033</v>
      </c>
      <c r="EP38" s="20">
        <f t="shared" ref="EP38" si="226">+EP39+EP41+EP42+EP43</f>
        <v>54.112156120067311</v>
      </c>
      <c r="EQ38" s="20">
        <f t="shared" ref="EQ38" si="227">+EQ39+EQ41+EQ42+EQ43</f>
        <v>359.25035556948785</v>
      </c>
      <c r="ER38" s="20">
        <f t="shared" ref="ER38" si="228">+ER39+ER41+ER42+ER43</f>
        <v>376.09731996552989</v>
      </c>
      <c r="ES38" s="20">
        <f t="shared" ref="ES38" si="229">+ES39+ES41+ES42+ES43</f>
        <v>330.89286942336707</v>
      </c>
      <c r="ET38" s="20">
        <f t="shared" ref="ET38" si="230">+ET39+ET41+ET42+ET43</f>
        <v>206.34154779076326</v>
      </c>
      <c r="EU38" s="20">
        <f t="shared" ref="EU38:EX38" si="231">+EU39+EU41+EU42+EU43</f>
        <v>236.71795017968844</v>
      </c>
      <c r="EV38" s="20">
        <f t="shared" si="231"/>
        <v>281.96513276044362</v>
      </c>
      <c r="EW38" s="20">
        <f t="shared" si="231"/>
        <v>1402.2033174049675</v>
      </c>
      <c r="EX38" s="20">
        <f t="shared" si="231"/>
        <v>815.73348246191756</v>
      </c>
      <c r="EY38" s="20">
        <f t="shared" si="10"/>
        <v>4787.8585492921984</v>
      </c>
      <c r="EZ38" s="574"/>
      <c r="FA38" s="20">
        <f t="shared" ref="FA38:FL38" si="232">+FA39+FA41+FA42+FA43</f>
        <v>247.83540601594007</v>
      </c>
      <c r="FB38" s="20">
        <f t="shared" si="232"/>
        <v>-287.88063049279617</v>
      </c>
      <c r="FC38" s="20">
        <f t="shared" si="232"/>
        <v>-108.61258278657468</v>
      </c>
      <c r="FD38" s="20">
        <f t="shared" si="232"/>
        <v>66.395868818365699</v>
      </c>
      <c r="FE38" s="20">
        <f t="shared" si="232"/>
        <v>-426.72662372190018</v>
      </c>
      <c r="FF38" s="20">
        <f t="shared" si="232"/>
        <v>-116.73679199589367</v>
      </c>
      <c r="FG38" s="20">
        <f t="shared" si="232"/>
        <v>-225.99650795958473</v>
      </c>
      <c r="FH38" s="20">
        <f t="shared" si="232"/>
        <v>-652.44448247962839</v>
      </c>
      <c r="FI38" s="20">
        <f t="shared" si="232"/>
        <v>-190.57909994905225</v>
      </c>
      <c r="FJ38" s="20">
        <f t="shared" si="232"/>
        <v>-122.53110382196675</v>
      </c>
      <c r="FK38" s="20">
        <f t="shared" si="232"/>
        <v>-9.5812773852516102</v>
      </c>
      <c r="FL38" s="20">
        <f t="shared" si="232"/>
        <v>-24.690167968934531</v>
      </c>
      <c r="FM38" s="20">
        <f t="shared" si="11"/>
        <v>-1851.5479937272771</v>
      </c>
      <c r="FO38" s="20">
        <f t="shared" ref="FO38:FY38" si="233">+FO39+FO41+FO42+FO43</f>
        <v>18.336222756483551</v>
      </c>
      <c r="FP38" s="20">
        <f t="shared" si="233"/>
        <v>547.56302160136556</v>
      </c>
      <c r="FQ38" s="20">
        <f t="shared" si="233"/>
        <v>-486.9919224488242</v>
      </c>
      <c r="FR38" s="20">
        <f t="shared" si="233"/>
        <v>-99.570351606636677</v>
      </c>
      <c r="FS38" s="20">
        <f t="shared" si="233"/>
        <v>89.345339508060704</v>
      </c>
      <c r="FT38" s="20">
        <f t="shared" si="233"/>
        <v>-319.01681274050418</v>
      </c>
      <c r="FU38" s="20">
        <f t="shared" si="233"/>
        <v>326.94104829892785</v>
      </c>
      <c r="FV38" s="20">
        <f t="shared" si="233"/>
        <v>-97.915799430248398</v>
      </c>
      <c r="FW38" s="20">
        <f t="shared" si="233"/>
        <v>192.65461801815331</v>
      </c>
      <c r="FX38" s="20">
        <f t="shared" si="233"/>
        <v>-82.090646711066711</v>
      </c>
      <c r="FY38" s="20">
        <f t="shared" si="233"/>
        <v>-86.747660444143435</v>
      </c>
      <c r="FZ38" s="20">
        <f>+SUM(FO38:FY38)</f>
        <v>2.5070568015673302</v>
      </c>
    </row>
    <row r="39" spans="2:182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360.80350929892734</v>
      </c>
      <c r="FV39" s="15">
        <v>107.77080456975239</v>
      </c>
      <c r="FW39" s="15">
        <v>90.051269018153221</v>
      </c>
      <c r="FX39" s="15">
        <v>-160.769384711067</v>
      </c>
      <c r="FY39" s="15">
        <v>-66.062964444143404</v>
      </c>
      <c r="FZ39" s="15">
        <f>+SUM(FO39:FY39)</f>
        <v>53.168464921567249</v>
      </c>
    </row>
    <row r="40" spans="2:182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88.791538883366911</v>
      </c>
      <c r="FP40" s="15">
        <v>358.27593698825115</v>
      </c>
      <c r="FQ40" s="15">
        <v>-572.0504039799423</v>
      </c>
      <c r="FR40" s="15">
        <v>167.80254817024948</v>
      </c>
      <c r="FS40" s="15">
        <v>-40.756042875054845</v>
      </c>
      <c r="FT40" s="15">
        <v>-413.16970261362167</v>
      </c>
      <c r="FU40" s="15">
        <v>409.6398782458121</v>
      </c>
      <c r="FV40" s="15">
        <v>-64.599132733360079</v>
      </c>
      <c r="FW40" s="15">
        <v>-52.74863915496519</v>
      </c>
      <c r="FX40" s="15">
        <v>47.976374621123568</v>
      </c>
      <c r="FY40" s="15">
        <v>52.164358631592222</v>
      </c>
      <c r="FZ40" s="15">
        <f>+SUM(FO40:FY40)</f>
        <v>-18.673285816548685</v>
      </c>
    </row>
    <row r="41" spans="2:182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v>-10</v>
      </c>
      <c r="FZ41" s="15">
        <f>+SUM(FO41:FY41)</f>
        <v>12.77152488000047</v>
      </c>
    </row>
    <row r="42" spans="2:182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v>-10.684696000000031</v>
      </c>
      <c r="FZ42" s="15">
        <f>+SUM(FO42:FY42)</f>
        <v>-63.432933000000276</v>
      </c>
    </row>
    <row r="43" spans="2:182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/>
      <c r="FZ43" s="522">
        <f>+SUM(FO43:FY43)</f>
        <v>0</v>
      </c>
    </row>
    <row r="44" spans="2:182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v>258.23879323999995</v>
      </c>
      <c r="FZ44" s="24">
        <f>+SUM(FO44:FY44)</f>
        <v>-435.60306773999991</v>
      </c>
    </row>
    <row r="45" spans="2:182" x14ac:dyDescent="0.25">
      <c r="B45" s="114" t="s">
        <v>741</v>
      </c>
    </row>
    <row r="46" spans="2:182" x14ac:dyDescent="0.25">
      <c r="B46" s="114" t="s">
        <v>742</v>
      </c>
    </row>
    <row r="47" spans="2:182" x14ac:dyDescent="0.25">
      <c r="B47" s="114" t="s">
        <v>730</v>
      </c>
      <c r="EM47" s="708"/>
    </row>
    <row r="48" spans="2:182" x14ac:dyDescent="0.25">
      <c r="B48" s="114" t="s">
        <v>744</v>
      </c>
    </row>
    <row r="52" spans="53:53" x14ac:dyDescent="0.25">
      <c r="BA52" s="708">
        <f>+BA40</f>
        <v>-82.02509602985765</v>
      </c>
    </row>
    <row r="53" spans="53:53" x14ac:dyDescent="0.25">
      <c r="BA53" s="708">
        <v>116.97197421627278</v>
      </c>
    </row>
  </sheetData>
  <mergeCells count="13">
    <mergeCell ref="EM5:EY5"/>
    <mergeCell ref="FA5:FM5"/>
    <mergeCell ref="FO5:FZ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GB45"/>
  <sheetViews>
    <sheetView zoomScaleNormal="100" workbookViewId="0">
      <pane xSplit="2" ySplit="6" topLeftCell="FL30" activePane="bottomRight" state="frozen"/>
      <selection activeCell="B43" sqref="B43"/>
      <selection pane="topRight" activeCell="B43" sqref="B43"/>
      <selection pane="bottomLeft" activeCell="B43" sqref="B43"/>
      <selection pane="bottomRight" activeCell="FZ35" sqref="FZ3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2" width="10.140625" style="9" customWidth="1"/>
    <col min="183" max="16384" width="11.42578125" style="9"/>
  </cols>
  <sheetData>
    <row r="2" spans="2:184" ht="53.25" customHeight="1" x14ac:dyDescent="0.25">
      <c r="B2" s="686"/>
    </row>
    <row r="3" spans="2:184" ht="15.75" x14ac:dyDescent="0.25">
      <c r="B3" s="686" t="s">
        <v>683</v>
      </c>
    </row>
    <row r="4" spans="2:184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</row>
    <row r="5" spans="2:184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5"/>
    </row>
    <row r="6" spans="2:184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24</v>
      </c>
    </row>
    <row r="7" spans="2:184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158.02467102944706</v>
      </c>
      <c r="FP7" s="542">
        <v>48.705928316878271</v>
      </c>
      <c r="FQ7" s="542">
        <v>-148.87237651974044</v>
      </c>
      <c r="FR7" s="542">
        <v>-152.50479114094833</v>
      </c>
      <c r="FS7" s="542">
        <v>-17.344882672688414</v>
      </c>
      <c r="FT7" s="542">
        <v>-68.465687205929271</v>
      </c>
      <c r="FU7" s="542">
        <v>-6.5493238540194625</v>
      </c>
      <c r="FV7" s="542">
        <v>247.71053568865079</v>
      </c>
      <c r="FW7" s="542">
        <v>25.428308532957089</v>
      </c>
      <c r="FX7" s="542">
        <v>41.010030257674316</v>
      </c>
      <c r="FY7" s="542">
        <v>180.16254682383351</v>
      </c>
      <c r="FZ7" s="542">
        <f>+SUM(FO7:FY7)</f>
        <v>307.30495925611513</v>
      </c>
      <c r="GB7" s="708"/>
    </row>
    <row r="8" spans="2:184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23"/>
        <v>6.5041436300000059</v>
      </c>
      <c r="FK8" s="521">
        <f t="shared" si="23"/>
        <v>10.742036060000025</v>
      </c>
      <c r="FL8" s="521">
        <f t="shared" si="23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Y8" si="24">+FP9</f>
        <v>4.8811021300000279</v>
      </c>
      <c r="FQ8" s="521">
        <f t="shared" si="24"/>
        <v>4.3533970599999918</v>
      </c>
      <c r="FR8" s="521">
        <f t="shared" si="24"/>
        <v>5.3241439299999813</v>
      </c>
      <c r="FS8" s="521">
        <f t="shared" si="24"/>
        <v>9.7257449399999913</v>
      </c>
      <c r="FT8" s="521">
        <f t="shared" si="24"/>
        <v>9.8039373000000261</v>
      </c>
      <c r="FU8" s="521">
        <f t="shared" si="24"/>
        <v>7.390456969999998</v>
      </c>
      <c r="FV8" s="521">
        <f t="shared" si="24"/>
        <v>1.0283310399999948</v>
      </c>
      <c r="FW8" s="521">
        <f t="shared" si="24"/>
        <v>4.1969672099999968</v>
      </c>
      <c r="FX8" s="521">
        <f t="shared" si="24"/>
        <v>5.3365286200000144</v>
      </c>
      <c r="FY8" s="521">
        <f t="shared" si="24"/>
        <v>10.955025320000001</v>
      </c>
      <c r="FZ8" s="521">
        <f>+SUM(FO8:FY8)</f>
        <v>70.115435280000028</v>
      </c>
      <c r="GB8" s="708"/>
    </row>
    <row r="9" spans="2:184" ht="15.75" x14ac:dyDescent="0.25">
      <c r="B9" s="689" t="s">
        <v>43</v>
      </c>
      <c r="C9" s="518">
        <f>+SUM(C10:C16)</f>
        <v>1.6689063799999999</v>
      </c>
      <c r="D9" s="518">
        <f t="shared" ref="D9:N9" si="25">+SUM(D10:D16)</f>
        <v>0</v>
      </c>
      <c r="E9" s="518">
        <f t="shared" si="25"/>
        <v>2.4816265499999997</v>
      </c>
      <c r="F9" s="518">
        <f t="shared" si="25"/>
        <v>5.6867516040000003</v>
      </c>
      <c r="G9" s="518">
        <f t="shared" si="25"/>
        <v>0.52631578999999995</v>
      </c>
      <c r="H9" s="518">
        <f t="shared" si="25"/>
        <v>3.97442546</v>
      </c>
      <c r="I9" s="518">
        <f t="shared" si="25"/>
        <v>1.7220610599999999</v>
      </c>
      <c r="J9" s="518">
        <f t="shared" si="25"/>
        <v>0</v>
      </c>
      <c r="K9" s="518">
        <f t="shared" si="25"/>
        <v>2.4828421499999997</v>
      </c>
      <c r="L9" s="518">
        <f t="shared" si="25"/>
        <v>4.728702288</v>
      </c>
      <c r="M9" s="518">
        <f t="shared" si="25"/>
        <v>1.5184742199999999</v>
      </c>
      <c r="N9" s="518">
        <f t="shared" si="25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6">+SUM(R10:R16)</f>
        <v>1.7769086999999999</v>
      </c>
      <c r="S9" s="518">
        <f t="shared" si="26"/>
        <v>2.4840577599999998</v>
      </c>
      <c r="T9" s="518">
        <f t="shared" si="26"/>
        <v>5.7560453650000003</v>
      </c>
      <c r="U9" s="518">
        <f t="shared" si="26"/>
        <v>0.52631578999999995</v>
      </c>
      <c r="V9" s="518">
        <f t="shared" si="26"/>
        <v>5.8431106699999997</v>
      </c>
      <c r="W9" s="518">
        <f t="shared" si="26"/>
        <v>1.83350324</v>
      </c>
      <c r="X9" s="518">
        <f t="shared" si="26"/>
        <v>0</v>
      </c>
      <c r="Y9" s="518">
        <f t="shared" si="26"/>
        <v>2.4852733699999998</v>
      </c>
      <c r="Z9" s="518">
        <f t="shared" si="26"/>
        <v>5.7922474380000013</v>
      </c>
      <c r="AA9" s="518">
        <f t="shared" si="26"/>
        <v>0.52631578999999995</v>
      </c>
      <c r="AB9" s="518">
        <f t="shared" si="26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7">+SUM(AF10:AF16)</f>
        <v>0</v>
      </c>
      <c r="AG9" s="518">
        <f t="shared" si="27"/>
        <v>55.118123190000006</v>
      </c>
      <c r="AH9" s="518">
        <f t="shared" ref="AH9:AP9" si="28">+SUM(AH10:AH16)</f>
        <v>5.829487610000001</v>
      </c>
      <c r="AI9" s="518">
        <f t="shared" si="28"/>
        <v>0.52631578999999995</v>
      </c>
      <c r="AJ9" s="518">
        <f t="shared" si="28"/>
        <v>58.651102640000005</v>
      </c>
      <c r="AK9" s="518">
        <f t="shared" si="28"/>
        <v>1.9521573400000001</v>
      </c>
      <c r="AL9" s="518">
        <f t="shared" si="28"/>
        <v>0</v>
      </c>
      <c r="AM9" s="518">
        <f t="shared" si="28"/>
        <v>55.119394050000004</v>
      </c>
      <c r="AN9" s="518">
        <f t="shared" si="28"/>
        <v>5.8989096300000003</v>
      </c>
      <c r="AO9" s="518">
        <f t="shared" si="28"/>
        <v>0.52631578999999995</v>
      </c>
      <c r="AP9" s="518">
        <f t="shared" si="28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9">+SUM(AT10:AT16)</f>
        <v>820</v>
      </c>
      <c r="AU9" s="518">
        <f t="shared" si="29"/>
        <v>55.120720180000006</v>
      </c>
      <c r="AV9" s="518">
        <f t="shared" si="29"/>
        <v>5.9089643400000007</v>
      </c>
      <c r="AW9" s="518">
        <f t="shared" si="29"/>
        <v>68.626081790000043</v>
      </c>
      <c r="AX9" s="518">
        <f t="shared" si="29"/>
        <v>58.645508540000009</v>
      </c>
      <c r="AY9" s="518">
        <f t="shared" si="29"/>
        <v>2.07849006</v>
      </c>
      <c r="AZ9" s="518">
        <f t="shared" si="29"/>
        <v>41</v>
      </c>
      <c r="BA9" s="518">
        <f t="shared" si="29"/>
        <v>53.087811850000008</v>
      </c>
      <c r="BB9" s="518">
        <f t="shared" si="29"/>
        <v>27.273220579999908</v>
      </c>
      <c r="BC9" s="518">
        <f t="shared" si="29"/>
        <v>41.526315789999998</v>
      </c>
      <c r="BD9" s="518">
        <f t="shared" si="29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0">+SUM(BH10:BH16)</f>
        <v>55.568081929999948</v>
      </c>
      <c r="BI9" s="518">
        <f t="shared" si="30"/>
        <v>60.474158290000027</v>
      </c>
      <c r="BJ9" s="518">
        <f t="shared" si="30"/>
        <v>5.9936376800000009</v>
      </c>
      <c r="BK9" s="518">
        <f t="shared" si="30"/>
        <v>48.057991539999975</v>
      </c>
      <c r="BL9" s="518">
        <f t="shared" si="30"/>
        <v>73.203870790000082</v>
      </c>
      <c r="BM9" s="518">
        <f t="shared" si="30"/>
        <v>2.2129983399999995</v>
      </c>
      <c r="BN9" s="518">
        <f t="shared" si="30"/>
        <v>48.545927000000006</v>
      </c>
      <c r="BO9" s="518">
        <f t="shared" si="30"/>
        <v>60.42889835000004</v>
      </c>
      <c r="BP9" s="518">
        <f t="shared" si="30"/>
        <v>22.768150946999992</v>
      </c>
      <c r="BQ9" s="518">
        <f t="shared" si="30"/>
        <v>41.546886690000001</v>
      </c>
      <c r="BR9" s="518">
        <f t="shared" si="30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1">+SUM(BV10:BV16)</f>
        <v>58.944009929999993</v>
      </c>
      <c r="BW9" s="518">
        <f t="shared" si="31"/>
        <v>89.281997060000023</v>
      </c>
      <c r="BX9" s="518">
        <f t="shared" si="31"/>
        <v>48.032112670000053</v>
      </c>
      <c r="BY9" s="518">
        <f t="shared" si="31"/>
        <v>89.206619809999935</v>
      </c>
      <c r="BZ9" s="518">
        <f t="shared" si="31"/>
        <v>94.651681560000071</v>
      </c>
      <c r="CA9" s="518">
        <f t="shared" si="31"/>
        <v>36.114535020000005</v>
      </c>
      <c r="CB9" s="518">
        <f t="shared" si="31"/>
        <v>88.249555019999946</v>
      </c>
      <c r="CC9" s="518">
        <f t="shared" si="31"/>
        <v>89.09369456000006</v>
      </c>
      <c r="CD9" s="518">
        <f t="shared" si="31"/>
        <v>40.966356309999988</v>
      </c>
      <c r="CE9" s="518">
        <f t="shared" si="31"/>
        <v>89.620230579999927</v>
      </c>
      <c r="CF9" s="518">
        <f t="shared" si="31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2">+SUM(CJ10:CJ16)</f>
        <v>97.400495030000059</v>
      </c>
      <c r="CK9" s="518">
        <f t="shared" si="32"/>
        <v>86.819000140000014</v>
      </c>
      <c r="CL9" s="518">
        <f t="shared" si="32"/>
        <v>39.420681010000003</v>
      </c>
      <c r="CM9" s="518">
        <f t="shared" si="32"/>
        <v>87.521366629999918</v>
      </c>
      <c r="CN9" s="518">
        <f t="shared" si="32"/>
        <v>93.633141040000083</v>
      </c>
      <c r="CO9" s="518">
        <f t="shared" si="32"/>
        <v>34.703872399999966</v>
      </c>
      <c r="CP9" s="518">
        <f t="shared" si="32"/>
        <v>87.784262400000046</v>
      </c>
      <c r="CQ9" s="518">
        <f t="shared" si="32"/>
        <v>88.54036138999993</v>
      </c>
      <c r="CR9" s="518">
        <f t="shared" si="32"/>
        <v>39.797108390000048</v>
      </c>
      <c r="CS9" s="518">
        <f t="shared" si="32"/>
        <v>86.686490009999986</v>
      </c>
      <c r="CT9" s="518">
        <f t="shared" si="32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3">+SUM(CX10:CX16)</f>
        <v>112.98118650000009</v>
      </c>
      <c r="CY9" s="518">
        <f t="shared" si="33"/>
        <v>35.433898869999901</v>
      </c>
      <c r="CZ9" s="518">
        <f t="shared" si="33"/>
        <v>27.441305080000014</v>
      </c>
      <c r="DA9" s="518">
        <f t="shared" si="33"/>
        <v>58.389408160000002</v>
      </c>
      <c r="DB9" s="518">
        <f t="shared" si="33"/>
        <v>14.528321650000091</v>
      </c>
      <c r="DC9" s="518">
        <f t="shared" si="33"/>
        <v>9.548356359999957</v>
      </c>
      <c r="DD9" s="518">
        <f t="shared" si="33"/>
        <v>62.063122430000021</v>
      </c>
      <c r="DE9" s="518">
        <f t="shared" si="33"/>
        <v>9.656161599999967</v>
      </c>
      <c r="DF9" s="518">
        <f t="shared" si="33"/>
        <v>9.4684994699999905</v>
      </c>
      <c r="DG9" s="518">
        <f t="shared" si="33"/>
        <v>61.874667939999981</v>
      </c>
      <c r="DH9" s="518">
        <f t="shared" si="33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4">+SUM(DL10:DL16)</f>
        <v>84.256754120000139</v>
      </c>
      <c r="DM9" s="518">
        <f t="shared" si="34"/>
        <v>32.454422489999949</v>
      </c>
      <c r="DN9" s="518">
        <f t="shared" si="34"/>
        <v>31.609893780000046</v>
      </c>
      <c r="DO9" s="518">
        <f t="shared" si="34"/>
        <v>27.158913079999969</v>
      </c>
      <c r="DP9" s="518">
        <f t="shared" si="34"/>
        <v>16.551032569999975</v>
      </c>
      <c r="DQ9" s="518">
        <f t="shared" si="34"/>
        <v>29.345618450000064</v>
      </c>
      <c r="DR9" s="518">
        <f t="shared" si="34"/>
        <v>17.365782620000004</v>
      </c>
      <c r="DS9" s="518">
        <f t="shared" si="34"/>
        <v>17.053949759999959</v>
      </c>
      <c r="DT9" s="518">
        <f t="shared" si="34"/>
        <v>17.037328419999991</v>
      </c>
      <c r="DU9" s="518">
        <f t="shared" si="34"/>
        <v>17.989148310000058</v>
      </c>
      <c r="DV9" s="518">
        <f t="shared" si="34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5">+SUM(DZ10:DZ16)</f>
        <v>8.1077272799999598</v>
      </c>
      <c r="EA9" s="518">
        <f t="shared" si="35"/>
        <v>7.6856984200000298</v>
      </c>
      <c r="EB9" s="518">
        <f t="shared" si="35"/>
        <v>7.8869677899999777</v>
      </c>
      <c r="EC9" s="518">
        <f t="shared" si="35"/>
        <v>10.10085192999999</v>
      </c>
      <c r="ED9" s="518">
        <f t="shared" si="35"/>
        <v>12.338535775999999</v>
      </c>
      <c r="EE9" s="518">
        <f t="shared" si="35"/>
        <v>8.0000215400000094</v>
      </c>
      <c r="EF9" s="518">
        <f t="shared" si="35"/>
        <v>8.3811056600000136</v>
      </c>
      <c r="EG9" s="518">
        <f t="shared" si="35"/>
        <v>8.330944629999955</v>
      </c>
      <c r="EH9" s="518">
        <f t="shared" si="35"/>
        <v>8.6235662700000724</v>
      </c>
      <c r="EI9" s="518">
        <f t="shared" si="35"/>
        <v>12.878668259999948</v>
      </c>
      <c r="EJ9" s="518">
        <f t="shared" si="35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6">+SUM(EN10:EN16)</f>
        <v>6.1328697999999919</v>
      </c>
      <c r="EO9" s="518">
        <f t="shared" si="36"/>
        <v>6.9870373800000394</v>
      </c>
      <c r="EP9" s="518">
        <f t="shared" si="36"/>
        <v>7.3529948099999745</v>
      </c>
      <c r="EQ9" s="518">
        <f t="shared" si="36"/>
        <v>11.817660770000053</v>
      </c>
      <c r="ER9" s="518">
        <f t="shared" si="36"/>
        <v>11.71027850999999</v>
      </c>
      <c r="ES9" s="518">
        <f t="shared" si="36"/>
        <v>7.1843547899999862</v>
      </c>
      <c r="ET9" s="518">
        <f t="shared" si="36"/>
        <v>7.9833603600000176</v>
      </c>
      <c r="EU9" s="518">
        <f t="shared" si="36"/>
        <v>7.8929246599999843</v>
      </c>
      <c r="EV9" s="518">
        <f t="shared" si="36"/>
        <v>7.8463725199999788</v>
      </c>
      <c r="EW9" s="518">
        <f t="shared" si="36"/>
        <v>26.270666429999988</v>
      </c>
      <c r="EX9" s="518">
        <f t="shared" si="36"/>
        <v>8.6371783000000377</v>
      </c>
      <c r="EY9" s="518">
        <f t="shared" si="10"/>
        <v>117.37527550999999</v>
      </c>
      <c r="EZ9" s="519"/>
      <c r="FA9" s="518">
        <f t="shared" ref="FA9" si="37">+SUM(FA10:FA16)</f>
        <v>6.7128220700000156</v>
      </c>
      <c r="FB9" s="518">
        <f t="shared" ref="FB9:FL9" si="38">+SUM(FB10:FB16)</f>
        <v>6.5842613999999573</v>
      </c>
      <c r="FC9" s="518">
        <f t="shared" si="38"/>
        <v>6.8919205000000501</v>
      </c>
      <c r="FD9" s="518">
        <f t="shared" si="38"/>
        <v>6.5179087499999655</v>
      </c>
      <c r="FE9" s="518">
        <f t="shared" si="38"/>
        <v>11.091567670000011</v>
      </c>
      <c r="FF9" s="518">
        <f t="shared" si="38"/>
        <v>10.939982139999977</v>
      </c>
      <c r="FG9" s="518">
        <f t="shared" si="38"/>
        <v>5.9583807600000114</v>
      </c>
      <c r="FH9" s="518">
        <f t="shared" si="38"/>
        <v>6.4529906299999995</v>
      </c>
      <c r="FI9" s="518">
        <f t="shared" si="38"/>
        <v>5.9487957199999926</v>
      </c>
      <c r="FJ9" s="518">
        <f t="shared" si="38"/>
        <v>6.5041436300000059</v>
      </c>
      <c r="FK9" s="518">
        <f t="shared" si="38"/>
        <v>10.742036060000025</v>
      </c>
      <c r="FL9" s="518">
        <f t="shared" si="38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Y9" si="39">+SUM(FP10:FP16)</f>
        <v>4.8811021300000279</v>
      </c>
      <c r="FQ9" s="518">
        <f t="shared" si="39"/>
        <v>4.3533970599999918</v>
      </c>
      <c r="FR9" s="518">
        <f t="shared" si="39"/>
        <v>5.3241439299999813</v>
      </c>
      <c r="FS9" s="518">
        <f t="shared" si="39"/>
        <v>9.7257449399999913</v>
      </c>
      <c r="FT9" s="518">
        <f t="shared" si="39"/>
        <v>9.8039373000000261</v>
      </c>
      <c r="FU9" s="518">
        <f t="shared" si="39"/>
        <v>7.390456969999998</v>
      </c>
      <c r="FV9" s="518">
        <f t="shared" si="39"/>
        <v>1.0283310399999948</v>
      </c>
      <c r="FW9" s="518">
        <f t="shared" si="39"/>
        <v>4.1969672099999968</v>
      </c>
      <c r="FX9" s="518">
        <f t="shared" si="39"/>
        <v>5.3365286200000144</v>
      </c>
      <c r="FY9" s="518">
        <f t="shared" si="39"/>
        <v>10.955025320000001</v>
      </c>
      <c r="FZ9" s="518">
        <f>+SUM(FO9:FY9)</f>
        <v>70.115435280000028</v>
      </c>
      <c r="GB9" s="708"/>
    </row>
    <row r="10" spans="2:184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v>1.7688343200000001</v>
      </c>
      <c r="FZ10" s="518">
        <f>+SUM(FO10:FY10)</f>
        <v>6.9379840199999991</v>
      </c>
      <c r="GB10" s="708"/>
    </row>
    <row r="11" spans="2:184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v>2.3333333299999999</v>
      </c>
      <c r="FZ11" s="518">
        <f>+SUM(FO11:FY11)</f>
        <v>8.6877582999999987</v>
      </c>
      <c r="GB11" s="708"/>
    </row>
    <row r="12" spans="2:184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v>2.5248424100000002</v>
      </c>
      <c r="FZ12" s="518">
        <f>+SUM(FO12:FY12)</f>
        <v>6.6163514800000005</v>
      </c>
      <c r="GB12" s="708"/>
    </row>
    <row r="13" spans="2:184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f>+SUM(FO13:FY13)</f>
        <v>0</v>
      </c>
      <c r="GB13" s="708"/>
    </row>
    <row r="14" spans="2:184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f>+SUM(FO14:FY14)</f>
        <v>0</v>
      </c>
      <c r="GB14" s="708"/>
    </row>
    <row r="15" spans="2:184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v>4.3280152600000008</v>
      </c>
      <c r="FZ15" s="518">
        <f>+SUM(FO15:FY15)</f>
        <v>47.873341480000022</v>
      </c>
      <c r="GB15" s="708"/>
    </row>
    <row r="16" spans="2:184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f>+SUM(FO16:FY16)</f>
        <v>0</v>
      </c>
      <c r="GB16" s="708"/>
    </row>
    <row r="17" spans="2:184" ht="15.75" x14ac:dyDescent="0.25">
      <c r="B17" s="687" t="s">
        <v>92</v>
      </c>
      <c r="C17" s="542">
        <f>+C8+C7</f>
        <v>-41.246647190600306</v>
      </c>
      <c r="D17" s="542">
        <f t="shared" ref="D17:N17" si="40">+D8+D7</f>
        <v>-49.783302792881784</v>
      </c>
      <c r="E17" s="542">
        <f t="shared" si="40"/>
        <v>170.18502507835484</v>
      </c>
      <c r="F17" s="542">
        <f t="shared" si="40"/>
        <v>80.727638684327815</v>
      </c>
      <c r="G17" s="542">
        <f t="shared" si="40"/>
        <v>-70.43407141577292</v>
      </c>
      <c r="H17" s="542">
        <f t="shared" si="40"/>
        <v>13.326151648789597</v>
      </c>
      <c r="I17" s="542">
        <f t="shared" si="40"/>
        <v>-31.802372413372595</v>
      </c>
      <c r="J17" s="542">
        <f t="shared" si="40"/>
        <v>-29.684915428292811</v>
      </c>
      <c r="K17" s="542">
        <f t="shared" si="40"/>
        <v>136.00673904623312</v>
      </c>
      <c r="L17" s="542">
        <f t="shared" si="40"/>
        <v>-28.845597006598858</v>
      </c>
      <c r="M17" s="542">
        <f t="shared" si="40"/>
        <v>90.844006566903062</v>
      </c>
      <c r="N17" s="542">
        <f t="shared" si="40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1">+R8+R7</f>
        <v>107.45706947312314</v>
      </c>
      <c r="S17" s="542">
        <f t="shared" si="41"/>
        <v>-27.700922453125756</v>
      </c>
      <c r="T17" s="542">
        <f t="shared" si="41"/>
        <v>-48.403800440458191</v>
      </c>
      <c r="U17" s="542">
        <f t="shared" si="41"/>
        <v>19.653705440189569</v>
      </c>
      <c r="V17" s="542">
        <f t="shared" si="41"/>
        <v>-213.29644187605879</v>
      </c>
      <c r="W17" s="542">
        <f t="shared" si="41"/>
        <v>96.613819353691696</v>
      </c>
      <c r="X17" s="542">
        <f t="shared" si="41"/>
        <v>-94.822097960979477</v>
      </c>
      <c r="Y17" s="542">
        <f t="shared" si="41"/>
        <v>-301.10678040293163</v>
      </c>
      <c r="Z17" s="542">
        <f t="shared" si="41"/>
        <v>192.30868320237732</v>
      </c>
      <c r="AA17" s="542">
        <f t="shared" si="41"/>
        <v>-185.39374066135872</v>
      </c>
      <c r="AB17" s="542">
        <f t="shared" si="41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2">+AF8+AF7</f>
        <v>138.66732101371201</v>
      </c>
      <c r="AG17" s="542">
        <f t="shared" si="42"/>
        <v>65.870825981441044</v>
      </c>
      <c r="AH17" s="542">
        <f t="shared" si="42"/>
        <v>124.94843679285634</v>
      </c>
      <c r="AI17" s="542">
        <f t="shared" si="42"/>
        <v>56.374075183810177</v>
      </c>
      <c r="AJ17" s="542">
        <f t="shared" si="42"/>
        <v>16.628524817457588</v>
      </c>
      <c r="AK17" s="542">
        <f t="shared" si="42"/>
        <v>-110.81185976277833</v>
      </c>
      <c r="AL17" s="542">
        <f t="shared" si="42"/>
        <v>139.46475735007357</v>
      </c>
      <c r="AM17" s="542">
        <f t="shared" si="42"/>
        <v>204.9507687186248</v>
      </c>
      <c r="AN17" s="542">
        <f t="shared" si="42"/>
        <v>154.92541821363477</v>
      </c>
      <c r="AO17" s="542">
        <f t="shared" si="42"/>
        <v>221.02384388946149</v>
      </c>
      <c r="AP17" s="542">
        <f t="shared" si="42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3">+AT8+AT7</f>
        <v>918.66532932758901</v>
      </c>
      <c r="AU17" s="542">
        <f t="shared" si="43"/>
        <v>265.22967910639238</v>
      </c>
      <c r="AV17" s="542">
        <f t="shared" si="43"/>
        <v>172.99569416522195</v>
      </c>
      <c r="AW17" s="542">
        <f t="shared" si="43"/>
        <v>235.02556146605889</v>
      </c>
      <c r="AX17" s="542">
        <f t="shared" si="43"/>
        <v>206.20345273890163</v>
      </c>
      <c r="AY17" s="542">
        <f t="shared" si="43"/>
        <v>178.14096488689026</v>
      </c>
      <c r="AZ17" s="542">
        <f t="shared" si="43"/>
        <v>65.808780031396111</v>
      </c>
      <c r="BA17" s="542">
        <f t="shared" si="43"/>
        <v>156.81381382884243</v>
      </c>
      <c r="BB17" s="542">
        <f t="shared" si="43"/>
        <v>173.11686536263673</v>
      </c>
      <c r="BC17" s="542">
        <f t="shared" si="43"/>
        <v>115.52618639582452</v>
      </c>
      <c r="BD17" s="542">
        <f t="shared" si="43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4">+BH8+BH7</f>
        <v>96.04069690986546</v>
      </c>
      <c r="BI17" s="542">
        <f t="shared" si="44"/>
        <v>-38.451273667754855</v>
      </c>
      <c r="BJ17" s="542">
        <f t="shared" si="44"/>
        <v>84.403789838420266</v>
      </c>
      <c r="BK17" s="542">
        <f t="shared" si="44"/>
        <v>67.920025488879432</v>
      </c>
      <c r="BL17" s="542">
        <f t="shared" si="44"/>
        <v>3.1625883072759109</v>
      </c>
      <c r="BM17" s="542">
        <f t="shared" si="44"/>
        <v>-9.402261402289767</v>
      </c>
      <c r="BN17" s="542">
        <f t="shared" si="44"/>
        <v>82.044607779502712</v>
      </c>
      <c r="BO17" s="542">
        <f t="shared" si="44"/>
        <v>-7.6613712578375299</v>
      </c>
      <c r="BP17" s="542">
        <f t="shared" si="44"/>
        <v>79.844082520824671</v>
      </c>
      <c r="BQ17" s="542">
        <f t="shared" si="44"/>
        <v>78.194741125009102</v>
      </c>
      <c r="BR17" s="542">
        <f t="shared" si="44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5">+BV8+BV7</f>
        <v>12.021557497446736</v>
      </c>
      <c r="BW17" s="542">
        <f t="shared" si="45"/>
        <v>-300.34843231715911</v>
      </c>
      <c r="BX17" s="542">
        <f t="shared" si="45"/>
        <v>-37.243003673800736</v>
      </c>
      <c r="BY17" s="542">
        <f t="shared" si="45"/>
        <v>9.1495789821250213</v>
      </c>
      <c r="BZ17" s="542">
        <f t="shared" si="45"/>
        <v>3.6186748233707533</v>
      </c>
      <c r="CA17" s="542">
        <f t="shared" si="45"/>
        <v>-43.792950192841374</v>
      </c>
      <c r="CB17" s="542">
        <f t="shared" si="45"/>
        <v>-31.979893554940872</v>
      </c>
      <c r="CC17" s="542">
        <f t="shared" si="45"/>
        <v>10.524543612347529</v>
      </c>
      <c r="CD17" s="542">
        <f t="shared" si="45"/>
        <v>118.45734657448298</v>
      </c>
      <c r="CE17" s="542">
        <f t="shared" si="45"/>
        <v>45.702281630072022</v>
      </c>
      <c r="CF17" s="542">
        <f t="shared" si="45"/>
        <v>283.90473565370519</v>
      </c>
      <c r="CG17" s="542">
        <f t="shared" si="5"/>
        <v>-86.92693025553865</v>
      </c>
      <c r="CH17" s="573"/>
      <c r="CI17" s="542">
        <f t="shared" ref="CI17:CT17" si="46">+CI8+CI7</f>
        <v>95.852444488965432</v>
      </c>
      <c r="CJ17" s="542">
        <f t="shared" si="46"/>
        <v>61.195846057684832</v>
      </c>
      <c r="CK17" s="542">
        <f t="shared" si="46"/>
        <v>-4.6438148103448498</v>
      </c>
      <c r="CL17" s="542">
        <f t="shared" si="46"/>
        <v>55.942332895123165</v>
      </c>
      <c r="CM17" s="542">
        <f t="shared" si="46"/>
        <v>51.187940935956291</v>
      </c>
      <c r="CN17" s="542">
        <f t="shared" si="46"/>
        <v>43.863509180297541</v>
      </c>
      <c r="CO17" s="542">
        <f t="shared" si="46"/>
        <v>-19.999200466502771</v>
      </c>
      <c r="CP17" s="542">
        <f t="shared" si="46"/>
        <v>-108.79630224999977</v>
      </c>
      <c r="CQ17" s="542">
        <f t="shared" si="46"/>
        <v>-10.699396690092442</v>
      </c>
      <c r="CR17" s="542">
        <f t="shared" si="46"/>
        <v>69.418327609999992</v>
      </c>
      <c r="CS17" s="542">
        <f t="shared" si="46"/>
        <v>-11.569950278845866</v>
      </c>
      <c r="CT17" s="542">
        <f t="shared" si="46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7">+CX8+CX7</f>
        <v>38.329914940785272</v>
      </c>
      <c r="CY17" s="542">
        <f t="shared" si="47"/>
        <v>0.21654888836378205</v>
      </c>
      <c r="CZ17" s="542">
        <f t="shared" si="47"/>
        <v>-60.924960240135384</v>
      </c>
      <c r="DA17" s="542">
        <f t="shared" si="47"/>
        <v>109.22869288589293</v>
      </c>
      <c r="DB17" s="542">
        <f t="shared" si="47"/>
        <v>175.999882700764</v>
      </c>
      <c r="DC17" s="542">
        <f t="shared" si="47"/>
        <v>148.68858000357932</v>
      </c>
      <c r="DD17" s="542">
        <f t="shared" si="47"/>
        <v>70.350956048522846</v>
      </c>
      <c r="DE17" s="542">
        <f t="shared" si="47"/>
        <v>-29.816409813239311</v>
      </c>
      <c r="DF17" s="542">
        <f t="shared" si="47"/>
        <v>-92.396197645093253</v>
      </c>
      <c r="DG17" s="542">
        <f t="shared" si="47"/>
        <v>17.327910784640935</v>
      </c>
      <c r="DH17" s="542">
        <f t="shared" si="47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8">+DL8+DL7</f>
        <v>8.2102879900001398</v>
      </c>
      <c r="DM17" s="542">
        <f t="shared" si="48"/>
        <v>62.490019960000033</v>
      </c>
      <c r="DN17" s="542">
        <f t="shared" si="48"/>
        <v>-31.104727459999939</v>
      </c>
      <c r="DO17" s="542">
        <f t="shared" si="48"/>
        <v>-73.277824169999775</v>
      </c>
      <c r="DP17" s="542">
        <f t="shared" si="48"/>
        <v>31.982525730000035</v>
      </c>
      <c r="DQ17" s="542">
        <f t="shared" si="48"/>
        <v>-7.0888499200003245</v>
      </c>
      <c r="DR17" s="542">
        <f t="shared" si="48"/>
        <v>-29.521598190000134</v>
      </c>
      <c r="DS17" s="542">
        <f t="shared" si="48"/>
        <v>-508.20797442000088</v>
      </c>
      <c r="DT17" s="542">
        <f t="shared" si="48"/>
        <v>-77.658859599999687</v>
      </c>
      <c r="DU17" s="542">
        <f t="shared" si="48"/>
        <v>-44.666192699999343</v>
      </c>
      <c r="DV17" s="542">
        <f t="shared" si="48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9">+DZ8+DZ7</f>
        <v>70.180798739999958</v>
      </c>
      <c r="EA17" s="542">
        <f t="shared" si="49"/>
        <v>-29.678943179999997</v>
      </c>
      <c r="EB17" s="542">
        <f t="shared" si="49"/>
        <v>20.362713969999966</v>
      </c>
      <c r="EC17" s="542">
        <f t="shared" si="49"/>
        <v>-75.49195252000014</v>
      </c>
      <c r="ED17" s="542">
        <f t="shared" si="49"/>
        <v>101.95927661600022</v>
      </c>
      <c r="EE17" s="542">
        <f t="shared" si="49"/>
        <v>40.958021670000534</v>
      </c>
      <c r="EF17" s="542">
        <f t="shared" si="49"/>
        <v>10.382931836295437</v>
      </c>
      <c r="EG17" s="542">
        <f t="shared" si="49"/>
        <v>-14.090261803703491</v>
      </c>
      <c r="EH17" s="542">
        <f t="shared" si="49"/>
        <v>11.724529556296819</v>
      </c>
      <c r="EI17" s="542">
        <f t="shared" si="49"/>
        <v>6.854608276296311</v>
      </c>
      <c r="EJ17" s="542">
        <f t="shared" si="49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0">+EN8+EN7</f>
        <v>217.08107206999978</v>
      </c>
      <c r="EO17" s="542">
        <f t="shared" si="50"/>
        <v>-195.56782852899974</v>
      </c>
      <c r="EP17" s="542">
        <f t="shared" si="50"/>
        <v>-26.403564339999956</v>
      </c>
      <c r="EQ17" s="542">
        <f t="shared" si="50"/>
        <v>-19.855359360000115</v>
      </c>
      <c r="ER17" s="542">
        <f t="shared" si="50"/>
        <v>82.854330690000012</v>
      </c>
      <c r="ES17" s="542">
        <f t="shared" si="50"/>
        <v>-112.37670224000004</v>
      </c>
      <c r="ET17" s="542">
        <f t="shared" si="50"/>
        <v>-23.893199309999989</v>
      </c>
      <c r="EU17" s="542">
        <f t="shared" si="50"/>
        <v>142.12634825000001</v>
      </c>
      <c r="EV17" s="542">
        <f t="shared" si="50"/>
        <v>-134.34520839999976</v>
      </c>
      <c r="EW17" s="542">
        <f t="shared" si="50"/>
        <v>-51.756438470000504</v>
      </c>
      <c r="EX17" s="542">
        <f t="shared" si="50"/>
        <v>59.824520367714364</v>
      </c>
      <c r="EY17" s="542">
        <f t="shared" si="10"/>
        <v>-241.02319155128592</v>
      </c>
      <c r="EZ17" s="573"/>
      <c r="FA17" s="542">
        <f t="shared" ref="FA17" si="51">+FA8+FA7</f>
        <v>-114.50453558148536</v>
      </c>
      <c r="FB17" s="542">
        <f t="shared" ref="FB17:FL17" si="52">+FB8+FB7</f>
        <v>-73.930733518917449</v>
      </c>
      <c r="FC17" s="542">
        <f t="shared" si="52"/>
        <v>-156.95769494800712</v>
      </c>
      <c r="FD17" s="542">
        <f t="shared" si="52"/>
        <v>8.595806407037248</v>
      </c>
      <c r="FE17" s="542">
        <f t="shared" si="52"/>
        <v>-145.32254902974989</v>
      </c>
      <c r="FF17" s="542">
        <f t="shared" si="52"/>
        <v>-166.45625194121067</v>
      </c>
      <c r="FG17" s="542">
        <f t="shared" si="52"/>
        <v>40.505649390300789</v>
      </c>
      <c r="FH17" s="542">
        <f t="shared" si="52"/>
        <v>-219.96239925353569</v>
      </c>
      <c r="FI17" s="542">
        <f t="shared" si="52"/>
        <v>67.597656183471685</v>
      </c>
      <c r="FJ17" s="542">
        <f t="shared" si="52"/>
        <v>201.20039106406247</v>
      </c>
      <c r="FK17" s="542">
        <f t="shared" si="52"/>
        <v>-46.992732609833077</v>
      </c>
      <c r="FL17" s="542">
        <f t="shared" si="52"/>
        <v>-5.8802389749747732</v>
      </c>
      <c r="FM17" s="542">
        <f t="shared" si="11"/>
        <v>-612.10763281284176</v>
      </c>
      <c r="FO17" s="542">
        <f>+FO8+FO7</f>
        <v>165.14447178944707</v>
      </c>
      <c r="FP17" s="542">
        <f t="shared" ref="FP17:FY17" si="53">+FP8+FP7</f>
        <v>53.587030446878302</v>
      </c>
      <c r="FQ17" s="542">
        <f t="shared" si="53"/>
        <v>-144.51897945974045</v>
      </c>
      <c r="FR17" s="542">
        <f t="shared" si="53"/>
        <v>-147.18064721094834</v>
      </c>
      <c r="FS17" s="542">
        <f t="shared" si="53"/>
        <v>-7.6191377326884222</v>
      </c>
      <c r="FT17" s="542">
        <f t="shared" si="53"/>
        <v>-58.661749905929241</v>
      </c>
      <c r="FU17" s="542">
        <f t="shared" si="53"/>
        <v>0.84113311598053553</v>
      </c>
      <c r="FV17" s="542">
        <f t="shared" si="53"/>
        <v>248.73886672865078</v>
      </c>
      <c r="FW17" s="542">
        <f t="shared" si="53"/>
        <v>29.625275742957086</v>
      </c>
      <c r="FX17" s="542">
        <f t="shared" si="53"/>
        <v>46.346558877674333</v>
      </c>
      <c r="FY17" s="542">
        <f t="shared" si="53"/>
        <v>191.11757214383351</v>
      </c>
      <c r="FZ17" s="542">
        <f>+SUM(FO17:FY17)</f>
        <v>377.42039453611517</v>
      </c>
      <c r="GB17" s="708"/>
    </row>
    <row r="18" spans="2:184" ht="15.75" x14ac:dyDescent="0.25">
      <c r="B18" s="687" t="s">
        <v>96</v>
      </c>
      <c r="C18" s="542">
        <f>+C19++C33</f>
        <v>-25.290934670600294</v>
      </c>
      <c r="D18" s="542">
        <f t="shared" ref="D18:N18" si="54">+D19++D33</f>
        <v>50.188833687118233</v>
      </c>
      <c r="E18" s="542">
        <f t="shared" si="54"/>
        <v>131.11911912835484</v>
      </c>
      <c r="F18" s="542">
        <f t="shared" si="54"/>
        <v>103.15977168432778</v>
      </c>
      <c r="G18" s="542">
        <f t="shared" si="54"/>
        <v>-57.432141775772855</v>
      </c>
      <c r="H18" s="542">
        <f t="shared" si="54"/>
        <v>-12.807464351210431</v>
      </c>
      <c r="I18" s="542">
        <f t="shared" si="54"/>
        <v>-23.695961413372604</v>
      </c>
      <c r="J18" s="542">
        <f t="shared" si="54"/>
        <v>59.716864571707191</v>
      </c>
      <c r="K18" s="542">
        <f t="shared" si="54"/>
        <v>106.595535046233</v>
      </c>
      <c r="L18" s="542">
        <f t="shared" si="54"/>
        <v>36.151102823401168</v>
      </c>
      <c r="M18" s="542">
        <f t="shared" si="54"/>
        <v>57.493479566903133</v>
      </c>
      <c r="N18" s="542">
        <f t="shared" si="54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5">+R19++R33</f>
        <v>127.78817647312316</v>
      </c>
      <c r="S18" s="542">
        <f t="shared" si="55"/>
        <v>-82.112632453125826</v>
      </c>
      <c r="T18" s="542">
        <f t="shared" si="55"/>
        <v>-25.388358440458184</v>
      </c>
      <c r="U18" s="542">
        <f t="shared" si="55"/>
        <v>-43.112821559810378</v>
      </c>
      <c r="V18" s="542">
        <f t="shared" si="55"/>
        <v>-110.60304587605881</v>
      </c>
      <c r="W18" s="542">
        <f t="shared" si="55"/>
        <v>77.012157353691777</v>
      </c>
      <c r="X18" s="542">
        <f t="shared" si="55"/>
        <v>150.43981103902033</v>
      </c>
      <c r="Y18" s="542">
        <f t="shared" si="55"/>
        <v>-318.54077240293168</v>
      </c>
      <c r="Z18" s="542">
        <f t="shared" si="55"/>
        <v>65.539211202377302</v>
      </c>
      <c r="AA18" s="542">
        <f t="shared" si="55"/>
        <v>-163.20971166135888</v>
      </c>
      <c r="AB18" s="542">
        <f t="shared" si="55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6">+AF19++AF33</f>
        <v>238.00156101371203</v>
      </c>
      <c r="AG18" s="542">
        <f t="shared" si="56"/>
        <v>-3.0085380185589568</v>
      </c>
      <c r="AH18" s="542">
        <f t="shared" si="56"/>
        <v>125.3632627928563</v>
      </c>
      <c r="AI18" s="542">
        <f t="shared" si="56"/>
        <v>112.5715281838102</v>
      </c>
      <c r="AJ18" s="542">
        <f t="shared" si="56"/>
        <v>-4.4313101825424281</v>
      </c>
      <c r="AK18" s="542">
        <f t="shared" si="56"/>
        <v>-220.50586576277828</v>
      </c>
      <c r="AL18" s="542">
        <f t="shared" si="56"/>
        <v>214.85067735007354</v>
      </c>
      <c r="AM18" s="542">
        <f t="shared" si="56"/>
        <v>173.77653771862481</v>
      </c>
      <c r="AN18" s="542">
        <f t="shared" si="56"/>
        <v>142.26983321363477</v>
      </c>
      <c r="AO18" s="542">
        <f t="shared" si="56"/>
        <v>194.65830488946153</v>
      </c>
      <c r="AP18" s="542">
        <f t="shared" si="56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7">+AT19++AT33</f>
        <v>873.96469532758908</v>
      </c>
      <c r="AU18" s="542">
        <f t="shared" si="57"/>
        <v>249.28481810639235</v>
      </c>
      <c r="AV18" s="542">
        <f t="shared" si="57"/>
        <v>218.30716016522192</v>
      </c>
      <c r="AW18" s="542">
        <f t="shared" si="57"/>
        <v>173.63087946605893</v>
      </c>
      <c r="AX18" s="542">
        <f t="shared" si="57"/>
        <v>332.59407873890166</v>
      </c>
      <c r="AY18" s="542">
        <f t="shared" si="57"/>
        <v>157.75890288689018</v>
      </c>
      <c r="AZ18" s="542">
        <f t="shared" si="57"/>
        <v>112.38531703139611</v>
      </c>
      <c r="BA18" s="542">
        <f t="shared" si="57"/>
        <v>100.21503782884241</v>
      </c>
      <c r="BB18" s="542">
        <f t="shared" si="57"/>
        <v>254.7978313626368</v>
      </c>
      <c r="BC18" s="542">
        <f t="shared" si="57"/>
        <v>240.10789139582448</v>
      </c>
      <c r="BD18" s="542">
        <f t="shared" si="57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8">+BH19++BH33</f>
        <v>-12.822589090134556</v>
      </c>
      <c r="BI18" s="542">
        <f t="shared" si="58"/>
        <v>-182.621201667755</v>
      </c>
      <c r="BJ18" s="542">
        <f t="shared" si="58"/>
        <v>172.24522583842031</v>
      </c>
      <c r="BK18" s="542">
        <f t="shared" si="58"/>
        <v>229.11759348887944</v>
      </c>
      <c r="BL18" s="542">
        <f t="shared" si="58"/>
        <v>18.6422383072759</v>
      </c>
      <c r="BM18" s="542">
        <f t="shared" si="58"/>
        <v>33.872095597710128</v>
      </c>
      <c r="BN18" s="542">
        <f t="shared" si="58"/>
        <v>193.99324177950291</v>
      </c>
      <c r="BO18" s="542">
        <f t="shared" si="58"/>
        <v>-483.95576325783759</v>
      </c>
      <c r="BP18" s="542">
        <f t="shared" si="58"/>
        <v>287.07741852082466</v>
      </c>
      <c r="BQ18" s="542">
        <f t="shared" si="58"/>
        <v>98.716224125009205</v>
      </c>
      <c r="BR18" s="542">
        <f t="shared" si="58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9">+BV19++BV33</f>
        <v>167.28239049744664</v>
      </c>
      <c r="BW18" s="542">
        <f t="shared" si="59"/>
        <v>53.002177682841079</v>
      </c>
      <c r="BX18" s="542">
        <f t="shared" si="59"/>
        <v>-243.50748767380088</v>
      </c>
      <c r="BY18" s="542">
        <f t="shared" si="59"/>
        <v>-127.14126601787513</v>
      </c>
      <c r="BZ18" s="542">
        <f t="shared" si="59"/>
        <v>-187.2783631766292</v>
      </c>
      <c r="CA18" s="542">
        <f t="shared" si="59"/>
        <v>356.1275458071587</v>
      </c>
      <c r="CB18" s="542">
        <f t="shared" si="59"/>
        <v>-241.36231355494107</v>
      </c>
      <c r="CC18" s="542">
        <f t="shared" si="59"/>
        <v>-122.82081438765236</v>
      </c>
      <c r="CD18" s="542">
        <f t="shared" si="59"/>
        <v>69.338323574483013</v>
      </c>
      <c r="CE18" s="542">
        <f t="shared" si="59"/>
        <v>-130.15648736992804</v>
      </c>
      <c r="CF18" s="542">
        <f t="shared" si="59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0">+CJ19++CJ33</f>
        <v>57.582555057684928</v>
      </c>
      <c r="CK18" s="542">
        <f t="shared" si="60"/>
        <v>138.8662121896551</v>
      </c>
      <c r="CL18" s="542">
        <f t="shared" si="60"/>
        <v>-58.346194104876759</v>
      </c>
      <c r="CM18" s="542">
        <f t="shared" si="60"/>
        <v>137.85980993595632</v>
      </c>
      <c r="CN18" s="542">
        <f t="shared" si="60"/>
        <v>-45.246408819702459</v>
      </c>
      <c r="CO18" s="542">
        <f t="shared" si="60"/>
        <v>109.43946253349716</v>
      </c>
      <c r="CP18" s="542">
        <f t="shared" si="60"/>
        <v>-2.3233382499997006</v>
      </c>
      <c r="CQ18" s="542">
        <f t="shared" si="60"/>
        <v>-27.852226690092543</v>
      </c>
      <c r="CR18" s="542">
        <f t="shared" si="60"/>
        <v>-192.12758738999977</v>
      </c>
      <c r="CS18" s="542">
        <f t="shared" si="60"/>
        <v>-22.080623278845898</v>
      </c>
      <c r="CT18" s="542">
        <f t="shared" si="60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1">+CX19++CX33</f>
        <v>-56.385626059214644</v>
      </c>
      <c r="CY18" s="542">
        <f t="shared" si="61"/>
        <v>-77.53585511163628</v>
      </c>
      <c r="CZ18" s="542">
        <f t="shared" si="61"/>
        <v>-9.7543602401355116</v>
      </c>
      <c r="DA18" s="542">
        <f t="shared" si="61"/>
        <v>-24.685305114107031</v>
      </c>
      <c r="DB18" s="542">
        <f t="shared" si="61"/>
        <v>163.80604070076402</v>
      </c>
      <c r="DC18" s="542">
        <f t="shared" si="61"/>
        <v>162.71250000357929</v>
      </c>
      <c r="DD18" s="542">
        <f t="shared" si="61"/>
        <v>198.24831804852289</v>
      </c>
      <c r="DE18" s="542">
        <f t="shared" si="61"/>
        <v>-141.98089481323939</v>
      </c>
      <c r="DF18" s="542">
        <f t="shared" si="61"/>
        <v>-13.610826645093285</v>
      </c>
      <c r="DG18" s="542">
        <f t="shared" si="61"/>
        <v>24.758811784640987</v>
      </c>
      <c r="DH18" s="542">
        <f t="shared" si="61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2">+DL19++DL33</f>
        <v>82.156277990000035</v>
      </c>
      <c r="DM18" s="542">
        <f t="shared" si="62"/>
        <v>130.67826296000004</v>
      </c>
      <c r="DN18" s="542">
        <f t="shared" si="62"/>
        <v>-234.56837045999995</v>
      </c>
      <c r="DO18" s="542">
        <f t="shared" si="62"/>
        <v>-23.905723169999828</v>
      </c>
      <c r="DP18" s="542">
        <f t="shared" si="62"/>
        <v>-24.991396269999935</v>
      </c>
      <c r="DQ18" s="542">
        <f t="shared" si="62"/>
        <v>32.590157079999656</v>
      </c>
      <c r="DR18" s="542">
        <f t="shared" si="62"/>
        <v>63.787587809999899</v>
      </c>
      <c r="DS18" s="542">
        <f t="shared" si="62"/>
        <v>-370.3480234200008</v>
      </c>
      <c r="DT18" s="542">
        <f t="shared" si="62"/>
        <v>-25.909840599999782</v>
      </c>
      <c r="DU18" s="542">
        <f t="shared" si="62"/>
        <v>-4.9232446999992927</v>
      </c>
      <c r="DV18" s="542">
        <f t="shared" si="62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3">+DZ19++DZ33</f>
        <v>259.77144973999992</v>
      </c>
      <c r="EA18" s="542">
        <f t="shared" si="63"/>
        <v>163.85021082000006</v>
      </c>
      <c r="EB18" s="542">
        <f t="shared" si="63"/>
        <v>110.94532097000003</v>
      </c>
      <c r="EC18" s="542">
        <f t="shared" si="63"/>
        <v>-107.22308351999992</v>
      </c>
      <c r="ED18" s="542">
        <f t="shared" si="63"/>
        <v>96.522833615999943</v>
      </c>
      <c r="EE18" s="542">
        <f t="shared" si="63"/>
        <v>-180.9941893299995</v>
      </c>
      <c r="EF18" s="542">
        <f t="shared" si="63"/>
        <v>149.89962283629558</v>
      </c>
      <c r="EG18" s="542">
        <f t="shared" si="63"/>
        <v>61.276701196296564</v>
      </c>
      <c r="EH18" s="542">
        <f t="shared" si="63"/>
        <v>-13.447978443703285</v>
      </c>
      <c r="EI18" s="542">
        <f t="shared" si="63"/>
        <v>-244.88587072370379</v>
      </c>
      <c r="EJ18" s="542">
        <f t="shared" si="63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4">+EN19++EN33</f>
        <v>-40.764783340000101</v>
      </c>
      <c r="EO18" s="542">
        <f t="shared" si="64"/>
        <v>-122.52396272899981</v>
      </c>
      <c r="EP18" s="542">
        <f t="shared" si="64"/>
        <v>-122.33369254999984</v>
      </c>
      <c r="EQ18" s="542">
        <f t="shared" si="64"/>
        <v>24.765703139999882</v>
      </c>
      <c r="ER18" s="542">
        <f t="shared" si="64"/>
        <v>-37.678286240000133</v>
      </c>
      <c r="ES18" s="542">
        <f t="shared" si="64"/>
        <v>64.222308219999874</v>
      </c>
      <c r="ET18" s="542">
        <f t="shared" si="64"/>
        <v>-120.4530229700009</v>
      </c>
      <c r="EU18" s="542">
        <f t="shared" si="64"/>
        <v>91.088142240001218</v>
      </c>
      <c r="EV18" s="542">
        <f t="shared" si="64"/>
        <v>-114.3967952399999</v>
      </c>
      <c r="EW18" s="542">
        <f t="shared" si="64"/>
        <v>-125.25089825000047</v>
      </c>
      <c r="EX18" s="542">
        <f t="shared" si="64"/>
        <v>-171.3084893122857</v>
      </c>
      <c r="EY18" s="542">
        <f t="shared" si="10"/>
        <v>-836.74512862128609</v>
      </c>
      <c r="EZ18" s="573"/>
      <c r="FA18" s="542">
        <f t="shared" ref="FA18" si="65">+FA19++FA33</f>
        <v>-10.621712861486273</v>
      </c>
      <c r="FB18" s="542">
        <f t="shared" ref="FB18:FL18" si="66">+FB19++FB33</f>
        <v>344.65665174108341</v>
      </c>
      <c r="FC18" s="542">
        <f t="shared" si="66"/>
        <v>-310.68601513800718</v>
      </c>
      <c r="FD18" s="542">
        <f t="shared" si="66"/>
        <v>-137.25397865296279</v>
      </c>
      <c r="FE18" s="542">
        <f t="shared" si="66"/>
        <v>128.96605595025005</v>
      </c>
      <c r="FF18" s="542">
        <f t="shared" si="66"/>
        <v>-185.09362563121078</v>
      </c>
      <c r="FG18" s="542">
        <f t="shared" si="66"/>
        <v>-205.54550780969913</v>
      </c>
      <c r="FH18" s="542">
        <f t="shared" si="66"/>
        <v>0.47447287646432912</v>
      </c>
      <c r="FI18" s="542">
        <f t="shared" si="66"/>
        <v>-45.756169406528358</v>
      </c>
      <c r="FJ18" s="542">
        <f t="shared" si="66"/>
        <v>102.06882491406252</v>
      </c>
      <c r="FK18" s="542">
        <f t="shared" si="66"/>
        <v>-39.040478209832834</v>
      </c>
      <c r="FL18" s="542">
        <f t="shared" si="66"/>
        <v>52.377434645025104</v>
      </c>
      <c r="FM18" s="542">
        <f t="shared" si="11"/>
        <v>-305.45404758284184</v>
      </c>
      <c r="FO18" s="542">
        <f>+FO19++FO33</f>
        <v>101.23885876944712</v>
      </c>
      <c r="FP18" s="542">
        <f t="shared" ref="FP18:FY18" si="67">+FP19++FP33</f>
        <v>181.84766170687635</v>
      </c>
      <c r="FQ18" s="542">
        <f t="shared" si="67"/>
        <v>43.624696800261439</v>
      </c>
      <c r="FR18" s="542">
        <f t="shared" si="67"/>
        <v>-273.31251374094825</v>
      </c>
      <c r="FS18" s="542">
        <f t="shared" si="67"/>
        <v>92.697037507311578</v>
      </c>
      <c r="FT18" s="542">
        <f t="shared" si="67"/>
        <v>-77.661976125929655</v>
      </c>
      <c r="FU18" s="542">
        <f t="shared" si="67"/>
        <v>-97.476811044019115</v>
      </c>
      <c r="FV18" s="542">
        <f t="shared" si="67"/>
        <v>323.6599311486508</v>
      </c>
      <c r="FW18" s="542">
        <f t="shared" si="67"/>
        <v>-37.039758707042935</v>
      </c>
      <c r="FX18" s="542">
        <f t="shared" si="67"/>
        <v>-21.218374612325832</v>
      </c>
      <c r="FY18" s="542">
        <f t="shared" si="67"/>
        <v>203.76128453383342</v>
      </c>
      <c r="FZ18" s="542">
        <f>+SUM(FO18:FY18)</f>
        <v>440.12003623611491</v>
      </c>
      <c r="GB18" s="708"/>
    </row>
    <row r="19" spans="2:184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8">+D20+D27+D28+D29+D30+D31+D32</f>
        <v>0</v>
      </c>
      <c r="E19" s="520">
        <f t="shared" si="68"/>
        <v>0</v>
      </c>
      <c r="F19" s="520">
        <f t="shared" si="68"/>
        <v>0</v>
      </c>
      <c r="G19" s="520">
        <f t="shared" si="68"/>
        <v>0</v>
      </c>
      <c r="H19" s="520">
        <f t="shared" si="68"/>
        <v>2.50291117</v>
      </c>
      <c r="I19" s="520">
        <f t="shared" si="68"/>
        <v>0</v>
      </c>
      <c r="J19" s="520">
        <f t="shared" si="68"/>
        <v>0</v>
      </c>
      <c r="K19" s="520">
        <f t="shared" si="68"/>
        <v>2.38848605</v>
      </c>
      <c r="L19" s="520">
        <f t="shared" si="68"/>
        <v>0</v>
      </c>
      <c r="M19" s="520">
        <f t="shared" si="68"/>
        <v>0</v>
      </c>
      <c r="N19" s="520">
        <f t="shared" si="68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9">+R20+R27+R28+R29+R30+R31+R32</f>
        <v>1.8943629399999999</v>
      </c>
      <c r="S19" s="520">
        <f t="shared" si="69"/>
        <v>1.2635642899999999</v>
      </c>
      <c r="T19" s="520">
        <f t="shared" si="69"/>
        <v>0</v>
      </c>
      <c r="U19" s="520">
        <f t="shared" si="69"/>
        <v>0</v>
      </c>
      <c r="V19" s="520">
        <f t="shared" si="69"/>
        <v>0</v>
      </c>
      <c r="W19" s="520">
        <f t="shared" si="69"/>
        <v>2.0664141900000002</v>
      </c>
      <c r="X19" s="520">
        <f t="shared" si="69"/>
        <v>0</v>
      </c>
      <c r="Y19" s="520">
        <f t="shared" si="69"/>
        <v>1000</v>
      </c>
      <c r="Z19" s="520">
        <f t="shared" si="69"/>
        <v>0</v>
      </c>
      <c r="AA19" s="520">
        <f t="shared" si="69"/>
        <v>0</v>
      </c>
      <c r="AB19" s="520">
        <f t="shared" si="69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0">+AF20+AF27+AF28+AF29+AF30+AF31+AF32</f>
        <v>0</v>
      </c>
      <c r="AG19" s="520">
        <f t="shared" si="70"/>
        <v>1.70163606</v>
      </c>
      <c r="AH19" s="520">
        <f t="shared" si="70"/>
        <v>0</v>
      </c>
      <c r="AI19" s="520">
        <f t="shared" si="70"/>
        <v>0</v>
      </c>
      <c r="AJ19" s="520">
        <f t="shared" si="70"/>
        <v>0</v>
      </c>
      <c r="AK19" s="520">
        <f t="shared" si="70"/>
        <v>0.83759748999999994</v>
      </c>
      <c r="AL19" s="520">
        <f t="shared" si="70"/>
        <v>0</v>
      </c>
      <c r="AM19" s="520">
        <f t="shared" si="70"/>
        <v>0</v>
      </c>
      <c r="AN19" s="520">
        <f t="shared" si="70"/>
        <v>0</v>
      </c>
      <c r="AO19" s="520">
        <f t="shared" si="70"/>
        <v>0</v>
      </c>
      <c r="AP19" s="520">
        <f t="shared" si="70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1">+AT20+AT27+AT28+AT29+AT30+AT31+AT32</f>
        <v>820</v>
      </c>
      <c r="AU19" s="520">
        <f t="shared" si="71"/>
        <v>0</v>
      </c>
      <c r="AV19" s="520">
        <f t="shared" si="71"/>
        <v>0</v>
      </c>
      <c r="AW19" s="520">
        <f t="shared" si="71"/>
        <v>41</v>
      </c>
      <c r="AX19" s="520">
        <f t="shared" si="71"/>
        <v>0</v>
      </c>
      <c r="AY19" s="520">
        <f t="shared" si="71"/>
        <v>0</v>
      </c>
      <c r="AZ19" s="520">
        <f t="shared" si="71"/>
        <v>41</v>
      </c>
      <c r="BA19" s="520">
        <f t="shared" si="71"/>
        <v>0</v>
      </c>
      <c r="BB19" s="520">
        <f t="shared" si="71"/>
        <v>0</v>
      </c>
      <c r="BC19" s="520">
        <f t="shared" si="71"/>
        <v>41</v>
      </c>
      <c r="BD19" s="520">
        <f t="shared" si="71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2">+BH20+BH27+BH28+BH29+BH30+BH31+BH32</f>
        <v>711.56582880999997</v>
      </c>
      <c r="BI19" s="520">
        <f t="shared" si="72"/>
        <v>0.81086999999999998</v>
      </c>
      <c r="BJ19" s="520">
        <f t="shared" si="72"/>
        <v>28.476385030000003</v>
      </c>
      <c r="BK19" s="520">
        <f t="shared" si="72"/>
        <v>41.490682</v>
      </c>
      <c r="BL19" s="520">
        <f t="shared" si="72"/>
        <v>2.60533261</v>
      </c>
      <c r="BM19" s="520">
        <f t="shared" si="72"/>
        <v>0</v>
      </c>
      <c r="BN19" s="520">
        <f t="shared" si="72"/>
        <v>41</v>
      </c>
      <c r="BO19" s="520">
        <f t="shared" si="72"/>
        <v>0</v>
      </c>
      <c r="BP19" s="520">
        <f t="shared" si="72"/>
        <v>1.50613434</v>
      </c>
      <c r="BQ19" s="520">
        <f t="shared" si="72"/>
        <v>360.54563939000002</v>
      </c>
      <c r="BR19" s="520">
        <f t="shared" si="72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3">+BV20+BV27+BV28+BV29+BV30+BV31+BV32</f>
        <v>41</v>
      </c>
      <c r="BW19" s="520">
        <f t="shared" si="73"/>
        <v>2.1499900599999999</v>
      </c>
      <c r="BX19" s="520">
        <f t="shared" si="73"/>
        <v>2.2246747600000001</v>
      </c>
      <c r="BY19" s="520">
        <f t="shared" si="73"/>
        <v>53.543158699999999</v>
      </c>
      <c r="BZ19" s="520">
        <f t="shared" si="73"/>
        <v>9.4981951199999983</v>
      </c>
      <c r="CA19" s="520">
        <f t="shared" si="73"/>
        <v>1.36371533</v>
      </c>
      <c r="CB19" s="520">
        <f t="shared" si="73"/>
        <v>55.101728080000001</v>
      </c>
      <c r="CC19" s="520">
        <f t="shared" si="73"/>
        <v>1.4547116</v>
      </c>
      <c r="CD19" s="520">
        <f t="shared" si="73"/>
        <v>17.712149659999998</v>
      </c>
      <c r="CE19" s="520">
        <f t="shared" si="73"/>
        <v>41</v>
      </c>
      <c r="CF19" s="520">
        <f t="shared" si="73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4">+CJ20+CJ27+CJ28+CJ29+CJ30+CJ31+CJ32</f>
        <v>57.951989179999998</v>
      </c>
      <c r="CK19" s="520">
        <f t="shared" si="74"/>
        <v>0.55463192000000006</v>
      </c>
      <c r="CL19" s="520">
        <f t="shared" si="74"/>
        <v>1.8118183600000002</v>
      </c>
      <c r="CM19" s="520">
        <f t="shared" si="74"/>
        <v>51.963951100000003</v>
      </c>
      <c r="CN19" s="520">
        <f t="shared" si="74"/>
        <v>1.1242742299999999</v>
      </c>
      <c r="CO19" s="520">
        <f t="shared" si="74"/>
        <v>12.36170465</v>
      </c>
      <c r="CP19" s="520">
        <f t="shared" si="74"/>
        <v>43.456832509999998</v>
      </c>
      <c r="CQ19" s="520">
        <f t="shared" si="74"/>
        <v>1.6250591699999999</v>
      </c>
      <c r="CR19" s="520">
        <f t="shared" si="74"/>
        <v>26.444650459999998</v>
      </c>
      <c r="CS19" s="520">
        <f t="shared" si="74"/>
        <v>41.937963910000001</v>
      </c>
      <c r="CT19" s="520">
        <f t="shared" si="74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5">+CX20+CX27+CX28+CX29+CX30+CX31+CX32</f>
        <v>41</v>
      </c>
      <c r="CY19" s="520">
        <f t="shared" si="75"/>
        <v>0.31912754999999998</v>
      </c>
      <c r="CZ19" s="520">
        <f t="shared" si="75"/>
        <v>0</v>
      </c>
      <c r="DA19" s="520">
        <f t="shared" si="75"/>
        <v>41.30135499</v>
      </c>
      <c r="DB19" s="520">
        <f t="shared" si="75"/>
        <v>27.6312596</v>
      </c>
      <c r="DC19" s="520">
        <f t="shared" si="75"/>
        <v>2.85829493</v>
      </c>
      <c r="DD19" s="520">
        <f t="shared" si="75"/>
        <v>66</v>
      </c>
      <c r="DE19" s="520">
        <f t="shared" si="75"/>
        <v>0</v>
      </c>
      <c r="DF19" s="520">
        <f t="shared" si="75"/>
        <v>0</v>
      </c>
      <c r="DG19" s="520">
        <f t="shared" si="75"/>
        <v>41.3</v>
      </c>
      <c r="DH19" s="520">
        <f t="shared" si="75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6">+DL20+DL27+DL28+DL29+DL30+DL31+DL32</f>
        <v>53.830494430000002</v>
      </c>
      <c r="DM19" s="520">
        <f t="shared" si="76"/>
        <v>3.3318232499999993</v>
      </c>
      <c r="DN19" s="520">
        <f t="shared" si="76"/>
        <v>0</v>
      </c>
      <c r="DO19" s="520">
        <f t="shared" si="76"/>
        <v>0.24936472000000001</v>
      </c>
      <c r="DP19" s="520">
        <f t="shared" si="76"/>
        <v>2.8373730800000003</v>
      </c>
      <c r="DQ19" s="520">
        <f t="shared" si="76"/>
        <v>0</v>
      </c>
      <c r="DR19" s="520">
        <f t="shared" si="76"/>
        <v>0.59498456999999993</v>
      </c>
      <c r="DS19" s="520">
        <f t="shared" si="76"/>
        <v>5.6331440000000003E-2</v>
      </c>
      <c r="DT19" s="520">
        <f t="shared" si="76"/>
        <v>0</v>
      </c>
      <c r="DU19" s="520">
        <f t="shared" si="76"/>
        <v>1.42465427</v>
      </c>
      <c r="DV19" s="520">
        <f t="shared" si="76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7">+DZ20+DZ27+DZ28+DZ29+DZ30+DZ31+DZ32</f>
        <v>16.196471300000002</v>
      </c>
      <c r="EA19" s="520">
        <f t="shared" si="77"/>
        <v>8.6626880000000003E-2</v>
      </c>
      <c r="EB19" s="520">
        <f t="shared" si="77"/>
        <v>0</v>
      </c>
      <c r="EC19" s="520">
        <f t="shared" si="77"/>
        <v>0.90073134999999993</v>
      </c>
      <c r="ED19" s="520">
        <f t="shared" si="77"/>
        <v>18.504965110000001</v>
      </c>
      <c r="EE19" s="520">
        <f t="shared" si="77"/>
        <v>1.4441219599999999</v>
      </c>
      <c r="EF19" s="520">
        <f t="shared" si="77"/>
        <v>0</v>
      </c>
      <c r="EG19" s="520">
        <f t="shared" si="77"/>
        <v>0.88153300000000001</v>
      </c>
      <c r="EH19" s="520">
        <f t="shared" si="77"/>
        <v>0</v>
      </c>
      <c r="EI19" s="520">
        <f t="shared" si="77"/>
        <v>4.4135398599999993</v>
      </c>
      <c r="EJ19" s="520">
        <f t="shared" si="77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8">+EN20+EN27+EN28+EN29+EN30+EN31+EN32</f>
        <v>0</v>
      </c>
      <c r="EO19" s="520">
        <f t="shared" si="78"/>
        <v>6.7758508000000006</v>
      </c>
      <c r="EP19" s="520">
        <f t="shared" si="78"/>
        <v>3.0533540600000002</v>
      </c>
      <c r="EQ19" s="520">
        <f t="shared" si="78"/>
        <v>2.2453863900000002</v>
      </c>
      <c r="ER19" s="520">
        <f t="shared" si="78"/>
        <v>6.2786678600000005</v>
      </c>
      <c r="ES19" s="520">
        <f t="shared" si="78"/>
        <v>2.9890117799999998</v>
      </c>
      <c r="ET19" s="520">
        <f t="shared" si="78"/>
        <v>5.54743941</v>
      </c>
      <c r="EU19" s="520">
        <f t="shared" si="78"/>
        <v>4.5202882300000002</v>
      </c>
      <c r="EV19" s="520">
        <f t="shared" si="78"/>
        <v>3.4641994700000001</v>
      </c>
      <c r="EW19" s="520">
        <f t="shared" si="78"/>
        <v>5.7152181999999989</v>
      </c>
      <c r="EX19" s="520">
        <f t="shared" si="78"/>
        <v>9.273857020000003</v>
      </c>
      <c r="EY19" s="520">
        <f t="shared" si="10"/>
        <v>55.281912849999991</v>
      </c>
      <c r="EZ19" s="704"/>
      <c r="FA19" s="520">
        <f t="shared" ref="FA19" si="79">+FA20+FA27+FA28+FA29+FA30+FA31+FA32</f>
        <v>4.1922258900000005</v>
      </c>
      <c r="FB19" s="520">
        <f t="shared" ref="FB19:FL19" si="80">+FB20+FB27+FB28+FB29+FB30+FB31+FB32</f>
        <v>2.5354630499999997</v>
      </c>
      <c r="FC19" s="520">
        <f t="shared" si="80"/>
        <v>11.04950938</v>
      </c>
      <c r="FD19" s="520">
        <f t="shared" si="80"/>
        <v>0</v>
      </c>
      <c r="FE19" s="520">
        <f t="shared" si="80"/>
        <v>10.065925440000001</v>
      </c>
      <c r="FF19" s="520">
        <f t="shared" si="80"/>
        <v>3.0313572</v>
      </c>
      <c r="FG19" s="520">
        <f t="shared" si="80"/>
        <v>2.5200793699999999</v>
      </c>
      <c r="FH19" s="520">
        <f t="shared" si="80"/>
        <v>0</v>
      </c>
      <c r="FI19" s="520">
        <f t="shared" si="80"/>
        <v>3.0763643599999999</v>
      </c>
      <c r="FJ19" s="520">
        <f t="shared" si="80"/>
        <v>14.316194399999999</v>
      </c>
      <c r="FK19" s="520">
        <f t="shared" si="80"/>
        <v>0</v>
      </c>
      <c r="FL19" s="520">
        <f t="shared" si="80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Y19" si="81">+FP20+FP27+FP28+FP29+FP30+FP31+FP32</f>
        <v>3.2474493999999998</v>
      </c>
      <c r="FQ19" s="520">
        <f t="shared" si="81"/>
        <v>4.0068339999999996</v>
      </c>
      <c r="FR19" s="520">
        <f t="shared" si="81"/>
        <v>7.6132631599999998</v>
      </c>
      <c r="FS19" s="520">
        <f t="shared" si="81"/>
        <v>6.0619832000000002</v>
      </c>
      <c r="FT19" s="520">
        <f t="shared" si="81"/>
        <v>2.5467674900000001</v>
      </c>
      <c r="FU19" s="520">
        <f t="shared" si="81"/>
        <v>11.81191886</v>
      </c>
      <c r="FV19" s="520">
        <f t="shared" si="81"/>
        <v>0.65291084999999993</v>
      </c>
      <c r="FW19" s="520">
        <f t="shared" si="81"/>
        <v>10.57248502</v>
      </c>
      <c r="FX19" s="520">
        <f t="shared" si="81"/>
        <v>13.365764370000001</v>
      </c>
      <c r="FY19" s="520">
        <f t="shared" si="81"/>
        <v>8.9937618500000003</v>
      </c>
      <c r="FZ19" s="520">
        <f>+SUM(FO19:FY19)</f>
        <v>68.8731382</v>
      </c>
      <c r="GB19" s="708"/>
    </row>
    <row r="20" spans="2:184" ht="15.75" x14ac:dyDescent="0.25">
      <c r="B20" s="694" t="s">
        <v>680</v>
      </c>
      <c r="C20" s="518">
        <f>+SUM(C21:C26)</f>
        <v>2.9158871099999994</v>
      </c>
      <c r="D20" s="518">
        <f t="shared" ref="D20:N20" si="82">+SUM(D21:D26)</f>
        <v>0</v>
      </c>
      <c r="E20" s="518">
        <f t="shared" si="82"/>
        <v>0</v>
      </c>
      <c r="F20" s="518">
        <f t="shared" si="82"/>
        <v>0</v>
      </c>
      <c r="G20" s="518">
        <f t="shared" si="82"/>
        <v>0</v>
      </c>
      <c r="H20" s="518">
        <f t="shared" si="82"/>
        <v>2.50291117</v>
      </c>
      <c r="I20" s="518">
        <f t="shared" si="82"/>
        <v>0</v>
      </c>
      <c r="J20" s="518">
        <f t="shared" si="82"/>
        <v>0</v>
      </c>
      <c r="K20" s="518">
        <f t="shared" si="82"/>
        <v>2.38848605</v>
      </c>
      <c r="L20" s="518">
        <f t="shared" si="82"/>
        <v>0</v>
      </c>
      <c r="M20" s="518">
        <f t="shared" si="82"/>
        <v>0</v>
      </c>
      <c r="N20" s="518">
        <f t="shared" si="82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3">+SUM(R21:R26)</f>
        <v>1.8943629399999999</v>
      </c>
      <c r="S20" s="518">
        <f t="shared" si="83"/>
        <v>1.2635642899999999</v>
      </c>
      <c r="T20" s="518">
        <f t="shared" si="83"/>
        <v>0</v>
      </c>
      <c r="U20" s="518">
        <f t="shared" si="83"/>
        <v>0</v>
      </c>
      <c r="V20" s="518">
        <f t="shared" si="83"/>
        <v>0</v>
      </c>
      <c r="W20" s="518">
        <f t="shared" si="83"/>
        <v>2.0664141900000002</v>
      </c>
      <c r="X20" s="518">
        <f t="shared" si="83"/>
        <v>0</v>
      </c>
      <c r="Y20" s="518">
        <f t="shared" si="83"/>
        <v>0</v>
      </c>
      <c r="Z20" s="518">
        <f t="shared" si="83"/>
        <v>0</v>
      </c>
      <c r="AA20" s="518">
        <f t="shared" si="83"/>
        <v>0</v>
      </c>
      <c r="AB20" s="518">
        <f t="shared" si="83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4">+SUM(AF21:AF26)</f>
        <v>0</v>
      </c>
      <c r="AG20" s="518">
        <f t="shared" si="84"/>
        <v>1.70163606</v>
      </c>
      <c r="AH20" s="518">
        <f t="shared" si="84"/>
        <v>0</v>
      </c>
      <c r="AI20" s="518">
        <f t="shared" si="84"/>
        <v>0</v>
      </c>
      <c r="AJ20" s="518">
        <f t="shared" si="84"/>
        <v>0</v>
      </c>
      <c r="AK20" s="518">
        <f t="shared" si="84"/>
        <v>0.83759748999999994</v>
      </c>
      <c r="AL20" s="518">
        <f t="shared" si="84"/>
        <v>0</v>
      </c>
      <c r="AM20" s="518">
        <f t="shared" si="84"/>
        <v>0</v>
      </c>
      <c r="AN20" s="518">
        <f t="shared" si="84"/>
        <v>0</v>
      </c>
      <c r="AO20" s="518">
        <f t="shared" si="84"/>
        <v>0</v>
      </c>
      <c r="AP20" s="518">
        <f t="shared" si="84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5">+SUM(AT21:AT26)</f>
        <v>0</v>
      </c>
      <c r="AU20" s="518">
        <f t="shared" si="85"/>
        <v>0</v>
      </c>
      <c r="AV20" s="518">
        <f t="shared" si="85"/>
        <v>0</v>
      </c>
      <c r="AW20" s="518">
        <f t="shared" si="85"/>
        <v>0</v>
      </c>
      <c r="AX20" s="518">
        <f t="shared" si="85"/>
        <v>0</v>
      </c>
      <c r="AY20" s="518">
        <f t="shared" si="85"/>
        <v>0</v>
      </c>
      <c r="AZ20" s="518">
        <f t="shared" si="85"/>
        <v>0</v>
      </c>
      <c r="BA20" s="518">
        <f t="shared" si="85"/>
        <v>0</v>
      </c>
      <c r="BB20" s="518">
        <f t="shared" si="85"/>
        <v>0</v>
      </c>
      <c r="BC20" s="518">
        <f t="shared" si="85"/>
        <v>0</v>
      </c>
      <c r="BD20" s="518">
        <f t="shared" si="85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6">+SUM(BH21:BH26)</f>
        <v>0</v>
      </c>
      <c r="BI20" s="518">
        <f t="shared" si="86"/>
        <v>0.81086999999999998</v>
      </c>
      <c r="BJ20" s="518">
        <f t="shared" si="86"/>
        <v>18.476385030000003</v>
      </c>
      <c r="BK20" s="518">
        <f t="shared" si="86"/>
        <v>0.49068200000000001</v>
      </c>
      <c r="BL20" s="518">
        <f t="shared" si="86"/>
        <v>2.60533261</v>
      </c>
      <c r="BM20" s="518">
        <f t="shared" si="86"/>
        <v>0</v>
      </c>
      <c r="BN20" s="518">
        <f t="shared" si="86"/>
        <v>0</v>
      </c>
      <c r="BO20" s="518">
        <f t="shared" si="86"/>
        <v>0</v>
      </c>
      <c r="BP20" s="518">
        <f t="shared" si="86"/>
        <v>1.50613434</v>
      </c>
      <c r="BQ20" s="518">
        <f t="shared" si="86"/>
        <v>0.96859560999999994</v>
      </c>
      <c r="BR20" s="518">
        <f t="shared" si="86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7">+SUM(BV21:BV26)</f>
        <v>0</v>
      </c>
      <c r="BW20" s="518">
        <f t="shared" si="87"/>
        <v>2.1499900599999999</v>
      </c>
      <c r="BX20" s="518">
        <f t="shared" si="87"/>
        <v>2.2246747600000001</v>
      </c>
      <c r="BY20" s="518">
        <f t="shared" si="87"/>
        <v>0.32644287999999999</v>
      </c>
      <c r="BZ20" s="518">
        <f t="shared" si="87"/>
        <v>9.4981951199999983</v>
      </c>
      <c r="CA20" s="518">
        <f t="shared" si="87"/>
        <v>1.36371533</v>
      </c>
      <c r="CB20" s="518">
        <f t="shared" si="87"/>
        <v>0.60172808</v>
      </c>
      <c r="CC20" s="518">
        <f t="shared" si="87"/>
        <v>1.4547116</v>
      </c>
      <c r="CD20" s="518">
        <f t="shared" si="87"/>
        <v>17.712149659999998</v>
      </c>
      <c r="CE20" s="518">
        <f t="shared" si="87"/>
        <v>0</v>
      </c>
      <c r="CF20" s="518">
        <f t="shared" si="87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8">+SUM(CJ21:CJ26)</f>
        <v>2.9379778600000002</v>
      </c>
      <c r="CK20" s="518">
        <f t="shared" si="88"/>
        <v>0.55463192000000006</v>
      </c>
      <c r="CL20" s="518">
        <f t="shared" si="88"/>
        <v>1.8118183600000002</v>
      </c>
      <c r="CM20" s="518">
        <f t="shared" si="88"/>
        <v>0.96395109999999995</v>
      </c>
      <c r="CN20" s="518">
        <f t="shared" si="88"/>
        <v>1.1242742299999999</v>
      </c>
      <c r="CO20" s="518">
        <f t="shared" si="88"/>
        <v>0</v>
      </c>
      <c r="CP20" s="518">
        <f t="shared" si="88"/>
        <v>2.4568325099999999</v>
      </c>
      <c r="CQ20" s="518">
        <f t="shared" si="88"/>
        <v>1.6250591699999999</v>
      </c>
      <c r="CR20" s="518">
        <f t="shared" si="88"/>
        <v>1.4446504600000001</v>
      </c>
      <c r="CS20" s="518">
        <f t="shared" si="88"/>
        <v>0.93796391000000001</v>
      </c>
      <c r="CT20" s="518">
        <f t="shared" si="88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9">+SUM(CX21:CX26)</f>
        <v>0</v>
      </c>
      <c r="CY20" s="518">
        <f t="shared" si="89"/>
        <v>0.31912754999999998</v>
      </c>
      <c r="CZ20" s="518">
        <f t="shared" si="89"/>
        <v>0</v>
      </c>
      <c r="DA20" s="518">
        <f t="shared" si="89"/>
        <v>0.30135498999999999</v>
      </c>
      <c r="DB20" s="518">
        <f t="shared" si="89"/>
        <v>0.54131778000000008</v>
      </c>
      <c r="DC20" s="518">
        <f t="shared" si="89"/>
        <v>2.85829493</v>
      </c>
      <c r="DD20" s="518">
        <f t="shared" si="89"/>
        <v>0</v>
      </c>
      <c r="DE20" s="518">
        <f t="shared" si="89"/>
        <v>0</v>
      </c>
      <c r="DF20" s="518">
        <f t="shared" si="89"/>
        <v>0</v>
      </c>
      <c r="DG20" s="518">
        <f t="shared" si="89"/>
        <v>0.3</v>
      </c>
      <c r="DH20" s="518">
        <f t="shared" si="89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0">+SUM(DL21:DL26)</f>
        <v>0</v>
      </c>
      <c r="DM20" s="518">
        <f t="shared" si="90"/>
        <v>3.3318232499999993</v>
      </c>
      <c r="DN20" s="518">
        <f t="shared" si="90"/>
        <v>0</v>
      </c>
      <c r="DO20" s="518">
        <f t="shared" si="90"/>
        <v>0.24936472000000001</v>
      </c>
      <c r="DP20" s="518">
        <f t="shared" si="90"/>
        <v>2.8373730800000003</v>
      </c>
      <c r="DQ20" s="518">
        <f t="shared" si="90"/>
        <v>0</v>
      </c>
      <c r="DR20" s="518">
        <f t="shared" si="90"/>
        <v>0.59498456999999993</v>
      </c>
      <c r="DS20" s="518">
        <f t="shared" si="90"/>
        <v>5.6331440000000003E-2</v>
      </c>
      <c r="DT20" s="518">
        <f t="shared" si="90"/>
        <v>0</v>
      </c>
      <c r="DU20" s="518">
        <f t="shared" si="90"/>
        <v>1.42465427</v>
      </c>
      <c r="DV20" s="518">
        <f t="shared" si="90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1">+SUM(DZ21:DZ26)</f>
        <v>16.196471300000002</v>
      </c>
      <c r="EA20" s="518">
        <f t="shared" si="91"/>
        <v>8.6626880000000003E-2</v>
      </c>
      <c r="EB20" s="518">
        <f t="shared" si="91"/>
        <v>0</v>
      </c>
      <c r="EC20" s="518">
        <f t="shared" si="91"/>
        <v>0.90073134999999993</v>
      </c>
      <c r="ED20" s="518">
        <f t="shared" si="91"/>
        <v>18.504965110000001</v>
      </c>
      <c r="EE20" s="518">
        <f t="shared" si="91"/>
        <v>1.4441219599999999</v>
      </c>
      <c r="EF20" s="518">
        <f t="shared" si="91"/>
        <v>0</v>
      </c>
      <c r="EG20" s="518">
        <f t="shared" si="91"/>
        <v>0.88153300000000001</v>
      </c>
      <c r="EH20" s="518">
        <f t="shared" si="91"/>
        <v>0</v>
      </c>
      <c r="EI20" s="518">
        <f t="shared" si="91"/>
        <v>4.4135398599999993</v>
      </c>
      <c r="EJ20" s="518">
        <f t="shared" si="91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2">+SUM(EN21:EN26)</f>
        <v>0</v>
      </c>
      <c r="EO20" s="518">
        <f t="shared" si="92"/>
        <v>6.7758508000000006</v>
      </c>
      <c r="EP20" s="518">
        <f t="shared" si="92"/>
        <v>3.0533540600000002</v>
      </c>
      <c r="EQ20" s="518">
        <f t="shared" si="92"/>
        <v>2.2453863900000002</v>
      </c>
      <c r="ER20" s="518">
        <f t="shared" si="92"/>
        <v>6.2786678600000005</v>
      </c>
      <c r="ES20" s="518">
        <f t="shared" si="92"/>
        <v>2.9890117799999998</v>
      </c>
      <c r="ET20" s="518">
        <f t="shared" si="92"/>
        <v>5.54743941</v>
      </c>
      <c r="EU20" s="518">
        <f t="shared" si="92"/>
        <v>4.5202882300000002</v>
      </c>
      <c r="EV20" s="518">
        <f t="shared" si="92"/>
        <v>3.4641994700000001</v>
      </c>
      <c r="EW20" s="518">
        <f t="shared" si="92"/>
        <v>5.7152181999999989</v>
      </c>
      <c r="EX20" s="518">
        <f t="shared" si="92"/>
        <v>9.273857020000003</v>
      </c>
      <c r="EY20" s="518">
        <f t="shared" si="10"/>
        <v>55.281912849999991</v>
      </c>
      <c r="EZ20" s="519"/>
      <c r="FA20" s="518">
        <f t="shared" ref="FA20" si="93">+SUM(FA21:FA26)</f>
        <v>4.1922258900000005</v>
      </c>
      <c r="FB20" s="518">
        <f t="shared" ref="FB20:FL20" si="94">+SUM(FB21:FB26)</f>
        <v>2.5354630499999997</v>
      </c>
      <c r="FC20" s="518">
        <f t="shared" si="94"/>
        <v>11.04950938</v>
      </c>
      <c r="FD20" s="518">
        <f t="shared" si="94"/>
        <v>0</v>
      </c>
      <c r="FE20" s="518">
        <f t="shared" si="94"/>
        <v>10.065925440000001</v>
      </c>
      <c r="FF20" s="518">
        <f t="shared" si="94"/>
        <v>3.0313572</v>
      </c>
      <c r="FG20" s="518">
        <f t="shared" si="94"/>
        <v>2.5200793699999999</v>
      </c>
      <c r="FH20" s="518">
        <f t="shared" si="94"/>
        <v>0</v>
      </c>
      <c r="FI20" s="518">
        <f t="shared" si="94"/>
        <v>3.0763643599999999</v>
      </c>
      <c r="FJ20" s="518">
        <f t="shared" si="94"/>
        <v>14.316194399999999</v>
      </c>
      <c r="FK20" s="518">
        <f t="shared" si="94"/>
        <v>0</v>
      </c>
      <c r="FL20" s="518">
        <f t="shared" si="94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Y20" si="95">+SUM(FP21:FP26)</f>
        <v>3.2474493999999998</v>
      </c>
      <c r="FQ20" s="518">
        <f t="shared" si="95"/>
        <v>0</v>
      </c>
      <c r="FR20" s="518">
        <f t="shared" si="95"/>
        <v>7.6132631599999998</v>
      </c>
      <c r="FS20" s="518">
        <f t="shared" si="95"/>
        <v>6.0619832000000002</v>
      </c>
      <c r="FT20" s="518">
        <f t="shared" si="95"/>
        <v>2.5467674900000001</v>
      </c>
      <c r="FU20" s="518">
        <f t="shared" si="95"/>
        <v>1.81191886</v>
      </c>
      <c r="FV20" s="518">
        <f t="shared" si="95"/>
        <v>0.65291084999999993</v>
      </c>
      <c r="FW20" s="518">
        <f t="shared" si="95"/>
        <v>10.57248502</v>
      </c>
      <c r="FX20" s="518">
        <f t="shared" si="95"/>
        <v>13.365764370000001</v>
      </c>
      <c r="FY20" s="518">
        <f t="shared" si="95"/>
        <v>2.1990690600000002</v>
      </c>
      <c r="FZ20" s="518">
        <f>+SUM(FO20:FY20)</f>
        <v>48.071611410000003</v>
      </c>
      <c r="GB20" s="708"/>
    </row>
    <row r="21" spans="2:184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v>2.1990690600000002</v>
      </c>
      <c r="FZ21" s="518">
        <f>+SUM(FO21:FY21)</f>
        <v>31.476533370000002</v>
      </c>
      <c r="GB21" s="708"/>
    </row>
    <row r="22" spans="2:184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v>0</v>
      </c>
      <c r="FZ22" s="518">
        <f>+SUM(FO22:FY22)</f>
        <v>13.086092610000001</v>
      </c>
      <c r="GB22" s="708"/>
    </row>
    <row r="23" spans="2:184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v>0</v>
      </c>
      <c r="FZ23" s="518">
        <f>+SUM(FO23:FY23)</f>
        <v>3.5089854300000001</v>
      </c>
      <c r="GB23" s="708"/>
    </row>
    <row r="24" spans="2:184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f>+SUM(FO24:FY24)</f>
        <v>0</v>
      </c>
      <c r="GB24" s="708"/>
    </row>
    <row r="25" spans="2:184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f>+SUM(FO25:FY25)</f>
        <v>0</v>
      </c>
      <c r="GB25" s="708"/>
    </row>
    <row r="26" spans="2:184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f>+SUM(FO26:FY26)</f>
        <v>0</v>
      </c>
      <c r="GB26" s="708"/>
    </row>
    <row r="27" spans="2:184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518">
        <v>6.79469279</v>
      </c>
      <c r="FZ27" s="15">
        <f>+SUM(FO27:FY27)</f>
        <v>20.80152679</v>
      </c>
      <c r="GB27" s="708"/>
    </row>
    <row r="28" spans="2:184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f>+SUM(FO28:FY28)</f>
        <v>0</v>
      </c>
      <c r="GB28" s="708"/>
    </row>
    <row r="29" spans="2:184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f>+SUM(FO29:FY29)</f>
        <v>0</v>
      </c>
      <c r="GB29" s="708"/>
    </row>
    <row r="30" spans="2:184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f>+SUM(FO30:FY30)</f>
        <v>0</v>
      </c>
      <c r="GB30" s="708"/>
    </row>
    <row r="31" spans="2:184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15">
        <f>+SUM(FO31:FY31)</f>
        <v>0</v>
      </c>
      <c r="GB31" s="708"/>
    </row>
    <row r="32" spans="2:184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f>+SUM(FO32:FY32)</f>
        <v>0</v>
      </c>
      <c r="GB32" s="708"/>
    </row>
    <row r="33" spans="2:184" ht="15.75" x14ac:dyDescent="0.25">
      <c r="B33" s="690" t="s">
        <v>40</v>
      </c>
      <c r="C33" s="20">
        <f>+C34+C36+C37+C41+C42</f>
        <v>-28.206821780600293</v>
      </c>
      <c r="D33" s="20">
        <f t="shared" ref="D33:N33" si="96">+D34+D36+D37+D41+D42</f>
        <v>50.188833687118233</v>
      </c>
      <c r="E33" s="20">
        <f t="shared" si="96"/>
        <v>131.11911912835484</v>
      </c>
      <c r="F33" s="20">
        <f t="shared" si="96"/>
        <v>103.15977168432778</v>
      </c>
      <c r="G33" s="20">
        <f t="shared" si="96"/>
        <v>-57.432141775772855</v>
      </c>
      <c r="H33" s="20">
        <f t="shared" si="96"/>
        <v>-15.310375521210432</v>
      </c>
      <c r="I33" s="20">
        <f t="shared" si="96"/>
        <v>-23.695961413372604</v>
      </c>
      <c r="J33" s="20">
        <f t="shared" si="96"/>
        <v>59.716864571707191</v>
      </c>
      <c r="K33" s="20">
        <f t="shared" si="96"/>
        <v>104.207048996233</v>
      </c>
      <c r="L33" s="20">
        <f t="shared" si="96"/>
        <v>36.151102823401168</v>
      </c>
      <c r="M33" s="20">
        <f t="shared" si="96"/>
        <v>57.493479566903133</v>
      </c>
      <c r="N33" s="20">
        <f t="shared" si="96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7">+R34+R36+R37+R41+R42</f>
        <v>125.89381353312316</v>
      </c>
      <c r="S33" s="20">
        <f t="shared" ref="S33" si="98">+S34+S36+S37+S41+S42</f>
        <v>-83.376196743125831</v>
      </c>
      <c r="T33" s="20">
        <f t="shared" ref="T33" si="99">+T34+T36+T37+T41+T42</f>
        <v>-25.388358440458184</v>
      </c>
      <c r="U33" s="20">
        <f t="shared" ref="U33" si="100">+U34+U36+U37+U41+U42</f>
        <v>-43.112821559810378</v>
      </c>
      <c r="V33" s="20">
        <f t="shared" ref="V33" si="101">+V34+V36+V37+V41+V42</f>
        <v>-110.60304587605881</v>
      </c>
      <c r="W33" s="20">
        <f t="shared" ref="W33" si="102">+W34+W36+W37+W41+W42</f>
        <v>74.945743163691773</v>
      </c>
      <c r="X33" s="20">
        <f t="shared" ref="X33" si="103">+X34+X36+X37+X41+X42</f>
        <v>150.43981103902033</v>
      </c>
      <c r="Y33" s="20">
        <f t="shared" ref="Y33" si="104">+Y34+Y36+Y37+Y41+Y42</f>
        <v>-1318.5407724029317</v>
      </c>
      <c r="Z33" s="20">
        <f t="shared" ref="Z33" si="105">+Z34+Z36+Z37+Z41+Z42</f>
        <v>65.539211202377302</v>
      </c>
      <c r="AA33" s="20">
        <f t="shared" ref="AA33" si="106">+AA34+AA36+AA37+AA41+AA42</f>
        <v>-163.20971166135888</v>
      </c>
      <c r="AB33" s="20">
        <f t="shared" ref="AB33" si="107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8">+AF34+AF36+AF37+AF41+AF42</f>
        <v>238.00156101371203</v>
      </c>
      <c r="AG33" s="20">
        <f t="shared" ref="AG33" si="109">+AG34+AG36+AG37+AG41+AG42</f>
        <v>-4.710174078558957</v>
      </c>
      <c r="AH33" s="20">
        <f t="shared" ref="AH33" si="110">+AH34+AH36+AH37+AH41+AH42</f>
        <v>125.3632627928563</v>
      </c>
      <c r="AI33" s="20">
        <f t="shared" ref="AI33" si="111">+AI34+AI36+AI37+AI41+AI42</f>
        <v>112.5715281838102</v>
      </c>
      <c r="AJ33" s="20">
        <f t="shared" ref="AJ33" si="112">+AJ34+AJ36+AJ37+AJ41+AJ42</f>
        <v>-4.4313101825424281</v>
      </c>
      <c r="AK33" s="20">
        <f t="shared" ref="AK33" si="113">+AK34+AK36+AK37+AK41+AK42</f>
        <v>-221.34346325277829</v>
      </c>
      <c r="AL33" s="20">
        <f t="shared" ref="AL33" si="114">+AL34+AL36+AL37+AL41+AL42</f>
        <v>214.85067735007354</v>
      </c>
      <c r="AM33" s="20">
        <f t="shared" ref="AM33" si="115">+AM34+AM36+AM37+AM41+AM42</f>
        <v>173.77653771862481</v>
      </c>
      <c r="AN33" s="20">
        <f t="shared" ref="AN33" si="116">+AN34+AN36+AN37+AN41+AN42</f>
        <v>142.26983321363477</v>
      </c>
      <c r="AO33" s="20">
        <f t="shared" ref="AO33" si="117">+AO34+AO36+AO37+AO41+AO42</f>
        <v>194.65830488946153</v>
      </c>
      <c r="AP33" s="20">
        <f t="shared" ref="AP33" si="118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9">+AT34+AT36+AT37+AT41+AT42</f>
        <v>53.964695327589034</v>
      </c>
      <c r="AU33" s="20">
        <f t="shared" ref="AU33" si="120">+AU34+AU36+AU37+AU41+AU42</f>
        <v>249.28481810639235</v>
      </c>
      <c r="AV33" s="20">
        <f t="shared" ref="AV33" si="121">+AV34+AV36+AV37+AV41+AV42</f>
        <v>218.30716016522192</v>
      </c>
      <c r="AW33" s="20">
        <f t="shared" ref="AW33" si="122">+AW34+AW36+AW37+AW41+AW42</f>
        <v>132.63087946605893</v>
      </c>
      <c r="AX33" s="20">
        <f t="shared" ref="AX33" si="123">+AX34+AX36+AX37+AX41+AX42</f>
        <v>332.59407873890166</v>
      </c>
      <c r="AY33" s="20">
        <f t="shared" ref="AY33" si="124">+AY34+AY36+AY37+AY41+AY42</f>
        <v>157.75890288689018</v>
      </c>
      <c r="AZ33" s="20">
        <f t="shared" ref="AZ33" si="125">+AZ34+AZ36+AZ37+AZ41+AZ42</f>
        <v>71.385317031396113</v>
      </c>
      <c r="BA33" s="20">
        <f t="shared" ref="BA33" si="126">+BA34+BA36+BA37+BA41+BA42</f>
        <v>100.21503782884241</v>
      </c>
      <c r="BB33" s="20">
        <f t="shared" ref="BB33" si="127">+BB34+BB36+BB37+BB41+BB42</f>
        <v>254.7978313626368</v>
      </c>
      <c r="BC33" s="20">
        <f t="shared" ref="BC33" si="128">+BC34+BC36+BC37+BC41+BC42</f>
        <v>199.10789139582448</v>
      </c>
      <c r="BD33" s="20">
        <f t="shared" ref="BD33" si="129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0">+BH34+BH36+BH37+BH41+BH42</f>
        <v>-724.38841790013453</v>
      </c>
      <c r="BI33" s="20">
        <f t="shared" ref="BI33" si="131">+BI34+BI36+BI37+BI41+BI42</f>
        <v>-183.432071667755</v>
      </c>
      <c r="BJ33" s="20">
        <f t="shared" ref="BJ33" si="132">+BJ34+BJ36+BJ37+BJ41+BJ42</f>
        <v>143.76884080842032</v>
      </c>
      <c r="BK33" s="20">
        <f t="shared" ref="BK33" si="133">+BK34+BK36+BK37+BK41+BK42</f>
        <v>187.62691148887944</v>
      </c>
      <c r="BL33" s="20">
        <f t="shared" ref="BL33" si="134">+BL34+BL36+BL37+BL41+BL42</f>
        <v>16.036905697275898</v>
      </c>
      <c r="BM33" s="20">
        <f t="shared" ref="BM33" si="135">+BM34+BM36+BM37+BM41+BM42</f>
        <v>33.872095597710128</v>
      </c>
      <c r="BN33" s="20">
        <f t="shared" ref="BN33" si="136">+BN34+BN36+BN37+BN41+BN42</f>
        <v>152.99324177950291</v>
      </c>
      <c r="BO33" s="20">
        <f t="shared" ref="BO33" si="137">+BO34+BO36+BO37+BO41+BO42</f>
        <v>-483.95576325783759</v>
      </c>
      <c r="BP33" s="20">
        <f t="shared" ref="BP33" si="138">+BP34+BP36+BP37+BP41+BP42</f>
        <v>285.57128418082465</v>
      </c>
      <c r="BQ33" s="20">
        <f t="shared" ref="BQ33" si="139">+BQ34+BQ36+BQ37+BQ41+BQ42</f>
        <v>-261.82941526499081</v>
      </c>
      <c r="BR33" s="20">
        <f t="shared" ref="BR33" si="140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1">+BV34+BV36+BV37+BV41+BV42</f>
        <v>126.28239049744664</v>
      </c>
      <c r="BW33" s="20">
        <f t="shared" ref="BW33" si="142">+BW34+BW36+BW37+BW41+BW42</f>
        <v>50.852187622841079</v>
      </c>
      <c r="BX33" s="20">
        <f t="shared" ref="BX33" si="143">+BX34+BX36+BX37+BX41+BX42</f>
        <v>-245.73216243380088</v>
      </c>
      <c r="BY33" s="20">
        <f t="shared" ref="BY33" si="144">+BY34+BY36+BY37+BY41+BY42</f>
        <v>-180.68442471787512</v>
      </c>
      <c r="BZ33" s="20">
        <f t="shared" ref="BZ33" si="145">+BZ34+BZ36+BZ37+BZ41+BZ42</f>
        <v>-196.77655829662919</v>
      </c>
      <c r="CA33" s="20">
        <f t="shared" ref="CA33" si="146">+CA34+CA36+CA37+CA41+CA42</f>
        <v>354.76383047715871</v>
      </c>
      <c r="CB33" s="20">
        <f t="shared" ref="CB33" si="147">+CB34+CB36+CB37+CB41+CB42</f>
        <v>-296.46404163494105</v>
      </c>
      <c r="CC33" s="20">
        <f t="shared" ref="CC33" si="148">+CC34+CC36+CC37+CC41+CC42</f>
        <v>-124.27552598765236</v>
      </c>
      <c r="CD33" s="20">
        <f t="shared" ref="CD33" si="149">+CD34+CD36+CD37+CD41+CD42</f>
        <v>51.626173914483012</v>
      </c>
      <c r="CE33" s="20">
        <f t="shared" ref="CE33" si="150">+CE34+CE36+CE37+CE41+CE42</f>
        <v>-171.15648736992804</v>
      </c>
      <c r="CF33" s="20">
        <f t="shared" ref="CF33" si="151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2">+CJ34+CJ36+CJ37+CJ41+CJ42</f>
        <v>-0.36943412231506834</v>
      </c>
      <c r="CK33" s="20">
        <f t="shared" ref="CK33" si="153">+CK34+CK36+CK37+CK41+CK42</f>
        <v>138.31158026965511</v>
      </c>
      <c r="CL33" s="20">
        <f t="shared" ref="CL33" si="154">+CL34+CL36+CL37+CL41+CL42</f>
        <v>-60.158012464876762</v>
      </c>
      <c r="CM33" s="20">
        <f t="shared" ref="CM33" si="155">+CM34+CM36+CM37+CM41+CM42</f>
        <v>85.895858835956304</v>
      </c>
      <c r="CN33" s="20">
        <f t="shared" ref="CN33" si="156">+CN34+CN36+CN37+CN41+CN42</f>
        <v>-46.370683049702457</v>
      </c>
      <c r="CO33" s="20">
        <f t="shared" ref="CO33" si="157">+CO34+CO36+CO37+CO41+CO42</f>
        <v>97.077757883497156</v>
      </c>
      <c r="CP33" s="20">
        <f t="shared" ref="CP33" si="158">+CP34+CP36+CP37+CP41+CP42</f>
        <v>-45.780170759999699</v>
      </c>
      <c r="CQ33" s="20">
        <f t="shared" ref="CQ33" si="159">+CQ34+CQ36+CQ37+CQ41+CQ42</f>
        <v>-29.477285860092543</v>
      </c>
      <c r="CR33" s="20">
        <f t="shared" ref="CR33" si="160">+CR34+CR36+CR37+CR41+CR42</f>
        <v>-218.57223784999977</v>
      </c>
      <c r="CS33" s="20">
        <f t="shared" ref="CS33" si="161">+CS34+CS36+CS37+CS41+CS42</f>
        <v>-64.018587188845899</v>
      </c>
      <c r="CT33" s="20">
        <f t="shared" ref="CT33" si="162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3">+CX34+CX36+CX37+CX41+CX42</f>
        <v>-97.385626059214644</v>
      </c>
      <c r="CY33" s="20">
        <f t="shared" ref="CY33" si="164">+CY34+CY36+CY37+CY41+CY42</f>
        <v>-77.854982661636285</v>
      </c>
      <c r="CZ33" s="20">
        <f t="shared" ref="CZ33" si="165">+CZ34+CZ36+CZ37+CZ41+CZ42</f>
        <v>-9.7543602401355116</v>
      </c>
      <c r="DA33" s="20">
        <f t="shared" ref="DA33" si="166">+DA34+DA36+DA37+DA41+DA42</f>
        <v>-65.986660104107031</v>
      </c>
      <c r="DB33" s="20">
        <f t="shared" ref="DB33" si="167">+DB34+DB36+DB37+DB41+DB42</f>
        <v>136.17478110076402</v>
      </c>
      <c r="DC33" s="20">
        <f t="shared" ref="DC33" si="168">+DC34+DC36+DC37+DC41+DC42</f>
        <v>159.85420507357929</v>
      </c>
      <c r="DD33" s="20">
        <f t="shared" ref="DD33" si="169">+DD34+DD36+DD37+DD41+DD42</f>
        <v>132.24831804852289</v>
      </c>
      <c r="DE33" s="20">
        <f t="shared" ref="DE33" si="170">+DE34+DE36+DE37+DE41+DE42</f>
        <v>-141.98089481323939</v>
      </c>
      <c r="DF33" s="20">
        <f t="shared" ref="DF33" si="171">+DF34+DF36+DF37+DF41+DF42</f>
        <v>-13.610826645093285</v>
      </c>
      <c r="DG33" s="20">
        <f t="shared" ref="DG33" si="172">+DG34+DG36+DG37+DG41+DG42</f>
        <v>-16.541188215359011</v>
      </c>
      <c r="DH33" s="20">
        <f t="shared" ref="DH33" si="173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4">+DL34+DL36+DL37+DL41+DL42</f>
        <v>28.325783560000026</v>
      </c>
      <c r="DM33" s="20">
        <f t="shared" ref="DM33" si="175">+DM34+DM36+DM37+DM41+DM42</f>
        <v>127.34643971000006</v>
      </c>
      <c r="DN33" s="20">
        <f t="shared" ref="DN33" si="176">+DN34+DN36+DN37+DN41+DN42</f>
        <v>-234.56837045999995</v>
      </c>
      <c r="DO33" s="20">
        <f t="shared" ref="DO33" si="177">+DO34+DO36+DO37+DO41+DO42</f>
        <v>-24.155087889999827</v>
      </c>
      <c r="DP33" s="20">
        <f t="shared" ref="DP33" si="178">+DP34+DP36+DP37+DP41+DP42</f>
        <v>-27.828769349999934</v>
      </c>
      <c r="DQ33" s="20">
        <f t="shared" ref="DQ33" si="179">+DQ34+DQ36+DQ37+DQ41+DQ42</f>
        <v>32.590157079999656</v>
      </c>
      <c r="DR33" s="20">
        <f t="shared" ref="DR33" si="180">+DR34+DR36+DR37+DR41+DR42</f>
        <v>63.192603239999897</v>
      </c>
      <c r="DS33" s="20">
        <f t="shared" ref="DS33" si="181">+DS34+DS36+DS37+DS41+DS42</f>
        <v>-370.40435486000081</v>
      </c>
      <c r="DT33" s="20">
        <f t="shared" ref="DT33" si="182">+DT34+DT36+DT37+DT41+DT42</f>
        <v>-25.909840599999782</v>
      </c>
      <c r="DU33" s="20">
        <f t="shared" ref="DU33" si="183">+DU34+DU36+DU37+DU41+DU42</f>
        <v>-6.3478989699992923</v>
      </c>
      <c r="DV33" s="20">
        <f t="shared" ref="DV33" si="184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85">+DZ34+DZ36+DZ37+DZ41+DZ42</f>
        <v>243.57497843999991</v>
      </c>
      <c r="EA33" s="20">
        <f t="shared" ref="EA33" si="186">+EA34+EA36+EA37+EA41+EA42</f>
        <v>163.76358394000005</v>
      </c>
      <c r="EB33" s="20">
        <f t="shared" ref="EB33" si="187">+EB34+EB36+EB37+EB41+EB42</f>
        <v>110.94532097000003</v>
      </c>
      <c r="EC33" s="20">
        <f t="shared" ref="EC33" si="188">+EC34+EC36+EC37+EC41+EC42</f>
        <v>-108.12381486999992</v>
      </c>
      <c r="ED33" s="20">
        <f t="shared" ref="ED33" si="189">+ED34+ED36+ED37+ED41+ED42</f>
        <v>78.017868505999942</v>
      </c>
      <c r="EE33" s="20">
        <f t="shared" ref="EE33" si="190">+EE34+EE36+EE37+EE41+EE42</f>
        <v>-182.43831128999949</v>
      </c>
      <c r="EF33" s="20">
        <f t="shared" ref="EF33" si="191">+EF34+EF36+EF37+EF41+EF42</f>
        <v>149.89962283629558</v>
      </c>
      <c r="EG33" s="20">
        <f t="shared" ref="EG33" si="192">+EG34+EG36+EG37+EG41+EG42</f>
        <v>60.395168196296567</v>
      </c>
      <c r="EH33" s="20">
        <f t="shared" ref="EH33" si="193">+EH34+EH36+EH37+EH41+EH42</f>
        <v>-13.447978443703285</v>
      </c>
      <c r="EI33" s="20">
        <f t="shared" ref="EI33" si="194">+EI34+EI36+EI37+EI41+EI42</f>
        <v>-249.29941058370378</v>
      </c>
      <c r="EJ33" s="20">
        <f t="shared" ref="EJ33" si="195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196">+EN34+EN36+EN37+EN41+EN42</f>
        <v>-40.764783340000101</v>
      </c>
      <c r="EO33" s="20">
        <f t="shared" ref="EO33" si="197">+EO34+EO36+EO37+EO41+EO42</f>
        <v>-129.29981352899981</v>
      </c>
      <c r="EP33" s="20">
        <f t="shared" ref="EP33" si="198">+EP34+EP36+EP37+EP41+EP42</f>
        <v>-125.38704660999984</v>
      </c>
      <c r="EQ33" s="20">
        <f t="shared" ref="EQ33" si="199">+EQ34+EQ36+EQ37+EQ41+EQ42</f>
        <v>22.520316749999882</v>
      </c>
      <c r="ER33" s="20">
        <f t="shared" ref="ER33" si="200">+ER34+ER36+ER37+ER41+ER42</f>
        <v>-43.956954100000132</v>
      </c>
      <c r="ES33" s="20">
        <f t="shared" ref="ES33" si="201">+ES34+ES36+ES37+ES41+ES42</f>
        <v>61.233296439999876</v>
      </c>
      <c r="ET33" s="20">
        <f t="shared" ref="ET33" si="202">+ET34+ET36+ET37+ET41+ET42</f>
        <v>-126.0004623800009</v>
      </c>
      <c r="EU33" s="20">
        <f t="shared" ref="EU33" si="203">+EU34+EU36+EU37+EU41+EU42</f>
        <v>86.567854010001213</v>
      </c>
      <c r="EV33" s="20">
        <f t="shared" ref="EV33" si="204">+EV34+EV36+EV37+EV41+EV42</f>
        <v>-117.8609947099999</v>
      </c>
      <c r="EW33" s="20">
        <f t="shared" ref="EW33" si="205">+EW34+EW36+EW37+EW41+EW42</f>
        <v>-130.96611645000047</v>
      </c>
      <c r="EX33" s="20">
        <f t="shared" ref="EX33" si="206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07">+FB34+FB36+FB37+FB41+FB42</f>
        <v>342.12118869108343</v>
      </c>
      <c r="FC33" s="20">
        <f t="shared" si="207"/>
        <v>-321.7355245180072</v>
      </c>
      <c r="FD33" s="20">
        <f t="shared" si="207"/>
        <v>-137.25397865296279</v>
      </c>
      <c r="FE33" s="20">
        <f t="shared" si="207"/>
        <v>118.90013051025007</v>
      </c>
      <c r="FF33" s="20">
        <f t="shared" si="207"/>
        <v>-188.12498283121079</v>
      </c>
      <c r="FG33" s="20">
        <f t="shared" si="207"/>
        <v>-208.06558717969912</v>
      </c>
      <c r="FH33" s="20">
        <f t="shared" si="207"/>
        <v>0.47447287646432912</v>
      </c>
      <c r="FI33" s="20">
        <f t="shared" si="207"/>
        <v>-48.832533766528357</v>
      </c>
      <c r="FJ33" s="20">
        <f t="shared" si="207"/>
        <v>87.752630514062517</v>
      </c>
      <c r="FK33" s="20">
        <f t="shared" si="207"/>
        <v>-39.040478209832834</v>
      </c>
      <c r="FL33" s="20">
        <f t="shared" si="207"/>
        <v>26.924419365025102</v>
      </c>
      <c r="FM33" s="20">
        <f t="shared" si="11"/>
        <v>-381.69418195284186</v>
      </c>
      <c r="FO33" s="20">
        <f>+FO34+FO36+FO37+FO41+FO42</f>
        <v>101.23885876944712</v>
      </c>
      <c r="FP33" s="20">
        <f t="shared" ref="FP33:FY33" si="208">+FP34+FP36+FP37+FP41+FP42</f>
        <v>178.60021230687636</v>
      </c>
      <c r="FQ33" s="20">
        <f t="shared" si="208"/>
        <v>39.617862800261442</v>
      </c>
      <c r="FR33" s="20">
        <f t="shared" si="208"/>
        <v>-280.92577690094822</v>
      </c>
      <c r="FS33" s="20">
        <f t="shared" si="208"/>
        <v>86.635054307311577</v>
      </c>
      <c r="FT33" s="20">
        <f t="shared" si="208"/>
        <v>-80.208743615929649</v>
      </c>
      <c r="FU33" s="20">
        <f t="shared" si="208"/>
        <v>-109.28872990401912</v>
      </c>
      <c r="FV33" s="20">
        <f t="shared" si="208"/>
        <v>323.00702029865079</v>
      </c>
      <c r="FW33" s="20">
        <f t="shared" si="208"/>
        <v>-47.612243727042937</v>
      </c>
      <c r="FX33" s="20">
        <f t="shared" si="208"/>
        <v>-34.584138982325833</v>
      </c>
      <c r="FY33" s="20">
        <f t="shared" si="208"/>
        <v>194.76752268383342</v>
      </c>
      <c r="FZ33" s="20">
        <f>+SUM(FO33:FY33)</f>
        <v>371.24689803611494</v>
      </c>
      <c r="GB33" s="708"/>
    </row>
    <row r="34" spans="2:184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-100.50176723055289</v>
      </c>
      <c r="FP34" s="15">
        <v>178.22638930687634</v>
      </c>
      <c r="FQ34" s="15">
        <v>215.11289117026143</v>
      </c>
      <c r="FR34" s="15">
        <v>-281.81135390094823</v>
      </c>
      <c r="FS34" s="15">
        <v>107.11993130731157</v>
      </c>
      <c r="FT34" s="15">
        <v>38.497733384070358</v>
      </c>
      <c r="FU34" s="15">
        <v>-169.62203790401912</v>
      </c>
      <c r="FV34" s="15">
        <v>110.2457462986508</v>
      </c>
      <c r="FW34" s="15">
        <v>134.88790327295706</v>
      </c>
      <c r="FX34" s="15">
        <v>-14.72594398232583</v>
      </c>
      <c r="FY34" s="15">
        <v>192.62654868383342</v>
      </c>
      <c r="FZ34" s="15">
        <f>+SUM(FO34:FY34)</f>
        <v>410.0560404061149</v>
      </c>
      <c r="GB34" s="708"/>
    </row>
    <row r="35" spans="2:184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-98.226590960552926</v>
      </c>
      <c r="FP35" s="15">
        <v>83.80998688687653</v>
      </c>
      <c r="FQ35" s="15">
        <v>172.95801276026123</v>
      </c>
      <c r="FR35" s="15">
        <v>-179.56269890094865</v>
      </c>
      <c r="FS35" s="15">
        <v>32.196112217311864</v>
      </c>
      <c r="FT35" s="15">
        <v>14.450543614070256</v>
      </c>
      <c r="FU35" s="15">
        <v>-102.43096102401917</v>
      </c>
      <c r="FV35" s="15">
        <v>108.3356128786512</v>
      </c>
      <c r="FW35" s="15">
        <v>132.03046957295709</v>
      </c>
      <c r="FX35" s="15">
        <v>-27.575374392326054</v>
      </c>
      <c r="FY35" s="15">
        <v>151.70215260383395</v>
      </c>
      <c r="FZ35" s="15">
        <f>+SUM(FO35:FY35)</f>
        <v>287.68726525611532</v>
      </c>
      <c r="GB35" s="708"/>
    </row>
    <row r="36" spans="2:184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v>0</v>
      </c>
      <c r="FZ36" s="15">
        <f>+SUM(FO36:FY36)</f>
        <v>-40.920707370000002</v>
      </c>
      <c r="GB36" s="708"/>
    </row>
    <row r="37" spans="2:184" x14ac:dyDescent="0.25">
      <c r="B37" s="692" t="s">
        <v>685</v>
      </c>
      <c r="C37" s="15">
        <f>+SUM(C38:C40)</f>
        <v>-1.2708909480352304E-9</v>
      </c>
      <c r="D37" s="15">
        <f t="shared" ref="D37:N37" si="209">+SUM(D38:D40)</f>
        <v>8.4600060290540569E-10</v>
      </c>
      <c r="E37" s="15">
        <f t="shared" si="209"/>
        <v>74.280422090000002</v>
      </c>
      <c r="F37" s="15">
        <f t="shared" si="209"/>
        <v>20.113137800000001</v>
      </c>
      <c r="G37" s="15">
        <f t="shared" si="209"/>
        <v>0</v>
      </c>
      <c r="H37" s="15">
        <f t="shared" si="209"/>
        <v>0</v>
      </c>
      <c r="I37" s="15">
        <f t="shared" si="209"/>
        <v>-50.000000004437744</v>
      </c>
      <c r="J37" s="15">
        <f t="shared" si="209"/>
        <v>25.075555561107475</v>
      </c>
      <c r="K37" s="15">
        <f t="shared" si="209"/>
        <v>0</v>
      </c>
      <c r="L37" s="15">
        <f t="shared" si="209"/>
        <v>25.08223611</v>
      </c>
      <c r="M37" s="15">
        <f t="shared" si="209"/>
        <v>-74.999999998894197</v>
      </c>
      <c r="N37" s="15">
        <f t="shared" si="209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0">+SUM(R38:R40)</f>
        <v>8.3600003328641037E-2</v>
      </c>
      <c r="S37" s="15">
        <f t="shared" si="210"/>
        <v>7.7458329999991804E-2</v>
      </c>
      <c r="T37" s="15">
        <f t="shared" si="210"/>
        <v>-7.2814287932487787E-10</v>
      </c>
      <c r="U37" s="15">
        <f t="shared" si="210"/>
        <v>0.16379225332864422</v>
      </c>
      <c r="V37" s="15">
        <f t="shared" si="210"/>
        <v>7.7458328890514849E-2</v>
      </c>
      <c r="W37" s="15">
        <f t="shared" si="210"/>
        <v>49.080513886765999</v>
      </c>
      <c r="X37" s="15">
        <f t="shared" si="210"/>
        <v>-4.9999999955620522</v>
      </c>
      <c r="Y37" s="15">
        <f t="shared" si="210"/>
        <v>-1.9926805566713544</v>
      </c>
      <c r="Z37" s="15">
        <f t="shared" si="210"/>
        <v>7.0098583300000001</v>
      </c>
      <c r="AA37" s="15">
        <f t="shared" si="210"/>
        <v>-14.999999996671539</v>
      </c>
      <c r="AB37" s="15">
        <f t="shared" si="210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1">+SUM(AF38:AF40)</f>
        <v>10.021125</v>
      </c>
      <c r="AG37" s="15">
        <f t="shared" si="211"/>
        <v>10.01885</v>
      </c>
      <c r="AH37" s="15">
        <f t="shared" si="211"/>
        <v>-9.9999999966713542</v>
      </c>
      <c r="AI37" s="15">
        <f t="shared" si="211"/>
        <v>-7.9859166699999999</v>
      </c>
      <c r="AJ37" s="15">
        <f t="shared" si="211"/>
        <v>-4.972639997780508</v>
      </c>
      <c r="AK37" s="15">
        <f t="shared" si="211"/>
        <v>10.021883328477784</v>
      </c>
      <c r="AL37" s="15">
        <f t="shared" si="211"/>
        <v>10.04903889</v>
      </c>
      <c r="AM37" s="15">
        <f t="shared" si="211"/>
        <v>-9.9957750000000001</v>
      </c>
      <c r="AN37" s="15">
        <f t="shared" si="211"/>
        <v>3.7499966715395239E-3</v>
      </c>
      <c r="AO37" s="15">
        <f t="shared" si="211"/>
        <v>-2.0716083299793997</v>
      </c>
      <c r="AP37" s="15">
        <f t="shared" si="211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2">+SUM(AT38:AT40)</f>
        <v>5.0070416699999996</v>
      </c>
      <c r="AU37" s="15">
        <f t="shared" si="212"/>
        <v>0</v>
      </c>
      <c r="AV37" s="15">
        <f t="shared" si="212"/>
        <v>5.1389866699999995</v>
      </c>
      <c r="AW37" s="15">
        <f t="shared" si="212"/>
        <v>0</v>
      </c>
      <c r="AX37" s="15">
        <f t="shared" si="212"/>
        <v>0</v>
      </c>
      <c r="AY37" s="15">
        <f t="shared" si="212"/>
        <v>-1.5686829613059672E-10</v>
      </c>
      <c r="AZ37" s="15">
        <f t="shared" si="212"/>
        <v>0</v>
      </c>
      <c r="BA37" s="15">
        <f t="shared" si="212"/>
        <v>0</v>
      </c>
      <c r="BB37" s="15">
        <f t="shared" si="212"/>
        <v>0</v>
      </c>
      <c r="BC37" s="15">
        <f t="shared" si="212"/>
        <v>0</v>
      </c>
      <c r="BD37" s="15">
        <f t="shared" si="212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3">+SUM(BH38:BH40)</f>
        <v>0</v>
      </c>
      <c r="BI37" s="15">
        <f t="shared" si="213"/>
        <v>0</v>
      </c>
      <c r="BJ37" s="15">
        <f t="shared" si="213"/>
        <v>0</v>
      </c>
      <c r="BK37" s="15">
        <f t="shared" si="213"/>
        <v>0</v>
      </c>
      <c r="BL37" s="15">
        <f t="shared" si="213"/>
        <v>0</v>
      </c>
      <c r="BM37" s="15">
        <f t="shared" si="213"/>
        <v>0</v>
      </c>
      <c r="BN37" s="15">
        <f t="shared" si="213"/>
        <v>0</v>
      </c>
      <c r="BO37" s="15">
        <f t="shared" si="213"/>
        <v>0</v>
      </c>
      <c r="BP37" s="15">
        <f t="shared" si="213"/>
        <v>0</v>
      </c>
      <c r="BQ37" s="15">
        <f t="shared" si="213"/>
        <v>0</v>
      </c>
      <c r="BR37" s="15">
        <f t="shared" si="213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14">+SUM(BV38:BV40)</f>
        <v>0</v>
      </c>
      <c r="BW37" s="15">
        <f t="shared" si="214"/>
        <v>0</v>
      </c>
      <c r="BX37" s="15">
        <f t="shared" si="214"/>
        <v>0</v>
      </c>
      <c r="BY37" s="15">
        <f t="shared" si="214"/>
        <v>0</v>
      </c>
      <c r="BZ37" s="15">
        <f t="shared" si="214"/>
        <v>0</v>
      </c>
      <c r="CA37" s="15">
        <f t="shared" si="214"/>
        <v>0</v>
      </c>
      <c r="CB37" s="15">
        <f t="shared" si="214"/>
        <v>0</v>
      </c>
      <c r="CC37" s="15">
        <f t="shared" si="214"/>
        <v>0</v>
      </c>
      <c r="CD37" s="15">
        <f t="shared" si="214"/>
        <v>0</v>
      </c>
      <c r="CE37" s="15">
        <f t="shared" si="214"/>
        <v>0</v>
      </c>
      <c r="CF37" s="15">
        <f t="shared" si="214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15">+SUM(CJ38:CJ40)</f>
        <v>0</v>
      </c>
      <c r="CK37" s="15">
        <f t="shared" si="215"/>
        <v>0</v>
      </c>
      <c r="CL37" s="15">
        <f t="shared" si="215"/>
        <v>0</v>
      </c>
      <c r="CM37" s="15">
        <f t="shared" si="215"/>
        <v>0</v>
      </c>
      <c r="CN37" s="15">
        <f t="shared" si="215"/>
        <v>0</v>
      </c>
      <c r="CO37" s="15">
        <f t="shared" si="215"/>
        <v>0</v>
      </c>
      <c r="CP37" s="15">
        <f t="shared" si="215"/>
        <v>0</v>
      </c>
      <c r="CQ37" s="15">
        <f t="shared" si="215"/>
        <v>0</v>
      </c>
      <c r="CR37" s="15">
        <f t="shared" si="215"/>
        <v>0</v>
      </c>
      <c r="CS37" s="15">
        <f t="shared" si="215"/>
        <v>0</v>
      </c>
      <c r="CT37" s="15">
        <f t="shared" si="215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16">+SUM(CX38:CX40)</f>
        <v>0</v>
      </c>
      <c r="CY37" s="15">
        <f t="shared" si="216"/>
        <v>0</v>
      </c>
      <c r="CZ37" s="15">
        <f t="shared" si="216"/>
        <v>0</v>
      </c>
      <c r="DA37" s="15">
        <f t="shared" si="216"/>
        <v>0</v>
      </c>
      <c r="DB37" s="15">
        <f t="shared" si="216"/>
        <v>0</v>
      </c>
      <c r="DC37" s="15">
        <f t="shared" si="216"/>
        <v>0</v>
      </c>
      <c r="DD37" s="15">
        <f t="shared" si="216"/>
        <v>0</v>
      </c>
      <c r="DE37" s="15">
        <f t="shared" si="216"/>
        <v>0</v>
      </c>
      <c r="DF37" s="15">
        <f t="shared" si="216"/>
        <v>0</v>
      </c>
      <c r="DG37" s="15">
        <f t="shared" si="216"/>
        <v>0</v>
      </c>
      <c r="DH37" s="15">
        <f t="shared" si="216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7">+SUM(DL38:DL40)</f>
        <v>0</v>
      </c>
      <c r="DM37" s="15">
        <f t="shared" si="217"/>
        <v>0</v>
      </c>
      <c r="DN37" s="15">
        <f t="shared" si="217"/>
        <v>0</v>
      </c>
      <c r="DO37" s="15">
        <f t="shared" si="217"/>
        <v>0</v>
      </c>
      <c r="DP37" s="15">
        <f t="shared" si="217"/>
        <v>0</v>
      </c>
      <c r="DQ37" s="15">
        <f t="shared" si="217"/>
        <v>0</v>
      </c>
      <c r="DR37" s="15">
        <f t="shared" si="217"/>
        <v>0</v>
      </c>
      <c r="DS37" s="15">
        <f t="shared" si="217"/>
        <v>0</v>
      </c>
      <c r="DT37" s="15">
        <f t="shared" si="217"/>
        <v>0</v>
      </c>
      <c r="DU37" s="15">
        <f t="shared" si="217"/>
        <v>0</v>
      </c>
      <c r="DV37" s="15">
        <f t="shared" si="217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8">+SUM(DZ38:DZ40)</f>
        <v>0</v>
      </c>
      <c r="EA37" s="15">
        <f t="shared" si="218"/>
        <v>0</v>
      </c>
      <c r="EB37" s="15">
        <f t="shared" si="218"/>
        <v>0</v>
      </c>
      <c r="EC37" s="15">
        <f t="shared" si="218"/>
        <v>0</v>
      </c>
      <c r="ED37" s="15">
        <f t="shared" si="218"/>
        <v>0</v>
      </c>
      <c r="EE37" s="15">
        <f t="shared" si="218"/>
        <v>0</v>
      </c>
      <c r="EF37" s="15">
        <f t="shared" si="218"/>
        <v>0</v>
      </c>
      <c r="EG37" s="15">
        <f t="shared" si="218"/>
        <v>0</v>
      </c>
      <c r="EH37" s="15">
        <f t="shared" si="218"/>
        <v>0</v>
      </c>
      <c r="EI37" s="15">
        <f t="shared" si="218"/>
        <v>0</v>
      </c>
      <c r="EJ37" s="15">
        <f t="shared" si="218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9">+SUM(EN38:EN40)</f>
        <v>0</v>
      </c>
      <c r="EO37" s="15">
        <f t="shared" si="219"/>
        <v>0</v>
      </c>
      <c r="EP37" s="15">
        <f t="shared" si="219"/>
        <v>0</v>
      </c>
      <c r="EQ37" s="15">
        <f t="shared" si="219"/>
        <v>0</v>
      </c>
      <c r="ER37" s="15">
        <f t="shared" si="219"/>
        <v>0</v>
      </c>
      <c r="ES37" s="15">
        <f t="shared" si="219"/>
        <v>0</v>
      </c>
      <c r="ET37" s="15">
        <f t="shared" si="219"/>
        <v>0</v>
      </c>
      <c r="EU37" s="15">
        <f t="shared" si="219"/>
        <v>0</v>
      </c>
      <c r="EV37" s="15">
        <f t="shared" si="219"/>
        <v>0</v>
      </c>
      <c r="EW37" s="15">
        <f t="shared" si="219"/>
        <v>0</v>
      </c>
      <c r="EX37" s="15">
        <f t="shared" si="219"/>
        <v>0</v>
      </c>
      <c r="EY37" s="15">
        <f t="shared" si="10"/>
        <v>0</v>
      </c>
      <c r="EZ37" s="16"/>
      <c r="FA37" s="15">
        <f t="shared" ref="FA37" si="220">+SUM(FA38:FA40)</f>
        <v>0</v>
      </c>
      <c r="FB37" s="15">
        <f t="shared" ref="FB37:FL37" si="221">+SUM(FB38:FB40)</f>
        <v>0</v>
      </c>
      <c r="FC37" s="15">
        <f t="shared" si="221"/>
        <v>0</v>
      </c>
      <c r="FD37" s="15">
        <f t="shared" si="221"/>
        <v>0</v>
      </c>
      <c r="FE37" s="15">
        <f t="shared" si="221"/>
        <v>0</v>
      </c>
      <c r="FF37" s="15">
        <f t="shared" si="221"/>
        <v>0</v>
      </c>
      <c r="FG37" s="15">
        <f t="shared" si="221"/>
        <v>0</v>
      </c>
      <c r="FH37" s="15">
        <f t="shared" si="221"/>
        <v>0</v>
      </c>
      <c r="FI37" s="15">
        <f t="shared" si="221"/>
        <v>0</v>
      </c>
      <c r="FJ37" s="15">
        <f t="shared" si="221"/>
        <v>0</v>
      </c>
      <c r="FK37" s="15">
        <f t="shared" si="221"/>
        <v>0</v>
      </c>
      <c r="FL37" s="15">
        <f t="shared" si="221"/>
        <v>0</v>
      </c>
      <c r="FM37" s="15">
        <f t="shared" si="11"/>
        <v>0</v>
      </c>
      <c r="FO37" s="15">
        <f>+SUM(FO38:FO40)</f>
        <v>0</v>
      </c>
      <c r="FP37" s="15">
        <f t="shared" ref="FP37:FY37" si="222">+SUM(FP38:FP40)</f>
        <v>0</v>
      </c>
      <c r="FQ37" s="15">
        <f t="shared" si="222"/>
        <v>0</v>
      </c>
      <c r="FR37" s="15">
        <f t="shared" si="222"/>
        <v>0</v>
      </c>
      <c r="FS37" s="15">
        <f t="shared" si="222"/>
        <v>0</v>
      </c>
      <c r="FT37" s="15">
        <f t="shared" si="222"/>
        <v>0</v>
      </c>
      <c r="FU37" s="15">
        <f t="shared" si="222"/>
        <v>0</v>
      </c>
      <c r="FV37" s="15">
        <f t="shared" si="222"/>
        <v>0</v>
      </c>
      <c r="FW37" s="15">
        <f t="shared" si="222"/>
        <v>0</v>
      </c>
      <c r="FX37" s="15">
        <f t="shared" si="222"/>
        <v>0</v>
      </c>
      <c r="FY37" s="15">
        <f t="shared" si="222"/>
        <v>0</v>
      </c>
      <c r="FZ37" s="15">
        <f>+SUM(FO37:FY37)</f>
        <v>0</v>
      </c>
      <c r="GB37" s="708"/>
    </row>
    <row r="38" spans="2:184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f>+SUM(FO38:FY38)</f>
        <v>0</v>
      </c>
      <c r="GB38" s="708"/>
    </row>
    <row r="39" spans="2:184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f>+SUM(FO39:FY39)</f>
        <v>0</v>
      </c>
      <c r="GB39" s="708"/>
    </row>
    <row r="40" spans="2:184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f>+SUM(FO40:FY40)</f>
        <v>0</v>
      </c>
      <c r="GB40" s="708"/>
    </row>
    <row r="41" spans="2:184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v>2.1409739999999999</v>
      </c>
      <c r="FZ41" s="15">
        <f>+SUM(FO41:FY41)</f>
        <v>2.1115649999999988</v>
      </c>
      <c r="GB41" s="708"/>
    </row>
    <row r="42" spans="2:184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>
        <f>+SUM(FO42:FY42)</f>
        <v>0</v>
      </c>
      <c r="GB42" s="708"/>
    </row>
    <row r="43" spans="2:184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v>-12.643712389999905</v>
      </c>
      <c r="FZ43" s="24">
        <f>+SUM(FO43:FY43)</f>
        <v>-62.699641700000029</v>
      </c>
      <c r="GB43" s="708"/>
    </row>
    <row r="44" spans="2:184" x14ac:dyDescent="0.25">
      <c r="B44" s="114" t="s">
        <v>730</v>
      </c>
    </row>
    <row r="45" spans="2:184" x14ac:dyDescent="0.25">
      <c r="B45" s="114" t="s">
        <v>744</v>
      </c>
    </row>
  </sheetData>
  <mergeCells count="13">
    <mergeCell ref="FA5:FM5"/>
    <mergeCell ref="FO5:FZ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GB42"/>
  <sheetViews>
    <sheetView zoomScaleNormal="100" workbookViewId="0">
      <pane xSplit="2" ySplit="6" topLeftCell="C26" activePane="bottomRight" state="frozen"/>
      <selection activeCell="B3" sqref="B3"/>
      <selection pane="topRight" activeCell="B3" sqref="B3"/>
      <selection pane="bottomLeft" activeCell="B3" sqref="B3"/>
      <selection pane="bottomRight" activeCell="E36" sqref="E3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2" width="10.140625" style="9" customWidth="1"/>
    <col min="183" max="16384" width="11.42578125" style="9"/>
  </cols>
  <sheetData>
    <row r="2" spans="2:184" ht="53.25" customHeight="1" x14ac:dyDescent="0.25">
      <c r="B2" s="686"/>
    </row>
    <row r="3" spans="2:184" ht="15.75" x14ac:dyDescent="0.25">
      <c r="B3" s="686" t="s">
        <v>687</v>
      </c>
    </row>
    <row r="4" spans="2:184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</row>
    <row r="5" spans="2:184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5"/>
    </row>
    <row r="6" spans="2:184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24</v>
      </c>
    </row>
    <row r="7" spans="2:184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55.517672401591085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60.979546574935682</v>
      </c>
      <c r="FO7" s="542">
        <v>-537.30747903515476</v>
      </c>
      <c r="FP7" s="542">
        <v>-109.71094086594746</v>
      </c>
      <c r="FQ7" s="542">
        <v>-90.227426391990207</v>
      </c>
      <c r="FR7" s="542">
        <v>-58.170480781539027</v>
      </c>
      <c r="FS7" s="542">
        <v>-80.283737428351969</v>
      </c>
      <c r="FT7" s="542">
        <v>-146.21982548994646</v>
      </c>
      <c r="FU7" s="542">
        <v>-6.0164691685372986</v>
      </c>
      <c r="FV7" s="542">
        <v>-4.9952029679483303</v>
      </c>
      <c r="FW7" s="542">
        <v>-81.973957303025486</v>
      </c>
      <c r="FX7" s="542">
        <v>-11.909662986140972</v>
      </c>
      <c r="FY7" s="542">
        <v>17.93423991500481</v>
      </c>
      <c r="FZ7" s="542">
        <f>+SUM(FO7:FY7)</f>
        <v>-1108.8809425035772</v>
      </c>
      <c r="GB7" s="708"/>
    </row>
    <row r="8" spans="2:184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L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17.139850540000001</v>
      </c>
      <c r="FI8" s="521">
        <f t="shared" si="23"/>
        <v>24.603875279999997</v>
      </c>
      <c r="FJ8" s="521">
        <f t="shared" si="23"/>
        <v>29.286038489999999</v>
      </c>
      <c r="FK8" s="521">
        <f t="shared" si="23"/>
        <v>32.266011170000006</v>
      </c>
      <c r="FL8" s="521">
        <f t="shared" si="23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Y8" si="24">+FP9+FP10</f>
        <v>14.71222809</v>
      </c>
      <c r="FQ8" s="521">
        <f t="shared" si="24"/>
        <v>26.545878100000003</v>
      </c>
      <c r="FR8" s="521">
        <f t="shared" si="24"/>
        <v>26.158252449999999</v>
      </c>
      <c r="FS8" s="521">
        <f t="shared" si="24"/>
        <v>33.446205650000003</v>
      </c>
      <c r="FT8" s="521">
        <f t="shared" si="24"/>
        <v>37.737224769999997</v>
      </c>
      <c r="FU8" s="521">
        <f t="shared" si="24"/>
        <v>26.909271330800003</v>
      </c>
      <c r="FV8" s="521">
        <f t="shared" si="24"/>
        <v>18.054460899199999</v>
      </c>
      <c r="FW8" s="521">
        <f t="shared" si="24"/>
        <v>41.852132646699992</v>
      </c>
      <c r="FX8" s="521">
        <f t="shared" si="24"/>
        <v>24.008085490000003</v>
      </c>
      <c r="FY8" s="521">
        <f t="shared" si="24"/>
        <v>34.437416040300008</v>
      </c>
      <c r="FZ8" s="521">
        <f>+SUM(FO8:FY8)</f>
        <v>306.38523202700003</v>
      </c>
      <c r="GB8" s="708"/>
    </row>
    <row r="9" spans="2:184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v>18.359251570300003</v>
      </c>
      <c r="FZ9" s="518">
        <f>+SUM(FO9:FY9)</f>
        <v>226.84440286699999</v>
      </c>
      <c r="GB9" s="708"/>
    </row>
    <row r="10" spans="2:184" ht="15.75" x14ac:dyDescent="0.25">
      <c r="B10" s="689" t="s">
        <v>43</v>
      </c>
      <c r="C10" s="518">
        <f t="shared" ref="C10:N10" si="25">+SUM(C11:C15)</f>
        <v>3.1976067300000004</v>
      </c>
      <c r="D10" s="518">
        <f t="shared" si="25"/>
        <v>1.13123229</v>
      </c>
      <c r="E10" s="518">
        <f t="shared" si="25"/>
        <v>4.8682463799999995</v>
      </c>
      <c r="F10" s="518">
        <f t="shared" si="25"/>
        <v>1.4288659499999998</v>
      </c>
      <c r="G10" s="518">
        <f t="shared" si="25"/>
        <v>1.125</v>
      </c>
      <c r="H10" s="518">
        <f t="shared" si="25"/>
        <v>1.8690951199999999</v>
      </c>
      <c r="I10" s="518">
        <f t="shared" si="25"/>
        <v>2.6733997200000004</v>
      </c>
      <c r="J10" s="518">
        <f t="shared" si="25"/>
        <v>1.1312320900000001</v>
      </c>
      <c r="K10" s="518">
        <f t="shared" si="25"/>
        <v>4.4905129300000004</v>
      </c>
      <c r="L10" s="518">
        <f t="shared" si="25"/>
        <v>1.4288659499999998</v>
      </c>
      <c r="M10" s="518">
        <f t="shared" si="25"/>
        <v>1.125</v>
      </c>
      <c r="N10" s="518">
        <f t="shared" si="25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6">+SUM(R11:R15)</f>
        <v>2.8621454599999998</v>
      </c>
      <c r="S10" s="518">
        <f t="shared" si="26"/>
        <v>2.5681250000000002</v>
      </c>
      <c r="T10" s="518">
        <f t="shared" si="26"/>
        <v>1.4288659499999998</v>
      </c>
      <c r="U10" s="518">
        <f t="shared" si="26"/>
        <v>1.125</v>
      </c>
      <c r="V10" s="518">
        <f t="shared" si="26"/>
        <v>1.9465949600000001</v>
      </c>
      <c r="W10" s="518">
        <f t="shared" si="26"/>
        <v>6.0611894500000014</v>
      </c>
      <c r="X10" s="518">
        <f t="shared" si="26"/>
        <v>3.4200091499999998</v>
      </c>
      <c r="Y10" s="518">
        <f t="shared" si="26"/>
        <v>7.2133552599999993</v>
      </c>
      <c r="Z10" s="518">
        <f t="shared" si="26"/>
        <v>1.4288659499999998</v>
      </c>
      <c r="AA10" s="518">
        <f t="shared" si="26"/>
        <v>1.125</v>
      </c>
      <c r="AB10" s="518">
        <f t="shared" si="26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7">+SUM(AF11:AF15)</f>
        <v>2.57487062</v>
      </c>
      <c r="AG10" s="518">
        <f t="shared" si="27"/>
        <v>7.4398176599999992</v>
      </c>
      <c r="AH10" s="518">
        <f t="shared" si="27"/>
        <v>1.4288659499999998</v>
      </c>
      <c r="AI10" s="518">
        <f t="shared" si="27"/>
        <v>1.125</v>
      </c>
      <c r="AJ10" s="518">
        <f t="shared" si="27"/>
        <v>3.85236395</v>
      </c>
      <c r="AK10" s="518">
        <f t="shared" si="27"/>
        <v>6.0508554500000011</v>
      </c>
      <c r="AL10" s="518">
        <f t="shared" si="27"/>
        <v>2.57487062</v>
      </c>
      <c r="AM10" s="518">
        <f t="shared" si="27"/>
        <v>7.4398176599999992</v>
      </c>
      <c r="AN10" s="518">
        <f t="shared" si="27"/>
        <v>1.4288659499999998</v>
      </c>
      <c r="AO10" s="518">
        <f t="shared" si="27"/>
        <v>1.125</v>
      </c>
      <c r="AP10" s="518">
        <f t="shared" si="27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8">+SUM(AT11:AT15)</f>
        <v>5.4980546199999996</v>
      </c>
      <c r="AU10" s="518">
        <f t="shared" si="28"/>
        <v>7.4398176599999992</v>
      </c>
      <c r="AV10" s="518">
        <f t="shared" si="28"/>
        <v>1.4288659499999998</v>
      </c>
      <c r="AW10" s="518">
        <f t="shared" si="28"/>
        <v>1.125</v>
      </c>
      <c r="AX10" s="518">
        <f t="shared" si="28"/>
        <v>2.8756697599999996</v>
      </c>
      <c r="AY10" s="518">
        <f t="shared" si="28"/>
        <v>7.4998845799999998</v>
      </c>
      <c r="AZ10" s="518">
        <f t="shared" si="28"/>
        <v>5.4979226199999998</v>
      </c>
      <c r="BA10" s="518">
        <f t="shared" si="28"/>
        <v>4.8716926599999999</v>
      </c>
      <c r="BB10" s="518">
        <f t="shared" si="28"/>
        <v>1.4288659499999998</v>
      </c>
      <c r="BC10" s="518">
        <f t="shared" si="28"/>
        <v>1.125</v>
      </c>
      <c r="BD10" s="518">
        <f t="shared" si="28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9">+SUM(BH11:BH15)</f>
        <v>2.57487062</v>
      </c>
      <c r="BI10" s="518">
        <f t="shared" si="29"/>
        <v>7.7933522599999989</v>
      </c>
      <c r="BJ10" s="518">
        <f t="shared" si="29"/>
        <v>1.4288659499999998</v>
      </c>
      <c r="BK10" s="518">
        <f t="shared" si="29"/>
        <v>2.0917182800000003</v>
      </c>
      <c r="BL10" s="518">
        <f t="shared" si="29"/>
        <v>2.8756697599999996</v>
      </c>
      <c r="BM10" s="518">
        <f t="shared" si="29"/>
        <v>7.4998845799999998</v>
      </c>
      <c r="BN10" s="518">
        <f t="shared" si="29"/>
        <v>5.5006194199999996</v>
      </c>
      <c r="BO10" s="518">
        <f t="shared" si="29"/>
        <v>4.8716927300000004</v>
      </c>
      <c r="BP10" s="518">
        <f t="shared" si="29"/>
        <v>1.4288659499999998</v>
      </c>
      <c r="BQ10" s="518">
        <f t="shared" si="29"/>
        <v>2.0917182899999998</v>
      </c>
      <c r="BR10" s="518">
        <f t="shared" si="29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0">+SUM(BV11:BV15)</f>
        <v>5.5030090199999995</v>
      </c>
      <c r="BW10" s="518">
        <f t="shared" si="30"/>
        <v>4.0495780400000001</v>
      </c>
      <c r="BX10" s="518">
        <f t="shared" si="30"/>
        <v>1.4288659499999998</v>
      </c>
      <c r="BY10" s="518">
        <f t="shared" si="30"/>
        <v>4.726093283</v>
      </c>
      <c r="BZ10" s="518">
        <f t="shared" si="30"/>
        <v>4.2052379559999995</v>
      </c>
      <c r="CA10" s="518">
        <f t="shared" si="30"/>
        <v>7.5465825830000011</v>
      </c>
      <c r="CB10" s="518">
        <f t="shared" si="30"/>
        <v>6.4011006699999999</v>
      </c>
      <c r="CC10" s="518">
        <f t="shared" si="30"/>
        <v>4.7907028700000005</v>
      </c>
      <c r="CD10" s="518">
        <f t="shared" si="30"/>
        <v>1.4288659499999998</v>
      </c>
      <c r="CE10" s="518">
        <f t="shared" si="30"/>
        <v>5.2060932900000001</v>
      </c>
      <c r="CF10" s="518">
        <f t="shared" si="30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1">+SUM(CJ11:CJ15)</f>
        <v>6.7917980999999994</v>
      </c>
      <c r="CK10" s="518">
        <f t="shared" si="31"/>
        <v>5.3179494799999993</v>
      </c>
      <c r="CL10" s="518">
        <f t="shared" si="31"/>
        <v>4.3861355699999995</v>
      </c>
      <c r="CM10" s="518">
        <f t="shared" si="31"/>
        <v>5.5400332799999994</v>
      </c>
      <c r="CN10" s="518">
        <f t="shared" si="31"/>
        <v>4.1648823300000002</v>
      </c>
      <c r="CO10" s="518">
        <f t="shared" si="31"/>
        <v>7.4998845830000009</v>
      </c>
      <c r="CP10" s="518">
        <f t="shared" si="31"/>
        <v>7.1115259799999997</v>
      </c>
      <c r="CQ10" s="518">
        <f t="shared" si="31"/>
        <v>5.3588884100000005</v>
      </c>
      <c r="CR10" s="518">
        <f t="shared" si="31"/>
        <v>4.3861356599999999</v>
      </c>
      <c r="CS10" s="518">
        <f t="shared" si="31"/>
        <v>5.6758862299999997</v>
      </c>
      <c r="CT10" s="518">
        <f t="shared" si="31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2">+SUM(CX11:CX15)</f>
        <v>7.1115259799999997</v>
      </c>
      <c r="CY10" s="518">
        <f t="shared" si="32"/>
        <v>5.3916149500000001</v>
      </c>
      <c r="CZ10" s="518">
        <f t="shared" si="32"/>
        <v>5.9220242299999999</v>
      </c>
      <c r="DA10" s="518">
        <f t="shared" si="32"/>
        <v>5.6758862299999997</v>
      </c>
      <c r="DB10" s="518">
        <f t="shared" si="32"/>
        <v>4.14342407</v>
      </c>
      <c r="DC10" s="518">
        <f t="shared" si="32"/>
        <v>7.5450225830000006</v>
      </c>
      <c r="DD10" s="518">
        <f t="shared" si="32"/>
        <v>7.1115259799999997</v>
      </c>
      <c r="DE10" s="518">
        <f t="shared" si="32"/>
        <v>5.3916149500000001</v>
      </c>
      <c r="DF10" s="518">
        <f t="shared" si="32"/>
        <v>6.0835951800000005</v>
      </c>
      <c r="DG10" s="518">
        <f t="shared" si="32"/>
        <v>9.3122498700000005</v>
      </c>
      <c r="DH10" s="518">
        <f t="shared" si="32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3">+SUM(DL11:DL15)</f>
        <v>7.8834975400000005</v>
      </c>
      <c r="DM10" s="518">
        <f t="shared" si="33"/>
        <v>8.7585515799999989</v>
      </c>
      <c r="DN10" s="518">
        <f t="shared" si="33"/>
        <v>6.3968049699999998</v>
      </c>
      <c r="DO10" s="518">
        <f t="shared" si="33"/>
        <v>9.9870604800000002</v>
      </c>
      <c r="DP10" s="518">
        <f t="shared" si="33"/>
        <v>4.2710675999999994</v>
      </c>
      <c r="DQ10" s="518">
        <f t="shared" si="33"/>
        <v>7.4998845830000009</v>
      </c>
      <c r="DR10" s="518">
        <f t="shared" si="33"/>
        <v>7.9199037899999993</v>
      </c>
      <c r="DS10" s="518">
        <f t="shared" si="33"/>
        <v>8.9152434199999995</v>
      </c>
      <c r="DT10" s="518">
        <f t="shared" si="33"/>
        <v>6.3968049700000007</v>
      </c>
      <c r="DU10" s="518">
        <f t="shared" si="33"/>
        <v>10.00661081</v>
      </c>
      <c r="DV10" s="518">
        <f t="shared" si="33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4">+SUM(DZ11:DZ15)</f>
        <v>7.9198861399999991</v>
      </c>
      <c r="EA10" s="518">
        <f t="shared" si="34"/>
        <v>8.9152434199999995</v>
      </c>
      <c r="EB10" s="518">
        <f t="shared" si="34"/>
        <v>6.3968049700000007</v>
      </c>
      <c r="EC10" s="518">
        <f t="shared" si="34"/>
        <v>10.00661081</v>
      </c>
      <c r="ED10" s="518">
        <f t="shared" si="34"/>
        <v>4.1012811599999992</v>
      </c>
      <c r="EE10" s="518">
        <f t="shared" si="34"/>
        <v>7.4998846400000003</v>
      </c>
      <c r="EF10" s="518">
        <f t="shared" si="34"/>
        <v>7.9321291499999997</v>
      </c>
      <c r="EG10" s="518">
        <f t="shared" si="34"/>
        <v>6.0573395200000002</v>
      </c>
      <c r="EH10" s="518">
        <f t="shared" si="34"/>
        <v>6.3968049700000007</v>
      </c>
      <c r="EI10" s="518">
        <f t="shared" si="34"/>
        <v>13.8176556</v>
      </c>
      <c r="EJ10" s="518">
        <f t="shared" si="34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5">+SUM(EN11:EN15)</f>
        <v>7.2314020799999996</v>
      </c>
      <c r="EO10" s="518">
        <f t="shared" si="35"/>
        <v>6.8092897600000004</v>
      </c>
      <c r="EP10" s="518">
        <f t="shared" si="35"/>
        <v>6.3968049700000007</v>
      </c>
      <c r="EQ10" s="518">
        <f t="shared" si="35"/>
        <v>13.037483180000001</v>
      </c>
      <c r="ER10" s="518">
        <f t="shared" si="35"/>
        <v>11.194375540000001</v>
      </c>
      <c r="ES10" s="518">
        <f t="shared" si="35"/>
        <v>0</v>
      </c>
      <c r="ET10" s="518">
        <f t="shared" si="35"/>
        <v>8.0268369199999992</v>
      </c>
      <c r="EU10" s="518">
        <f t="shared" si="35"/>
        <v>6.0573395200000002</v>
      </c>
      <c r="EV10" s="518">
        <f t="shared" si="35"/>
        <v>6.3968049700000007</v>
      </c>
      <c r="EW10" s="518">
        <f t="shared" si="35"/>
        <v>13.050254580000001</v>
      </c>
      <c r="EX10" s="518">
        <f t="shared" si="35"/>
        <v>6.9613655899999998</v>
      </c>
      <c r="EY10" s="518">
        <f t="shared" si="10"/>
        <v>85.205570860000009</v>
      </c>
      <c r="EZ10" s="519"/>
      <c r="FA10" s="518">
        <f t="shared" ref="FA10:FL10" si="36">+SUM(FA11:FA15)</f>
        <v>4.2111941000000002</v>
      </c>
      <c r="FB10" s="518">
        <f t="shared" si="36"/>
        <v>3.37030546</v>
      </c>
      <c r="FC10" s="518">
        <f t="shared" si="36"/>
        <v>6.8254653699999999</v>
      </c>
      <c r="FD10" s="518">
        <f t="shared" si="36"/>
        <v>8.1745864300000015</v>
      </c>
      <c r="FE10" s="518">
        <f t="shared" si="36"/>
        <v>14.77417513</v>
      </c>
      <c r="FF10" s="518">
        <f t="shared" si="36"/>
        <v>6.9388962899999989</v>
      </c>
      <c r="FG10" s="518">
        <f t="shared" si="36"/>
        <v>4.1665512500000004</v>
      </c>
      <c r="FH10" s="518">
        <f t="shared" si="36"/>
        <v>1.0311586699999999</v>
      </c>
      <c r="FI10" s="518">
        <f t="shared" si="36"/>
        <v>8.6678509300000002</v>
      </c>
      <c r="FJ10" s="518">
        <f t="shared" si="36"/>
        <v>6.3968049700000007</v>
      </c>
      <c r="FK10" s="518">
        <f t="shared" si="36"/>
        <v>15.492925140000002</v>
      </c>
      <c r="FL10" s="518">
        <f t="shared" si="36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Y10" si="37">+SUM(FP11:FP15)</f>
        <v>0.81432258999999996</v>
      </c>
      <c r="FQ10" s="518">
        <f t="shared" si="37"/>
        <v>8.6245297700000005</v>
      </c>
      <c r="FR10" s="518">
        <f t="shared" si="37"/>
        <v>6.3968049700000007</v>
      </c>
      <c r="FS10" s="518">
        <f t="shared" si="37"/>
        <v>15.492925150000001</v>
      </c>
      <c r="FT10" s="518">
        <f t="shared" si="37"/>
        <v>6.4359315800000001</v>
      </c>
      <c r="FU10" s="518">
        <f t="shared" si="37"/>
        <v>4.9743086099999996</v>
      </c>
      <c r="FV10" s="518">
        <f t="shared" si="37"/>
        <v>1.3851198600000001</v>
      </c>
      <c r="FW10" s="518">
        <f t="shared" si="37"/>
        <v>8.73338809</v>
      </c>
      <c r="FX10" s="518">
        <f t="shared" si="37"/>
        <v>6.3968049700000007</v>
      </c>
      <c r="FY10" s="518">
        <f t="shared" si="37"/>
        <v>16.078164470000001</v>
      </c>
      <c r="FZ10" s="518">
        <f>+SUM(FO10:FY10)</f>
        <v>79.540829160000001</v>
      </c>
      <c r="GB10" s="708"/>
    </row>
    <row r="11" spans="2:184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v>12.26711968</v>
      </c>
      <c r="FZ11" s="518">
        <f>+SUM(FO11:FY11)</f>
        <v>69.049409370000006</v>
      </c>
      <c r="GB11" s="708"/>
    </row>
    <row r="12" spans="2:184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v>3.81104479</v>
      </c>
      <c r="FZ12" s="518">
        <f>+SUM(FO12:FY12)</f>
        <v>10.49141979</v>
      </c>
      <c r="GB12" s="708"/>
    </row>
    <row r="13" spans="2:184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f>+SUM(FO13:FY13)</f>
        <v>0</v>
      </c>
      <c r="GB13" s="708"/>
    </row>
    <row r="14" spans="2:184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f>+SUM(FO14:FY14)</f>
        <v>0</v>
      </c>
      <c r="GB14" s="708"/>
    </row>
    <row r="15" spans="2:184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f>+SUM(FO15:FY15)</f>
        <v>0</v>
      </c>
      <c r="GB15" s="708"/>
    </row>
    <row r="16" spans="2:184" ht="15.75" x14ac:dyDescent="0.25">
      <c r="B16" s="687" t="s">
        <v>92</v>
      </c>
      <c r="C16" s="542">
        <f t="shared" ref="C16:N16" si="38">+C8+C7</f>
        <v>-162.46666218919989</v>
      </c>
      <c r="D16" s="542">
        <f t="shared" si="38"/>
        <v>-4.8407186908004718</v>
      </c>
      <c r="E16" s="542">
        <f t="shared" si="38"/>
        <v>64.941730980000244</v>
      </c>
      <c r="F16" s="542">
        <f t="shared" si="38"/>
        <v>138.25495048999977</v>
      </c>
      <c r="G16" s="542">
        <f t="shared" si="38"/>
        <v>-23.549169119999846</v>
      </c>
      <c r="H16" s="542">
        <f t="shared" si="38"/>
        <v>1.087699870000467</v>
      </c>
      <c r="I16" s="542">
        <f t="shared" si="38"/>
        <v>-6.8709189700001581</v>
      </c>
      <c r="J16" s="542">
        <f t="shared" si="38"/>
        <v>-18.103230800000283</v>
      </c>
      <c r="K16" s="542">
        <f t="shared" si="38"/>
        <v>-178.30723426999975</v>
      </c>
      <c r="L16" s="542">
        <f t="shared" si="38"/>
        <v>43.597132351799473</v>
      </c>
      <c r="M16" s="542">
        <f t="shared" si="38"/>
        <v>57.724627722499285</v>
      </c>
      <c r="N16" s="542">
        <f t="shared" si="38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9">+R8+R7</f>
        <v>-14.477012420000101</v>
      </c>
      <c r="S16" s="542">
        <f t="shared" si="39"/>
        <v>29.558211770000014</v>
      </c>
      <c r="T16" s="542">
        <f t="shared" si="39"/>
        <v>81.025702586200026</v>
      </c>
      <c r="U16" s="542">
        <f t="shared" si="39"/>
        <v>-84.364768459999837</v>
      </c>
      <c r="V16" s="542">
        <f t="shared" si="39"/>
        <v>-57.58109049000096</v>
      </c>
      <c r="W16" s="542">
        <f t="shared" si="39"/>
        <v>-33.547357519998755</v>
      </c>
      <c r="X16" s="542">
        <f t="shared" si="39"/>
        <v>-67.564583620000491</v>
      </c>
      <c r="Y16" s="542">
        <f t="shared" si="39"/>
        <v>3.7844683499999583</v>
      </c>
      <c r="Z16" s="542">
        <f t="shared" si="39"/>
        <v>-20.805744950000665</v>
      </c>
      <c r="AA16" s="542">
        <f t="shared" si="39"/>
        <v>-3.6167802799985154</v>
      </c>
      <c r="AB16" s="542">
        <f t="shared" si="39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0">+AF8+AF7</f>
        <v>-166.99274186000022</v>
      </c>
      <c r="AG16" s="542">
        <f t="shared" si="40"/>
        <v>9.7640943400001028</v>
      </c>
      <c r="AH16" s="542">
        <f t="shared" si="40"/>
        <v>-77.851865779999272</v>
      </c>
      <c r="AI16" s="542">
        <f t="shared" si="40"/>
        <v>-83.114240850000115</v>
      </c>
      <c r="AJ16" s="542">
        <f t="shared" si="40"/>
        <v>-18.487408370000026</v>
      </c>
      <c r="AK16" s="542">
        <f t="shared" si="40"/>
        <v>-96.229371040000387</v>
      </c>
      <c r="AL16" s="542">
        <f t="shared" si="40"/>
        <v>205.30338109000053</v>
      </c>
      <c r="AM16" s="542">
        <f t="shared" si="40"/>
        <v>225.0882695699994</v>
      </c>
      <c r="AN16" s="542">
        <f t="shared" si="40"/>
        <v>32.305390650000575</v>
      </c>
      <c r="AO16" s="542">
        <f t="shared" si="40"/>
        <v>177.32096867999923</v>
      </c>
      <c r="AP16" s="542">
        <f t="shared" si="40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1">+AT8+AT7</f>
        <v>190.22891421000014</v>
      </c>
      <c r="AU16" s="542">
        <f t="shared" si="41"/>
        <v>-1.9218361799998895</v>
      </c>
      <c r="AV16" s="542">
        <f t="shared" si="41"/>
        <v>-69.446661179999865</v>
      </c>
      <c r="AW16" s="542">
        <f t="shared" si="41"/>
        <v>187.14361741000022</v>
      </c>
      <c r="AX16" s="542">
        <f t="shared" si="41"/>
        <v>-150.05142341000143</v>
      </c>
      <c r="AY16" s="542">
        <f t="shared" si="41"/>
        <v>-182.55670554999952</v>
      </c>
      <c r="AZ16" s="542">
        <f t="shared" si="41"/>
        <v>58.078442090000145</v>
      </c>
      <c r="BA16" s="542">
        <f t="shared" si="41"/>
        <v>44.314555120000811</v>
      </c>
      <c r="BB16" s="542">
        <f t="shared" si="41"/>
        <v>82.429143269999798</v>
      </c>
      <c r="BC16" s="542">
        <f t="shared" si="41"/>
        <v>176.9787450600007</v>
      </c>
      <c r="BD16" s="542">
        <f t="shared" si="41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2">+BH8+BH7</f>
        <v>-33.604121229999706</v>
      </c>
      <c r="BI16" s="542">
        <f t="shared" si="42"/>
        <v>-46.051436559999971</v>
      </c>
      <c r="BJ16" s="542">
        <f t="shared" si="42"/>
        <v>23.410697139999534</v>
      </c>
      <c r="BK16" s="542">
        <f t="shared" si="42"/>
        <v>-76.591836619999583</v>
      </c>
      <c r="BL16" s="542">
        <f t="shared" si="42"/>
        <v>0.4910799299997457</v>
      </c>
      <c r="BM16" s="542">
        <f t="shared" si="42"/>
        <v>-40.007216840000289</v>
      </c>
      <c r="BN16" s="542">
        <f t="shared" si="42"/>
        <v>5.0330573300006165</v>
      </c>
      <c r="BO16" s="542">
        <f t="shared" si="42"/>
        <v>223.78713947999927</v>
      </c>
      <c r="BP16" s="542">
        <f t="shared" si="42"/>
        <v>-108.59741842000085</v>
      </c>
      <c r="BQ16" s="542">
        <f t="shared" si="42"/>
        <v>51.924027920001251</v>
      </c>
      <c r="BR16" s="542">
        <f t="shared" si="42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3">+BV8+BV7</f>
        <v>-4.0549691499997458</v>
      </c>
      <c r="BW16" s="542">
        <f t="shared" si="43"/>
        <v>-5.7922175500006361</v>
      </c>
      <c r="BX16" s="542">
        <f t="shared" si="43"/>
        <v>-88.593493399999076</v>
      </c>
      <c r="BY16" s="542">
        <f t="shared" si="43"/>
        <v>-133.65076079700052</v>
      </c>
      <c r="BZ16" s="542">
        <f t="shared" si="43"/>
        <v>63.249020355999818</v>
      </c>
      <c r="CA16" s="542">
        <f t="shared" si="43"/>
        <v>88.278719133000664</v>
      </c>
      <c r="CB16" s="542">
        <f t="shared" si="43"/>
        <v>-81.680997139998993</v>
      </c>
      <c r="CC16" s="542">
        <f t="shared" si="43"/>
        <v>244.70448356999918</v>
      </c>
      <c r="CD16" s="542">
        <f t="shared" si="43"/>
        <v>62.261317500001027</v>
      </c>
      <c r="CE16" s="542">
        <f t="shared" si="43"/>
        <v>4.9359465099985016</v>
      </c>
      <c r="CF16" s="542">
        <f t="shared" si="43"/>
        <v>354.15904880999955</v>
      </c>
      <c r="CG16" s="542">
        <f t="shared" si="5"/>
        <v>435.81469419199982</v>
      </c>
      <c r="CH16" s="573"/>
      <c r="CI16" s="542">
        <f t="shared" ref="CI16:CT16" si="44">+CI8+CI7</f>
        <v>-111.05165810699991</v>
      </c>
      <c r="CJ16" s="542">
        <f t="shared" si="44"/>
        <v>14.153068270000063</v>
      </c>
      <c r="CK16" s="542">
        <f t="shared" si="44"/>
        <v>199.38544925000014</v>
      </c>
      <c r="CL16" s="542">
        <f t="shared" si="44"/>
        <v>-77.531785020000996</v>
      </c>
      <c r="CM16" s="542">
        <f t="shared" si="44"/>
        <v>-100.6195679199989</v>
      </c>
      <c r="CN16" s="542">
        <f t="shared" si="44"/>
        <v>-81.385194290000797</v>
      </c>
      <c r="CO16" s="542">
        <f t="shared" si="44"/>
        <v>39.647894833000294</v>
      </c>
      <c r="CP16" s="542">
        <f t="shared" si="44"/>
        <v>130.95201159999939</v>
      </c>
      <c r="CQ16" s="542">
        <f t="shared" si="44"/>
        <v>-180.12919497000013</v>
      </c>
      <c r="CR16" s="542">
        <f t="shared" si="44"/>
        <v>93.627093370000239</v>
      </c>
      <c r="CS16" s="542">
        <f t="shared" si="44"/>
        <v>220.61611757000009</v>
      </c>
      <c r="CT16" s="542">
        <f t="shared" si="44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5">+CX8+CX7</f>
        <v>-147.7410498800003</v>
      </c>
      <c r="CY16" s="542">
        <f t="shared" si="45"/>
        <v>147.61851356000039</v>
      </c>
      <c r="CZ16" s="542">
        <f t="shared" si="45"/>
        <v>68.641214120000072</v>
      </c>
      <c r="DA16" s="542">
        <f t="shared" si="45"/>
        <v>-595.41747918000044</v>
      </c>
      <c r="DB16" s="542">
        <f t="shared" si="45"/>
        <v>-12.371560919999581</v>
      </c>
      <c r="DC16" s="542">
        <f t="shared" si="45"/>
        <v>70.219856912999788</v>
      </c>
      <c r="DD16" s="542">
        <f t="shared" si="45"/>
        <v>-22.416177089999984</v>
      </c>
      <c r="DE16" s="542">
        <f t="shared" si="45"/>
        <v>116.8790171600005</v>
      </c>
      <c r="DF16" s="542">
        <f t="shared" si="45"/>
        <v>168.48396226000094</v>
      </c>
      <c r="DG16" s="542">
        <f t="shared" si="45"/>
        <v>140.24306222999766</v>
      </c>
      <c r="DH16" s="542">
        <f t="shared" si="45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6">+DL8+DL7</f>
        <v>-15.623334209999932</v>
      </c>
      <c r="DM16" s="542">
        <f t="shared" si="46"/>
        <v>174.10718306999854</v>
      </c>
      <c r="DN16" s="542">
        <f t="shared" si="46"/>
        <v>1.6064917000013494</v>
      </c>
      <c r="DO16" s="542">
        <f t="shared" si="46"/>
        <v>30.674792929999185</v>
      </c>
      <c r="DP16" s="542">
        <f t="shared" si="46"/>
        <v>-87.982996829999266</v>
      </c>
      <c r="DQ16" s="542">
        <f t="shared" si="46"/>
        <v>5.4502077129984912</v>
      </c>
      <c r="DR16" s="542">
        <f t="shared" si="46"/>
        <v>37.497878790000755</v>
      </c>
      <c r="DS16" s="542">
        <f t="shared" si="46"/>
        <v>188.70350598559961</v>
      </c>
      <c r="DT16" s="542">
        <f t="shared" si="46"/>
        <v>-185.36997966999601</v>
      </c>
      <c r="DU16" s="542">
        <f t="shared" si="46"/>
        <v>76.168252440000657</v>
      </c>
      <c r="DV16" s="542">
        <f t="shared" si="46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7">+DZ8+DZ7</f>
        <v>-186.14266890499991</v>
      </c>
      <c r="EA16" s="542">
        <f t="shared" si="47"/>
        <v>72.988766329999962</v>
      </c>
      <c r="EB16" s="542">
        <f t="shared" si="47"/>
        <v>-13.077219319999376</v>
      </c>
      <c r="EC16" s="542">
        <f t="shared" si="47"/>
        <v>103.71527419999978</v>
      </c>
      <c r="ED16" s="542">
        <f t="shared" si="47"/>
        <v>-243.08917265000042</v>
      </c>
      <c r="EE16" s="542">
        <f t="shared" si="47"/>
        <v>-5.2977670799993106</v>
      </c>
      <c r="EF16" s="542">
        <f t="shared" si="47"/>
        <v>19.103981609997483</v>
      </c>
      <c r="EG16" s="542">
        <f t="shared" si="47"/>
        <v>5.6299352200028281</v>
      </c>
      <c r="EH16" s="542">
        <f t="shared" si="47"/>
        <v>31.867270179998286</v>
      </c>
      <c r="EI16" s="542">
        <f t="shared" si="47"/>
        <v>58.426643950000759</v>
      </c>
      <c r="EJ16" s="542">
        <f t="shared" si="47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48">+EN8+EN7</f>
        <v>-281.55331249000011</v>
      </c>
      <c r="EO16" s="542">
        <f t="shared" si="48"/>
        <v>98.92164024000013</v>
      </c>
      <c r="EP16" s="542">
        <f t="shared" si="48"/>
        <v>28.942112889999095</v>
      </c>
      <c r="EQ16" s="542">
        <f t="shared" si="48"/>
        <v>-51.270406339999781</v>
      </c>
      <c r="ER16" s="542">
        <f t="shared" si="48"/>
        <v>-83.663774839999277</v>
      </c>
      <c r="ES16" s="542">
        <f t="shared" si="48"/>
        <v>-11.77189728000095</v>
      </c>
      <c r="ET16" s="542">
        <f t="shared" si="48"/>
        <v>37.322899640000514</v>
      </c>
      <c r="EU16" s="542">
        <f t="shared" si="48"/>
        <v>110.84848176999955</v>
      </c>
      <c r="EV16" s="542">
        <f t="shared" si="48"/>
        <v>38.925787630000158</v>
      </c>
      <c r="EW16" s="542">
        <f t="shared" si="48"/>
        <v>109.61481692666729</v>
      </c>
      <c r="EX16" s="542">
        <f t="shared" si="48"/>
        <v>173.65060411875811</v>
      </c>
      <c r="EY16" s="542">
        <f t="shared" si="10"/>
        <v>353.7662492754248</v>
      </c>
      <c r="EZ16" s="573"/>
      <c r="FA16" s="542">
        <f t="shared" ref="FA16:FL16" si="49">+FA8+FA7</f>
        <v>-94.022994161614889</v>
      </c>
      <c r="FB16" s="542">
        <f t="shared" si="49"/>
        <v>83.316076619648015</v>
      </c>
      <c r="FC16" s="542">
        <f t="shared" si="49"/>
        <v>98.816409571230992</v>
      </c>
      <c r="FD16" s="542">
        <f t="shared" si="49"/>
        <v>48.919445579082378</v>
      </c>
      <c r="FE16" s="542">
        <f t="shared" si="49"/>
        <v>-82.527088009342492</v>
      </c>
      <c r="FF16" s="542">
        <f t="shared" si="49"/>
        <v>-72.099997145562185</v>
      </c>
      <c r="FG16" s="542">
        <f t="shared" si="49"/>
        <v>-0.53625699082074618</v>
      </c>
      <c r="FH16" s="542">
        <f t="shared" si="49"/>
        <v>17.82249722097578</v>
      </c>
      <c r="FI16" s="542">
        <f t="shared" si="49"/>
        <v>80.121547681591082</v>
      </c>
      <c r="FJ16" s="542">
        <f t="shared" si="49"/>
        <v>54.340154700117509</v>
      </c>
      <c r="FK16" s="542">
        <f t="shared" si="49"/>
        <v>77.618175165958178</v>
      </c>
      <c r="FL16" s="542">
        <f t="shared" si="49"/>
        <v>304.43357579347207</v>
      </c>
      <c r="FM16" s="542">
        <f t="shared" si="11"/>
        <v>516.20154602473576</v>
      </c>
      <c r="FO16" s="542">
        <f>+FO8+FO7</f>
        <v>-514.78340247515473</v>
      </c>
      <c r="FP16" s="542">
        <f t="shared" ref="FP16:FY16" si="50">+FP8+FP7</f>
        <v>-94.998712775947467</v>
      </c>
      <c r="FQ16" s="542">
        <f t="shared" si="50"/>
        <v>-63.681548291990204</v>
      </c>
      <c r="FR16" s="542">
        <f t="shared" si="50"/>
        <v>-32.012228331539028</v>
      </c>
      <c r="FS16" s="542">
        <f t="shared" si="50"/>
        <v>-46.837531778351966</v>
      </c>
      <c r="FT16" s="542">
        <f t="shared" si="50"/>
        <v>-108.48260071994646</v>
      </c>
      <c r="FU16" s="542">
        <f t="shared" si="50"/>
        <v>20.892802162262704</v>
      </c>
      <c r="FV16" s="542">
        <f t="shared" si="50"/>
        <v>13.059257931251668</v>
      </c>
      <c r="FW16" s="542">
        <f t="shared" si="50"/>
        <v>-40.121824656325494</v>
      </c>
      <c r="FX16" s="542">
        <f t="shared" si="50"/>
        <v>12.09842250385903</v>
      </c>
      <c r="FY16" s="542">
        <f t="shared" si="50"/>
        <v>52.371655955304817</v>
      </c>
      <c r="FZ16" s="542">
        <f>+SUM(FO16:FY16)</f>
        <v>-802.49571047657719</v>
      </c>
      <c r="GB16" s="708"/>
    </row>
    <row r="17" spans="2:184" ht="15.75" x14ac:dyDescent="0.25">
      <c r="B17" s="687" t="s">
        <v>96</v>
      </c>
      <c r="C17" s="542">
        <f t="shared" ref="C17:N17" si="51">+C18+C30+C32</f>
        <v>-105.31111018919987</v>
      </c>
      <c r="D17" s="542">
        <f t="shared" si="51"/>
        <v>15.031457309199496</v>
      </c>
      <c r="E17" s="542">
        <f t="shared" si="51"/>
        <v>59.840353980000287</v>
      </c>
      <c r="F17" s="542">
        <f t="shared" si="51"/>
        <v>98.96451048999981</v>
      </c>
      <c r="G17" s="542">
        <f t="shared" si="51"/>
        <v>8.6523218800001871</v>
      </c>
      <c r="H17" s="542">
        <f t="shared" si="51"/>
        <v>-17.345687129999568</v>
      </c>
      <c r="I17" s="542">
        <f t="shared" si="51"/>
        <v>2.0760480299999298</v>
      </c>
      <c r="J17" s="542">
        <f t="shared" si="51"/>
        <v>29.203545199999617</v>
      </c>
      <c r="K17" s="542">
        <f t="shared" si="51"/>
        <v>-58.692639269999766</v>
      </c>
      <c r="L17" s="542">
        <f t="shared" si="51"/>
        <v>30.239845351799435</v>
      </c>
      <c r="M17" s="542">
        <f t="shared" si="51"/>
        <v>84.461344722499405</v>
      </c>
      <c r="N17" s="542">
        <f t="shared" si="51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2">+R18+R30+R32</f>
        <v>23.384751579999893</v>
      </c>
      <c r="S17" s="542">
        <f t="shared" si="52"/>
        <v>1.5832907700000192</v>
      </c>
      <c r="T17" s="542">
        <f t="shared" si="52"/>
        <v>-4.3913044138000963</v>
      </c>
      <c r="U17" s="542">
        <f t="shared" si="52"/>
        <v>10.803659540000011</v>
      </c>
      <c r="V17" s="542">
        <f t="shared" si="52"/>
        <v>126.12928550999924</v>
      </c>
      <c r="W17" s="542">
        <f t="shared" si="52"/>
        <v>-58.737117519998947</v>
      </c>
      <c r="X17" s="542">
        <f t="shared" si="52"/>
        <v>4.6717243799997448</v>
      </c>
      <c r="Y17" s="542">
        <f t="shared" si="52"/>
        <v>49.45445435000007</v>
      </c>
      <c r="Z17" s="542">
        <f t="shared" si="52"/>
        <v>9.4887850499990023</v>
      </c>
      <c r="AA17" s="542">
        <f t="shared" si="52"/>
        <v>74.930264720001517</v>
      </c>
      <c r="AB17" s="542">
        <f t="shared" si="52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3">+AF18+AF30+AF32</f>
        <v>-0.49851785999995357</v>
      </c>
      <c r="AG17" s="542">
        <f t="shared" si="53"/>
        <v>-200.93205765999988</v>
      </c>
      <c r="AH17" s="542">
        <f t="shared" si="53"/>
        <v>79.573362220000575</v>
      </c>
      <c r="AI17" s="542">
        <f t="shared" si="53"/>
        <v>-18.658292850000084</v>
      </c>
      <c r="AJ17" s="542">
        <f t="shared" si="53"/>
        <v>4.8454896299998538</v>
      </c>
      <c r="AK17" s="542">
        <f t="shared" si="53"/>
        <v>-86.825069040000244</v>
      </c>
      <c r="AL17" s="542">
        <f t="shared" si="53"/>
        <v>195.43320609000074</v>
      </c>
      <c r="AM17" s="542">
        <f t="shared" si="53"/>
        <v>-54.967702430000699</v>
      </c>
      <c r="AN17" s="542">
        <f t="shared" si="53"/>
        <v>-18.424232349999603</v>
      </c>
      <c r="AO17" s="542">
        <f t="shared" si="53"/>
        <v>148.64737867999935</v>
      </c>
      <c r="AP17" s="542">
        <f t="shared" si="53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4">+AT18+AT30+AT32</f>
        <v>301.29692820999998</v>
      </c>
      <c r="AU17" s="542">
        <f t="shared" si="54"/>
        <v>-73.588613179999683</v>
      </c>
      <c r="AV17" s="542">
        <f t="shared" si="54"/>
        <v>-34.072424179999999</v>
      </c>
      <c r="AW17" s="542">
        <f t="shared" si="54"/>
        <v>26.354984410000085</v>
      </c>
      <c r="AX17" s="542">
        <f t="shared" si="54"/>
        <v>11.925778589998709</v>
      </c>
      <c r="AY17" s="542">
        <f t="shared" si="54"/>
        <v>30.412826450000438</v>
      </c>
      <c r="AZ17" s="542">
        <f t="shared" si="54"/>
        <v>61.541694090000156</v>
      </c>
      <c r="BA17" s="542">
        <f t="shared" si="54"/>
        <v>39.566274120000905</v>
      </c>
      <c r="BB17" s="542">
        <f t="shared" si="54"/>
        <v>83.041898269999706</v>
      </c>
      <c r="BC17" s="542">
        <f t="shared" si="54"/>
        <v>79.784036060000616</v>
      </c>
      <c r="BD17" s="542">
        <f t="shared" si="54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5">+BH18+BH30+BH32</f>
        <v>-112.99016422999946</v>
      </c>
      <c r="BI17" s="542">
        <f t="shared" si="55"/>
        <v>-22.031782560000035</v>
      </c>
      <c r="BJ17" s="542">
        <f t="shared" si="55"/>
        <v>25.927337139999583</v>
      </c>
      <c r="BK17" s="542">
        <f t="shared" si="55"/>
        <v>8.4548363800002484</v>
      </c>
      <c r="BL17" s="542">
        <f t="shared" si="55"/>
        <v>13.108769929999795</v>
      </c>
      <c r="BM17" s="542">
        <f t="shared" si="55"/>
        <v>-26.011983840000191</v>
      </c>
      <c r="BN17" s="542">
        <f t="shared" si="55"/>
        <v>5.1813973300005784</v>
      </c>
      <c r="BO17" s="542">
        <f t="shared" si="55"/>
        <v>-22.944629520000703</v>
      </c>
      <c r="BP17" s="542">
        <f t="shared" si="55"/>
        <v>103.02188057999909</v>
      </c>
      <c r="BQ17" s="542">
        <f t="shared" si="55"/>
        <v>62.936328920001003</v>
      </c>
      <c r="BR17" s="542">
        <f t="shared" si="55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6">+BV18+BV30+BV32</f>
        <v>25.775279850000111</v>
      </c>
      <c r="BW17" s="542">
        <f t="shared" si="56"/>
        <v>-142.36541155000069</v>
      </c>
      <c r="BX17" s="542">
        <f t="shared" si="56"/>
        <v>-70.971874399999081</v>
      </c>
      <c r="BY17" s="542">
        <f t="shared" si="56"/>
        <v>-49.065292797000531</v>
      </c>
      <c r="BZ17" s="542">
        <f t="shared" si="56"/>
        <v>55.20617735599987</v>
      </c>
      <c r="CA17" s="542">
        <f t="shared" si="56"/>
        <v>141.07130013300082</v>
      </c>
      <c r="CB17" s="542">
        <f t="shared" si="56"/>
        <v>0.72350486000108916</v>
      </c>
      <c r="CC17" s="542">
        <f t="shared" si="56"/>
        <v>273.67410056999893</v>
      </c>
      <c r="CD17" s="542">
        <f t="shared" si="56"/>
        <v>-8.0603434999989183</v>
      </c>
      <c r="CE17" s="542">
        <f t="shared" si="56"/>
        <v>24.950409509998714</v>
      </c>
      <c r="CF17" s="542">
        <f t="shared" si="56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7">+CJ18+CJ30+CJ32</f>
        <v>21.232241270000138</v>
      </c>
      <c r="CK17" s="542">
        <f t="shared" si="57"/>
        <v>0.56165924999996975</v>
      </c>
      <c r="CL17" s="542">
        <f t="shared" si="57"/>
        <v>52.736731979999206</v>
      </c>
      <c r="CM17" s="542">
        <f t="shared" si="57"/>
        <v>52.995205080001114</v>
      </c>
      <c r="CN17" s="542">
        <f t="shared" si="57"/>
        <v>46.194610709999282</v>
      </c>
      <c r="CO17" s="542">
        <f t="shared" si="57"/>
        <v>96.153591833000121</v>
      </c>
      <c r="CP17" s="542">
        <f t="shared" si="57"/>
        <v>-75.426208400000448</v>
      </c>
      <c r="CQ17" s="542">
        <f t="shared" si="57"/>
        <v>-201.02688797000025</v>
      </c>
      <c r="CR17" s="542">
        <f t="shared" si="57"/>
        <v>271.79520437000019</v>
      </c>
      <c r="CS17" s="542">
        <f t="shared" si="57"/>
        <v>162.03005757000022</v>
      </c>
      <c r="CT17" s="542">
        <f t="shared" si="57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8">+CX18+CX30+CX32</f>
        <v>-75.055571880000159</v>
      </c>
      <c r="CY17" s="542">
        <f t="shared" si="58"/>
        <v>-75.196703439999695</v>
      </c>
      <c r="CZ17" s="542">
        <f t="shared" si="58"/>
        <v>4.2427981200003053</v>
      </c>
      <c r="DA17" s="542">
        <f t="shared" si="58"/>
        <v>-574.32687618000057</v>
      </c>
      <c r="DB17" s="542">
        <f t="shared" si="58"/>
        <v>-26.743822919999442</v>
      </c>
      <c r="DC17" s="542">
        <f t="shared" si="58"/>
        <v>38.477195912999555</v>
      </c>
      <c r="DD17" s="542">
        <f t="shared" si="58"/>
        <v>-130.23943408999978</v>
      </c>
      <c r="DE17" s="542">
        <f t="shared" si="58"/>
        <v>110.58306416000045</v>
      </c>
      <c r="DF17" s="542">
        <f t="shared" si="58"/>
        <v>321.47202326000075</v>
      </c>
      <c r="DG17" s="542">
        <f t="shared" si="58"/>
        <v>59.25901622999762</v>
      </c>
      <c r="DH17" s="542">
        <f t="shared" si="58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9">+DL18+DL30+DL32</f>
        <v>-0.14993320999974458</v>
      </c>
      <c r="DM17" s="542">
        <f t="shared" si="59"/>
        <v>264.70198106999879</v>
      </c>
      <c r="DN17" s="542">
        <f t="shared" si="59"/>
        <v>-0.58410329999889754</v>
      </c>
      <c r="DO17" s="542">
        <f t="shared" si="59"/>
        <v>84.770784929999195</v>
      </c>
      <c r="DP17" s="542">
        <f t="shared" si="59"/>
        <v>16.077897170000711</v>
      </c>
      <c r="DQ17" s="542">
        <f t="shared" si="59"/>
        <v>1.4945047129986335</v>
      </c>
      <c r="DR17" s="542">
        <f t="shared" si="59"/>
        <v>-36.386344209999486</v>
      </c>
      <c r="DS17" s="542">
        <f t="shared" si="59"/>
        <v>202.13222998559991</v>
      </c>
      <c r="DT17" s="542">
        <f t="shared" si="59"/>
        <v>-165.12576766999621</v>
      </c>
      <c r="DU17" s="542">
        <f t="shared" si="59"/>
        <v>64.42909544000068</v>
      </c>
      <c r="DV17" s="542">
        <f t="shared" si="59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0">+DZ18+DZ30+DZ32</f>
        <v>-199.33428190499984</v>
      </c>
      <c r="EA17" s="542">
        <f t="shared" si="60"/>
        <v>22.326503330000026</v>
      </c>
      <c r="EB17" s="542">
        <f t="shared" si="60"/>
        <v>33.97924568000051</v>
      </c>
      <c r="EC17" s="542">
        <f t="shared" si="60"/>
        <v>212.93207519999982</v>
      </c>
      <c r="ED17" s="542">
        <f t="shared" si="60"/>
        <v>-197.07751765000043</v>
      </c>
      <c r="EE17" s="542">
        <f t="shared" si="60"/>
        <v>44.500014920000552</v>
      </c>
      <c r="EF17" s="542">
        <f t="shared" si="60"/>
        <v>13.763291609997488</v>
      </c>
      <c r="EG17" s="542">
        <f t="shared" si="60"/>
        <v>8.5883592200027579</v>
      </c>
      <c r="EH17" s="542">
        <f t="shared" si="60"/>
        <v>3.5028911799986382</v>
      </c>
      <c r="EI17" s="542">
        <f t="shared" si="60"/>
        <v>80.584010950000334</v>
      </c>
      <c r="EJ17" s="542">
        <f t="shared" si="60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1">+EN18+EN30+EN32</f>
        <v>-342.15599430000003</v>
      </c>
      <c r="EO17" s="542">
        <f t="shared" si="61"/>
        <v>46.872287740000189</v>
      </c>
      <c r="EP17" s="542">
        <f t="shared" si="61"/>
        <v>-19.120232240000711</v>
      </c>
      <c r="EQ17" s="542">
        <f t="shared" si="61"/>
        <v>18.662005829999892</v>
      </c>
      <c r="ER17" s="542">
        <f t="shared" si="61"/>
        <v>-12.767667199999185</v>
      </c>
      <c r="ES17" s="542">
        <f t="shared" si="61"/>
        <v>-61.105922580011068</v>
      </c>
      <c r="ET17" s="542">
        <f t="shared" si="61"/>
        <v>149.10135953000963</v>
      </c>
      <c r="EU17" s="542">
        <f t="shared" si="61"/>
        <v>69.361063060000745</v>
      </c>
      <c r="EV17" s="542">
        <f t="shared" si="61"/>
        <v>-143.00934594000017</v>
      </c>
      <c r="EW17" s="542">
        <f t="shared" si="61"/>
        <v>-76.685139303332619</v>
      </c>
      <c r="EX17" s="542">
        <f t="shared" si="61"/>
        <v>-106.87726050124184</v>
      </c>
      <c r="EY17" s="542">
        <f t="shared" si="10"/>
        <v>-129.98936773457535</v>
      </c>
      <c r="EZ17" s="573"/>
      <c r="FA17" s="542">
        <f t="shared" ref="FA17:FL17" si="62">+FA18+FA30+FA32</f>
        <v>-24.64867888161578</v>
      </c>
      <c r="FB17" s="542">
        <f t="shared" si="62"/>
        <v>65.000147599648813</v>
      </c>
      <c r="FC17" s="542">
        <f t="shared" si="62"/>
        <v>52.478301431230946</v>
      </c>
      <c r="FD17" s="542">
        <f t="shared" si="62"/>
        <v>149.04113367908241</v>
      </c>
      <c r="FE17" s="542">
        <f t="shared" si="62"/>
        <v>83.700356480657433</v>
      </c>
      <c r="FF17" s="542">
        <f t="shared" si="62"/>
        <v>50.357484284438172</v>
      </c>
      <c r="FG17" s="542">
        <f t="shared" si="62"/>
        <v>88.286528829179062</v>
      </c>
      <c r="FH17" s="542">
        <f t="shared" si="62"/>
        <v>37.13427067097593</v>
      </c>
      <c r="FI17" s="542">
        <f t="shared" si="62"/>
        <v>36.391980911590835</v>
      </c>
      <c r="FJ17" s="542">
        <f t="shared" si="62"/>
        <v>20.448133700117619</v>
      </c>
      <c r="FK17" s="542">
        <f t="shared" si="62"/>
        <v>39.778335285957951</v>
      </c>
      <c r="FL17" s="542">
        <f t="shared" si="62"/>
        <v>14.621946513472224</v>
      </c>
      <c r="FM17" s="542">
        <f t="shared" si="11"/>
        <v>612.58994050473564</v>
      </c>
      <c r="FO17" s="542">
        <f>+FO18+FO30+FO32</f>
        <v>-370.87126788515519</v>
      </c>
      <c r="FP17" s="542">
        <f t="shared" ref="FP17:FY17" si="63">+FP18+FP30+FP32</f>
        <v>-138.48544640594713</v>
      </c>
      <c r="FQ17" s="542">
        <f t="shared" si="63"/>
        <v>-37.379736531990247</v>
      </c>
      <c r="FR17" s="542">
        <f t="shared" si="63"/>
        <v>93.785352028460949</v>
      </c>
      <c r="FS17" s="542">
        <f t="shared" si="63"/>
        <v>-26.907766808352257</v>
      </c>
      <c r="FT17" s="542">
        <f t="shared" si="63"/>
        <v>15.76903577005378</v>
      </c>
      <c r="FU17" s="542">
        <f t="shared" si="63"/>
        <v>-20.8738856177375</v>
      </c>
      <c r="FV17" s="542">
        <f t="shared" si="63"/>
        <v>-140.11633953874806</v>
      </c>
      <c r="FW17" s="542">
        <f t="shared" si="63"/>
        <v>-36.900716226325763</v>
      </c>
      <c r="FX17" s="542">
        <f t="shared" si="63"/>
        <v>59.223320853859228</v>
      </c>
      <c r="FY17" s="542">
        <f t="shared" si="63"/>
        <v>126.13224578530487</v>
      </c>
      <c r="FZ17" s="542">
        <f>+SUM(FO17:FY17)</f>
        <v>-476.62520457657746</v>
      </c>
      <c r="GB17" s="708"/>
    </row>
    <row r="18" spans="2:184" ht="15.75" x14ac:dyDescent="0.25">
      <c r="B18" s="690" t="s">
        <v>51</v>
      </c>
      <c r="C18" s="520">
        <f t="shared" ref="C18:N18" si="64">+C19+C26+C27+C28+C29</f>
        <v>11.15147065</v>
      </c>
      <c r="D18" s="520">
        <f t="shared" si="64"/>
        <v>0</v>
      </c>
      <c r="E18" s="520">
        <f t="shared" si="64"/>
        <v>22.89475243</v>
      </c>
      <c r="F18" s="520">
        <f t="shared" si="64"/>
        <v>29.675209410000001</v>
      </c>
      <c r="G18" s="520">
        <f t="shared" si="64"/>
        <v>3.0971525899999999</v>
      </c>
      <c r="H18" s="520">
        <f t="shared" si="64"/>
        <v>8.5306554600000002</v>
      </c>
      <c r="I18" s="520">
        <f t="shared" si="64"/>
        <v>0</v>
      </c>
      <c r="J18" s="520">
        <f t="shared" si="64"/>
        <v>9.0423145199999997</v>
      </c>
      <c r="K18" s="520">
        <f t="shared" si="64"/>
        <v>4.7371931900000002</v>
      </c>
      <c r="L18" s="520">
        <f t="shared" si="64"/>
        <v>6.7584194600000007</v>
      </c>
      <c r="M18" s="520">
        <f t="shared" si="64"/>
        <v>18.479897899999997</v>
      </c>
      <c r="N18" s="520">
        <f t="shared" si="64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5">+R19+R26+R27+R28+R29</f>
        <v>0</v>
      </c>
      <c r="S18" s="520">
        <f t="shared" si="65"/>
        <v>2.3463372599999999</v>
      </c>
      <c r="T18" s="520">
        <f t="shared" si="65"/>
        <v>3.9840391899999998</v>
      </c>
      <c r="U18" s="520">
        <f t="shared" si="65"/>
        <v>0</v>
      </c>
      <c r="V18" s="520">
        <f t="shared" si="65"/>
        <v>19.647082165999997</v>
      </c>
      <c r="W18" s="520">
        <f t="shared" si="65"/>
        <v>0.39191871999999994</v>
      </c>
      <c r="X18" s="520">
        <f t="shared" si="65"/>
        <v>8.7097414099999995</v>
      </c>
      <c r="Y18" s="520">
        <f t="shared" si="65"/>
        <v>19.57103296</v>
      </c>
      <c r="Z18" s="520">
        <f t="shared" si="65"/>
        <v>5.0280809690000003</v>
      </c>
      <c r="AA18" s="520">
        <f t="shared" si="65"/>
        <v>16.950280970000001</v>
      </c>
      <c r="AB18" s="520">
        <f t="shared" si="65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6">+AF19+AF26+AF27+AF28+AF29</f>
        <v>1.2981345799999999</v>
      </c>
      <c r="AG18" s="520">
        <f t="shared" si="66"/>
        <v>0</v>
      </c>
      <c r="AH18" s="520">
        <f t="shared" si="66"/>
        <v>2.2999999999999998</v>
      </c>
      <c r="AI18" s="520">
        <f t="shared" si="66"/>
        <v>3.3965806999999999</v>
      </c>
      <c r="AJ18" s="520">
        <f t="shared" si="66"/>
        <v>2.3086611499999998</v>
      </c>
      <c r="AK18" s="520">
        <f t="shared" si="66"/>
        <v>3.3851988699999995</v>
      </c>
      <c r="AL18" s="520">
        <f t="shared" si="66"/>
        <v>3.0965806899999997</v>
      </c>
      <c r="AM18" s="520">
        <f t="shared" si="66"/>
        <v>1.33063697</v>
      </c>
      <c r="AN18" s="520">
        <f t="shared" si="66"/>
        <v>0</v>
      </c>
      <c r="AO18" s="520">
        <f t="shared" si="66"/>
        <v>113.875561</v>
      </c>
      <c r="AP18" s="520">
        <f t="shared" si="66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7">+AT19+AT26+AT27+AT28+AT29</f>
        <v>14.807373150000002</v>
      </c>
      <c r="AU18" s="520">
        <f t="shared" si="67"/>
        <v>0</v>
      </c>
      <c r="AV18" s="520">
        <f t="shared" si="67"/>
        <v>0</v>
      </c>
      <c r="AW18" s="520">
        <f t="shared" si="67"/>
        <v>15.31349552</v>
      </c>
      <c r="AX18" s="520">
        <f t="shared" si="67"/>
        <v>0</v>
      </c>
      <c r="AY18" s="520">
        <f t="shared" si="67"/>
        <v>4.1765394699999998</v>
      </c>
      <c r="AZ18" s="520">
        <f t="shared" si="67"/>
        <v>10</v>
      </c>
      <c r="BA18" s="520">
        <f t="shared" si="67"/>
        <v>12.90664394</v>
      </c>
      <c r="BB18" s="520">
        <f t="shared" si="67"/>
        <v>15.610693770000001</v>
      </c>
      <c r="BC18" s="520">
        <f t="shared" si="67"/>
        <v>0</v>
      </c>
      <c r="BD18" s="520">
        <f t="shared" si="67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0</v>
      </c>
      <c r="BJ18" s="520">
        <f t="shared" si="68"/>
        <v>10.573263470000001</v>
      </c>
      <c r="BK18" s="520">
        <f t="shared" si="68"/>
        <v>6.077725</v>
      </c>
      <c r="BL18" s="520">
        <f t="shared" si="68"/>
        <v>54.430913969999999</v>
      </c>
      <c r="BM18" s="520">
        <f t="shared" si="68"/>
        <v>0.93810646999999991</v>
      </c>
      <c r="BN18" s="520">
        <f t="shared" si="68"/>
        <v>1.182804</v>
      </c>
      <c r="BO18" s="520">
        <f t="shared" si="68"/>
        <v>22.21396524</v>
      </c>
      <c r="BP18" s="520">
        <f t="shared" si="68"/>
        <v>60.955221480000006</v>
      </c>
      <c r="BQ18" s="520">
        <f t="shared" si="68"/>
        <v>0</v>
      </c>
      <c r="BR18" s="520">
        <f t="shared" si="68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9">+BV19+BV26+BV27+BV28+BV29</f>
        <v>5.1324096700000004</v>
      </c>
      <c r="BW18" s="520">
        <f t="shared" si="69"/>
        <v>7.1729433299999998</v>
      </c>
      <c r="BX18" s="520">
        <f t="shared" si="69"/>
        <v>1.6002809999999998</v>
      </c>
      <c r="BY18" s="520">
        <f t="shared" si="69"/>
        <v>24.210082190000001</v>
      </c>
      <c r="BZ18" s="520">
        <f t="shared" si="69"/>
        <v>13.817931700000001</v>
      </c>
      <c r="CA18" s="520">
        <f t="shared" si="69"/>
        <v>0</v>
      </c>
      <c r="CB18" s="520">
        <f t="shared" si="69"/>
        <v>6.3974216100000003</v>
      </c>
      <c r="CC18" s="520">
        <f t="shared" si="69"/>
        <v>12.803040000000001</v>
      </c>
      <c r="CD18" s="520">
        <f t="shared" si="69"/>
        <v>0.57217881000000015</v>
      </c>
      <c r="CE18" s="520">
        <f t="shared" si="69"/>
        <v>10.6217083</v>
      </c>
      <c r="CF18" s="520">
        <f t="shared" si="69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0">+CJ19+CJ26+CJ27+CJ28+CJ29</f>
        <v>22.291168209999999</v>
      </c>
      <c r="CK18" s="520">
        <f t="shared" si="70"/>
        <v>5</v>
      </c>
      <c r="CL18" s="520">
        <f t="shared" si="70"/>
        <v>5.6513379299999995</v>
      </c>
      <c r="CM18" s="520">
        <f t="shared" si="70"/>
        <v>12.83167478</v>
      </c>
      <c r="CN18" s="520">
        <f t="shared" si="70"/>
        <v>7.1927165799999999</v>
      </c>
      <c r="CO18" s="520">
        <f t="shared" si="70"/>
        <v>0</v>
      </c>
      <c r="CP18" s="520">
        <f t="shared" si="70"/>
        <v>3.9465506100000001</v>
      </c>
      <c r="CQ18" s="520">
        <f t="shared" si="70"/>
        <v>2.03779435</v>
      </c>
      <c r="CR18" s="520">
        <f t="shared" si="70"/>
        <v>64.573919818000007</v>
      </c>
      <c r="CS18" s="520">
        <f t="shared" si="70"/>
        <v>32.023502930000006</v>
      </c>
      <c r="CT18" s="520">
        <f t="shared" si="70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1">+CX19+CX26+CX27+CX28+CX29</f>
        <v>0</v>
      </c>
      <c r="CY18" s="520">
        <f t="shared" si="71"/>
        <v>5.4832077499999992</v>
      </c>
      <c r="CZ18" s="520">
        <f t="shared" si="71"/>
        <v>26.048321560000002</v>
      </c>
      <c r="DA18" s="520">
        <f t="shared" si="71"/>
        <v>3.6711916809999998</v>
      </c>
      <c r="DB18" s="520">
        <f t="shared" si="71"/>
        <v>6.8792105100000001</v>
      </c>
      <c r="DC18" s="520">
        <f t="shared" si="71"/>
        <v>30</v>
      </c>
      <c r="DD18" s="520">
        <f t="shared" si="71"/>
        <v>7.8800025500000004</v>
      </c>
      <c r="DE18" s="520">
        <f t="shared" si="71"/>
        <v>2.7742645300000004</v>
      </c>
      <c r="DF18" s="520">
        <f t="shared" si="71"/>
        <v>21.807798429999998</v>
      </c>
      <c r="DG18" s="520">
        <f t="shared" si="71"/>
        <v>6.3002818100000004</v>
      </c>
      <c r="DH18" s="520">
        <f t="shared" si="71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2">+DL19+DL26+DL27+DL28+DL29</f>
        <v>0.18098848000000001</v>
      </c>
      <c r="DM18" s="520">
        <f t="shared" si="72"/>
        <v>2.8470693699999998</v>
      </c>
      <c r="DN18" s="520">
        <f t="shared" si="72"/>
        <v>4.37878715</v>
      </c>
      <c r="DO18" s="520">
        <f t="shared" si="72"/>
        <v>1.4616863500000001</v>
      </c>
      <c r="DP18" s="520">
        <f t="shared" si="72"/>
        <v>34.799999999999997</v>
      </c>
      <c r="DQ18" s="520">
        <f t="shared" si="72"/>
        <v>0</v>
      </c>
      <c r="DR18" s="520">
        <f t="shared" si="72"/>
        <v>0</v>
      </c>
      <c r="DS18" s="520">
        <f t="shared" si="72"/>
        <v>-8.8391999999999995E-4</v>
      </c>
      <c r="DT18" s="520">
        <f t="shared" si="72"/>
        <v>4.4973050900000002</v>
      </c>
      <c r="DU18" s="520">
        <f t="shared" si="72"/>
        <v>10.278487798</v>
      </c>
      <c r="DV18" s="520">
        <f t="shared" si="72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3">+DZ19+DZ26+DZ27+DZ28+DZ29</f>
        <v>0.57548522000000002</v>
      </c>
      <c r="EA18" s="520">
        <f t="shared" si="73"/>
        <v>3.8709638499999999</v>
      </c>
      <c r="EB18" s="520">
        <f t="shared" si="73"/>
        <v>0</v>
      </c>
      <c r="EC18" s="520">
        <f t="shared" si="73"/>
        <v>3.9206698100000001</v>
      </c>
      <c r="ED18" s="520">
        <f t="shared" si="73"/>
        <v>3.5237496000000004</v>
      </c>
      <c r="EE18" s="520">
        <f t="shared" si="73"/>
        <v>0.95988728000000001</v>
      </c>
      <c r="EF18" s="520">
        <f t="shared" si="73"/>
        <v>10.068430260000001</v>
      </c>
      <c r="EG18" s="520">
        <f t="shared" si="73"/>
        <v>0.84928722999999995</v>
      </c>
      <c r="EH18" s="520">
        <f t="shared" si="73"/>
        <v>9.8000000000000007</v>
      </c>
      <c r="EI18" s="520">
        <f t="shared" si="73"/>
        <v>21.919950759999999</v>
      </c>
      <c r="EJ18" s="520">
        <f t="shared" si="73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3.7581909699999998</v>
      </c>
      <c r="EP18" s="520">
        <f t="shared" si="74"/>
        <v>10.9428635</v>
      </c>
      <c r="EQ18" s="520">
        <f t="shared" si="74"/>
        <v>1.9752218100000001</v>
      </c>
      <c r="ER18" s="520">
        <f t="shared" si="74"/>
        <v>0</v>
      </c>
      <c r="ES18" s="520">
        <f t="shared" si="74"/>
        <v>0.44740564199999999</v>
      </c>
      <c r="ET18" s="520">
        <f t="shared" si="74"/>
        <v>0</v>
      </c>
      <c r="EU18" s="520">
        <f t="shared" si="74"/>
        <v>12.740512860000001</v>
      </c>
      <c r="EV18" s="520">
        <f t="shared" si="74"/>
        <v>4.6588130999999997</v>
      </c>
      <c r="EW18" s="520">
        <f t="shared" si="74"/>
        <v>9.7166493800000016</v>
      </c>
      <c r="EX18" s="520">
        <f t="shared" si="74"/>
        <v>9.3030320499999988</v>
      </c>
      <c r="EY18" s="520">
        <f t="shared" si="10"/>
        <v>53.542689312</v>
      </c>
      <c r="EZ18" s="704"/>
      <c r="FA18" s="520">
        <f t="shared" ref="FA18:FL18" si="75">+FA19+FA26+FA27+FA28+FA29</f>
        <v>5.0077499999999997E-2</v>
      </c>
      <c r="FB18" s="520">
        <f t="shared" si="75"/>
        <v>0.36552472999999996</v>
      </c>
      <c r="FC18" s="520">
        <f t="shared" si="75"/>
        <v>5.0077499999999997E-2</v>
      </c>
      <c r="FD18" s="520">
        <f t="shared" si="75"/>
        <v>16.84794007</v>
      </c>
      <c r="FE18" s="520">
        <f t="shared" si="75"/>
        <v>1.5894183100000001</v>
      </c>
      <c r="FF18" s="520">
        <f t="shared" si="75"/>
        <v>5.6291762499999995</v>
      </c>
      <c r="FG18" s="520">
        <f t="shared" si="75"/>
        <v>1.7050265000000002</v>
      </c>
      <c r="FH18" s="520">
        <f t="shared" si="75"/>
        <v>5.3725913749999998</v>
      </c>
      <c r="FI18" s="520">
        <f t="shared" si="75"/>
        <v>0</v>
      </c>
      <c r="FJ18" s="520">
        <f t="shared" si="75"/>
        <v>15.90835</v>
      </c>
      <c r="FK18" s="520">
        <f t="shared" si="75"/>
        <v>0.60996947000000001</v>
      </c>
      <c r="FL18" s="520">
        <f t="shared" si="75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Y18" si="76">+FP19+FP26+FP27+FP28+FP29</f>
        <v>6.0359758499999998</v>
      </c>
      <c r="FQ18" s="520">
        <f t="shared" si="76"/>
        <v>6.8046663900000004</v>
      </c>
      <c r="FR18" s="520">
        <f t="shared" si="76"/>
        <v>6.8538976700000003</v>
      </c>
      <c r="FS18" s="520">
        <f t="shared" si="76"/>
        <v>23.795865415000005</v>
      </c>
      <c r="FT18" s="520">
        <f t="shared" si="76"/>
        <v>0.37199187</v>
      </c>
      <c r="FU18" s="520">
        <f t="shared" si="76"/>
        <v>14.261088220000001</v>
      </c>
      <c r="FV18" s="520">
        <f t="shared" si="76"/>
        <v>3.4002133999999997</v>
      </c>
      <c r="FW18" s="520">
        <f t="shared" si="76"/>
        <v>38.701216189999997</v>
      </c>
      <c r="FX18" s="520">
        <f t="shared" si="76"/>
        <v>31.425323970000001</v>
      </c>
      <c r="FY18" s="520">
        <f t="shared" si="76"/>
        <v>7.4848571499999998</v>
      </c>
      <c r="FZ18" s="520">
        <f>+SUM(FO18:FY18)</f>
        <v>145.67521810500003</v>
      </c>
      <c r="GB18" s="708"/>
    </row>
    <row r="19" spans="2:184" ht="15.75" x14ac:dyDescent="0.25">
      <c r="B19" s="694" t="s">
        <v>680</v>
      </c>
      <c r="C19" s="518">
        <f>+SUM(C20:C25)</f>
        <v>11.15147065</v>
      </c>
      <c r="D19" s="518">
        <f t="shared" ref="D19:N19" si="77">+SUM(D20:D25)</f>
        <v>0</v>
      </c>
      <c r="E19" s="518">
        <f t="shared" si="77"/>
        <v>21.188293680000001</v>
      </c>
      <c r="F19" s="518">
        <f t="shared" si="77"/>
        <v>27.966326240000001</v>
      </c>
      <c r="G19" s="518">
        <f t="shared" si="77"/>
        <v>1.9615010799999999</v>
      </c>
      <c r="H19" s="518">
        <f t="shared" si="77"/>
        <v>8.5306554600000002</v>
      </c>
      <c r="I19" s="518">
        <f t="shared" si="77"/>
        <v>0</v>
      </c>
      <c r="J19" s="518">
        <f t="shared" si="77"/>
        <v>9.0423145199999997</v>
      </c>
      <c r="K19" s="518">
        <f t="shared" si="77"/>
        <v>2.5738179799999998</v>
      </c>
      <c r="L19" s="518">
        <f t="shared" si="77"/>
        <v>5.6072394300000008</v>
      </c>
      <c r="M19" s="518">
        <f t="shared" si="77"/>
        <v>18.479897899999997</v>
      </c>
      <c r="N19" s="518">
        <f t="shared" si="77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8">+SUM(R20:R25)</f>
        <v>0</v>
      </c>
      <c r="S19" s="518">
        <f t="shared" si="78"/>
        <v>2.3463372599999999</v>
      </c>
      <c r="T19" s="518">
        <f t="shared" si="78"/>
        <v>3.9840391899999998</v>
      </c>
      <c r="U19" s="518">
        <f t="shared" si="78"/>
        <v>0</v>
      </c>
      <c r="V19" s="518">
        <f t="shared" si="78"/>
        <v>19.050930729999997</v>
      </c>
      <c r="W19" s="518">
        <f t="shared" si="78"/>
        <v>0.39191871999999994</v>
      </c>
      <c r="X19" s="518">
        <f t="shared" si="78"/>
        <v>8.7097414099999995</v>
      </c>
      <c r="Y19" s="518">
        <f t="shared" si="78"/>
        <v>18.961298899999999</v>
      </c>
      <c r="Z19" s="518">
        <f t="shared" si="78"/>
        <v>3.9074476300000001</v>
      </c>
      <c r="AA19" s="518">
        <f t="shared" si="78"/>
        <v>16.950280970000001</v>
      </c>
      <c r="AB19" s="518">
        <f t="shared" si="78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2.2999999999999998</v>
      </c>
      <c r="AI19" s="518">
        <f t="shared" si="79"/>
        <v>3.3965806999999999</v>
      </c>
      <c r="AJ19" s="518">
        <f t="shared" si="79"/>
        <v>0</v>
      </c>
      <c r="AK19" s="518">
        <f t="shared" si="79"/>
        <v>3.3851988699999995</v>
      </c>
      <c r="AL19" s="518">
        <f t="shared" si="79"/>
        <v>3.0965806899999997</v>
      </c>
      <c r="AM19" s="518">
        <f t="shared" si="79"/>
        <v>1.33063697</v>
      </c>
      <c r="AN19" s="518">
        <f t="shared" si="79"/>
        <v>0</v>
      </c>
      <c r="AO19" s="518">
        <f t="shared" si="79"/>
        <v>113.875561</v>
      </c>
      <c r="AP19" s="518">
        <f t="shared" si="79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0">+SUM(AT20:AT25)</f>
        <v>14.807373150000002</v>
      </c>
      <c r="AU19" s="518">
        <f t="shared" si="80"/>
        <v>0</v>
      </c>
      <c r="AV19" s="518">
        <f t="shared" si="80"/>
        <v>0</v>
      </c>
      <c r="AW19" s="518">
        <f t="shared" si="80"/>
        <v>15.31349552</v>
      </c>
      <c r="AX19" s="518">
        <f t="shared" si="80"/>
        <v>0</v>
      </c>
      <c r="AY19" s="518">
        <f t="shared" si="80"/>
        <v>1.6528239300000001</v>
      </c>
      <c r="AZ19" s="518">
        <f t="shared" si="80"/>
        <v>10</v>
      </c>
      <c r="BA19" s="518">
        <f t="shared" si="80"/>
        <v>12.90664394</v>
      </c>
      <c r="BB19" s="518">
        <f t="shared" si="80"/>
        <v>14.8</v>
      </c>
      <c r="BC19" s="518">
        <f t="shared" si="80"/>
        <v>0</v>
      </c>
      <c r="BD19" s="518">
        <f t="shared" si="80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10.573263470000001</v>
      </c>
      <c r="BK19" s="518">
        <f t="shared" si="81"/>
        <v>6.077725</v>
      </c>
      <c r="BL19" s="518">
        <f t="shared" si="81"/>
        <v>54.430913969999999</v>
      </c>
      <c r="BM19" s="518">
        <f t="shared" si="81"/>
        <v>0.93810646999999991</v>
      </c>
      <c r="BN19" s="518">
        <f t="shared" si="81"/>
        <v>0.5</v>
      </c>
      <c r="BO19" s="518">
        <f t="shared" si="81"/>
        <v>22.21396524</v>
      </c>
      <c r="BP19" s="518">
        <f t="shared" si="81"/>
        <v>60.955221480000006</v>
      </c>
      <c r="BQ19" s="518">
        <f t="shared" si="81"/>
        <v>0</v>
      </c>
      <c r="BR19" s="518">
        <f t="shared" si="81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2">+SUM(BV20:BV25)</f>
        <v>5.1324096700000004</v>
      </c>
      <c r="BW19" s="518">
        <f t="shared" si="82"/>
        <v>7.1729433299999998</v>
      </c>
      <c r="BX19" s="518">
        <f t="shared" si="82"/>
        <v>1.6002809999999998</v>
      </c>
      <c r="BY19" s="518">
        <f t="shared" si="82"/>
        <v>0.20050000000000001</v>
      </c>
      <c r="BZ19" s="518">
        <f t="shared" si="82"/>
        <v>13.817931700000001</v>
      </c>
      <c r="CA19" s="518">
        <f t="shared" si="82"/>
        <v>0</v>
      </c>
      <c r="CB19" s="518">
        <f t="shared" si="82"/>
        <v>6.3974216100000003</v>
      </c>
      <c r="CC19" s="518">
        <f t="shared" si="82"/>
        <v>12.803040000000001</v>
      </c>
      <c r="CD19" s="518">
        <f t="shared" si="82"/>
        <v>0.57217881000000015</v>
      </c>
      <c r="CE19" s="518">
        <f t="shared" si="82"/>
        <v>10.6217083</v>
      </c>
      <c r="CF19" s="518">
        <f t="shared" si="82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3">+SUM(CJ20:CJ25)</f>
        <v>17.664523490000001</v>
      </c>
      <c r="CK19" s="518">
        <f t="shared" si="83"/>
        <v>5</v>
      </c>
      <c r="CL19" s="518">
        <f t="shared" si="83"/>
        <v>0</v>
      </c>
      <c r="CM19" s="518">
        <f t="shared" si="83"/>
        <v>7.3859060599999991</v>
      </c>
      <c r="CN19" s="518">
        <f t="shared" si="83"/>
        <v>0</v>
      </c>
      <c r="CO19" s="518">
        <f t="shared" si="83"/>
        <v>0</v>
      </c>
      <c r="CP19" s="518">
        <f t="shared" si="83"/>
        <v>3.9465506100000001</v>
      </c>
      <c r="CQ19" s="518">
        <f t="shared" si="83"/>
        <v>2.03779435</v>
      </c>
      <c r="CR19" s="518">
        <f t="shared" si="83"/>
        <v>60</v>
      </c>
      <c r="CS19" s="518">
        <f t="shared" si="83"/>
        <v>8.5</v>
      </c>
      <c r="CT19" s="518">
        <f t="shared" si="83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26.048321560000002</v>
      </c>
      <c r="DA19" s="518">
        <f t="shared" si="84"/>
        <v>0</v>
      </c>
      <c r="DB19" s="518">
        <f t="shared" si="84"/>
        <v>3.7464576599999999</v>
      </c>
      <c r="DC19" s="518">
        <f t="shared" si="84"/>
        <v>30</v>
      </c>
      <c r="DD19" s="518">
        <f t="shared" si="84"/>
        <v>3.3245222799999996</v>
      </c>
      <c r="DE19" s="518">
        <f t="shared" si="84"/>
        <v>2.7742645300000004</v>
      </c>
      <c r="DF19" s="518">
        <f t="shared" si="84"/>
        <v>17.405536380000001</v>
      </c>
      <c r="DG19" s="518">
        <f t="shared" si="84"/>
        <v>6.3002818100000004</v>
      </c>
      <c r="DH19" s="518">
        <f t="shared" si="84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5">+SUM(DL20:DL25)</f>
        <v>0.18098848000000001</v>
      </c>
      <c r="DM19" s="518">
        <f t="shared" si="85"/>
        <v>2.8470693699999998</v>
      </c>
      <c r="DN19" s="518">
        <f t="shared" si="85"/>
        <v>1.2411304700000001</v>
      </c>
      <c r="DO19" s="518">
        <f t="shared" si="85"/>
        <v>0</v>
      </c>
      <c r="DP19" s="518">
        <f t="shared" si="85"/>
        <v>34.799999999999997</v>
      </c>
      <c r="DQ19" s="518">
        <f t="shared" si="85"/>
        <v>0</v>
      </c>
      <c r="DR19" s="518">
        <f t="shared" si="85"/>
        <v>0</v>
      </c>
      <c r="DS19" s="518">
        <f t="shared" si="85"/>
        <v>-8.8391999999999995E-4</v>
      </c>
      <c r="DT19" s="518">
        <f t="shared" si="85"/>
        <v>0</v>
      </c>
      <c r="DU19" s="518">
        <f t="shared" si="85"/>
        <v>9.8000000000000007</v>
      </c>
      <c r="DV19" s="518">
        <f t="shared" si="85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6">+SUM(DZ20:DZ25)</f>
        <v>0.52540772000000002</v>
      </c>
      <c r="EA19" s="518">
        <f t="shared" si="86"/>
        <v>1.7311470499999999</v>
      </c>
      <c r="EB19" s="518">
        <f t="shared" si="86"/>
        <v>0</v>
      </c>
      <c r="EC19" s="518">
        <f t="shared" si="86"/>
        <v>3.9206698100000001</v>
      </c>
      <c r="ED19" s="518">
        <f t="shared" si="86"/>
        <v>3.5237496000000004</v>
      </c>
      <c r="EE19" s="518">
        <f t="shared" si="86"/>
        <v>0.95988728000000001</v>
      </c>
      <c r="EF19" s="518">
        <f t="shared" si="86"/>
        <v>9.8000000000000007</v>
      </c>
      <c r="EG19" s="518">
        <f t="shared" si="86"/>
        <v>0.84928722999999995</v>
      </c>
      <c r="EH19" s="518">
        <f t="shared" si="86"/>
        <v>9.8000000000000007</v>
      </c>
      <c r="EI19" s="518">
        <f t="shared" si="86"/>
        <v>21.919950759999999</v>
      </c>
      <c r="EJ19" s="518">
        <f t="shared" si="86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3.7581909699999998</v>
      </c>
      <c r="EP19" s="518">
        <f t="shared" si="87"/>
        <v>9.3104405400000001</v>
      </c>
      <c r="EQ19" s="518">
        <f t="shared" si="87"/>
        <v>1.9752218100000001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4.6087355999999993</v>
      </c>
      <c r="EW19" s="518">
        <f t="shared" si="87"/>
        <v>9.7166493800000016</v>
      </c>
      <c r="EX19" s="518">
        <f t="shared" si="87"/>
        <v>9.3030320499999988</v>
      </c>
      <c r="EY19" s="518">
        <f t="shared" si="10"/>
        <v>38.672270349999998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16.787866319999999</v>
      </c>
      <c r="FE19" s="518">
        <f t="shared" si="88"/>
        <v>0</v>
      </c>
      <c r="FF19" s="518">
        <f t="shared" si="88"/>
        <v>0.42440696999999999</v>
      </c>
      <c r="FG19" s="518">
        <f t="shared" si="88"/>
        <v>1.7050265000000002</v>
      </c>
      <c r="FH19" s="518">
        <f t="shared" si="88"/>
        <v>2.63444988</v>
      </c>
      <c r="FI19" s="518">
        <f t="shared" si="88"/>
        <v>0</v>
      </c>
      <c r="FJ19" s="518">
        <f t="shared" si="88"/>
        <v>8.2298756700000002</v>
      </c>
      <c r="FK19" s="518">
        <f t="shared" si="88"/>
        <v>0</v>
      </c>
      <c r="FL19" s="518">
        <f t="shared" si="88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Y19" si="89">+SUM(FP20:FP25)</f>
        <v>4.9445358800000001</v>
      </c>
      <c r="FQ19" s="518">
        <f t="shared" si="89"/>
        <v>6.8046663900000004</v>
      </c>
      <c r="FR19" s="518">
        <f t="shared" si="89"/>
        <v>6.8538976700000003</v>
      </c>
      <c r="FS19" s="518">
        <f t="shared" si="89"/>
        <v>20.884542700000004</v>
      </c>
      <c r="FT19" s="518">
        <f t="shared" si="89"/>
        <v>0</v>
      </c>
      <c r="FU19" s="518">
        <f t="shared" si="89"/>
        <v>8.0139407400000007</v>
      </c>
      <c r="FV19" s="518">
        <f t="shared" si="89"/>
        <v>3.2026539999999999</v>
      </c>
      <c r="FW19" s="518">
        <f t="shared" si="89"/>
        <v>21.050921809999998</v>
      </c>
      <c r="FX19" s="518">
        <f t="shared" si="89"/>
        <v>22.602951359999999</v>
      </c>
      <c r="FY19" s="518">
        <f t="shared" si="89"/>
        <v>6.6248284799999997</v>
      </c>
      <c r="FZ19" s="518">
        <f>+SUM(FO19:FY19)</f>
        <v>100.98293903</v>
      </c>
      <c r="GB19" s="708"/>
    </row>
    <row r="20" spans="2:184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f>+SUM(FO20:FY20)</f>
        <v>-0.10146581</v>
      </c>
      <c r="GB20" s="708"/>
    </row>
    <row r="21" spans="2:184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1.7930119099999999</v>
      </c>
      <c r="FZ21" s="518">
        <f>+SUM(FO21:FY21)</f>
        <v>2.8924432800000002</v>
      </c>
      <c r="GB21" s="708"/>
    </row>
    <row r="22" spans="2:184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v>4.83181657</v>
      </c>
      <c r="FZ22" s="518">
        <f>+SUM(FO22:FY22)</f>
        <v>98.19196156000001</v>
      </c>
      <c r="GB22" s="708"/>
    </row>
    <row r="23" spans="2:184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f>+SUM(FO23:FY23)</f>
        <v>0</v>
      </c>
      <c r="GB23" s="708"/>
    </row>
    <row r="24" spans="2:184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f>+SUM(FO24:FY24)</f>
        <v>0</v>
      </c>
      <c r="GB24" s="708"/>
    </row>
    <row r="25" spans="2:184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f>+SUM(FO25:FY25)</f>
        <v>0</v>
      </c>
      <c r="GB25" s="708"/>
    </row>
    <row r="26" spans="2:184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518">
        <v>0.86002867000000005</v>
      </c>
      <c r="FZ26" s="15">
        <f>+SUM(FO26:FY26)</f>
        <v>16.476374464999996</v>
      </c>
      <c r="GB26" s="708"/>
    </row>
    <row r="27" spans="2:184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v>0</v>
      </c>
      <c r="FZ27" s="15">
        <f>+SUM(FO27:FY27)</f>
        <v>28.215904610000003</v>
      </c>
      <c r="GB27" s="708"/>
    </row>
    <row r="28" spans="2:184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f>+SUM(FO28:FY28)</f>
        <v>0</v>
      </c>
      <c r="GB28" s="708"/>
    </row>
    <row r="29" spans="2:184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f>+SUM(FO29:FY29)</f>
        <v>0</v>
      </c>
      <c r="GB29" s="708"/>
    </row>
    <row r="30" spans="2:184" ht="15.75" x14ac:dyDescent="0.25">
      <c r="B30" s="690" t="s">
        <v>97</v>
      </c>
      <c r="C30" s="20">
        <f>+C31</f>
        <v>5.5507148900000001</v>
      </c>
      <c r="D30" s="20">
        <f t="shared" ref="D30:N30" si="90">+D31</f>
        <v>7.6082152199999999</v>
      </c>
      <c r="E30" s="20">
        <f t="shared" si="90"/>
        <v>5.6595372299999998</v>
      </c>
      <c r="F30" s="20">
        <f t="shared" si="90"/>
        <v>22.276979749999999</v>
      </c>
      <c r="G30" s="20">
        <f t="shared" si="90"/>
        <v>13.370742770000001</v>
      </c>
      <c r="H30" s="20">
        <f t="shared" si="90"/>
        <v>12.091551429999999</v>
      </c>
      <c r="I30" s="20">
        <f t="shared" si="90"/>
        <v>16.211142059999997</v>
      </c>
      <c r="J30" s="20">
        <f t="shared" si="90"/>
        <v>23.105805289999999</v>
      </c>
      <c r="K30" s="20">
        <f t="shared" si="90"/>
        <v>16.824266360000003</v>
      </c>
      <c r="L30" s="20">
        <f t="shared" si="90"/>
        <v>20.700121630000002</v>
      </c>
      <c r="M30" s="20">
        <f t="shared" si="90"/>
        <v>17.412560109999998</v>
      </c>
      <c r="N30" s="20">
        <f t="shared" si="90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1">+R31</f>
        <v>8.5082825699999987</v>
      </c>
      <c r="S30" s="20">
        <f t="shared" si="91"/>
        <v>9.7379572400000001</v>
      </c>
      <c r="T30" s="20">
        <f t="shared" si="91"/>
        <v>8.7630396600000005</v>
      </c>
      <c r="U30" s="20">
        <f t="shared" si="91"/>
        <v>16.177798370000001</v>
      </c>
      <c r="V30" s="20">
        <f t="shared" si="91"/>
        <v>10.666581310000002</v>
      </c>
      <c r="W30" s="20">
        <f t="shared" si="91"/>
        <v>18.408572660000001</v>
      </c>
      <c r="X30" s="20">
        <f t="shared" si="91"/>
        <v>12.452937820000001</v>
      </c>
      <c r="Y30" s="20">
        <f t="shared" si="91"/>
        <v>25.748133639999999</v>
      </c>
      <c r="Z30" s="20">
        <f t="shared" si="91"/>
        <v>30.555768060000002</v>
      </c>
      <c r="AA30" s="20">
        <f t="shared" si="91"/>
        <v>56.478655369999998</v>
      </c>
      <c r="AB30" s="20">
        <f t="shared" si="91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2">+AF31</f>
        <v>20.1422174</v>
      </c>
      <c r="AG30" s="20">
        <f t="shared" si="92"/>
        <v>12.540757229999999</v>
      </c>
      <c r="AH30" s="20">
        <f t="shared" si="92"/>
        <v>14.287242979999998</v>
      </c>
      <c r="AI30" s="20">
        <f t="shared" si="92"/>
        <v>18.938540720000002</v>
      </c>
      <c r="AJ30" s="20">
        <f t="shared" si="92"/>
        <v>14.09442402</v>
      </c>
      <c r="AK30" s="20">
        <f t="shared" si="92"/>
        <v>19.030772610000003</v>
      </c>
      <c r="AL30" s="20">
        <f t="shared" si="92"/>
        <v>23.220054579999996</v>
      </c>
      <c r="AM30" s="20">
        <f t="shared" si="92"/>
        <v>16.261045020000001</v>
      </c>
      <c r="AN30" s="20">
        <f t="shared" si="92"/>
        <v>18.215480019999998</v>
      </c>
      <c r="AO30" s="20">
        <f t="shared" si="92"/>
        <v>21.059187850000001</v>
      </c>
      <c r="AP30" s="20">
        <f t="shared" si="92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3">+AT31</f>
        <v>19.749303470000001</v>
      </c>
      <c r="AU30" s="20">
        <f t="shared" si="93"/>
        <v>18.914038100000003</v>
      </c>
      <c r="AV30" s="20">
        <f t="shared" si="93"/>
        <v>33.594811460000003</v>
      </c>
      <c r="AW30" s="20">
        <f t="shared" si="93"/>
        <v>28.461151310000002</v>
      </c>
      <c r="AX30" s="20">
        <f t="shared" si="93"/>
        <v>27.624710179999994</v>
      </c>
      <c r="AY30" s="20">
        <f t="shared" si="93"/>
        <v>26.79032316</v>
      </c>
      <c r="AZ30" s="20">
        <f t="shared" si="93"/>
        <v>27.403391430000003</v>
      </c>
      <c r="BA30" s="20">
        <f t="shared" si="93"/>
        <v>28.173193509999997</v>
      </c>
      <c r="BB30" s="20">
        <f t="shared" si="93"/>
        <v>26.134556580000002</v>
      </c>
      <c r="BC30" s="20">
        <f t="shared" si="93"/>
        <v>26.606521330000003</v>
      </c>
      <c r="BD30" s="20">
        <f t="shared" si="93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94">+BH31</f>
        <v>10.546267820000001</v>
      </c>
      <c r="BI30" s="20">
        <f t="shared" si="94"/>
        <v>20.976857949999999</v>
      </c>
      <c r="BJ30" s="20">
        <f t="shared" si="94"/>
        <v>15.36336644</v>
      </c>
      <c r="BK30" s="20">
        <f t="shared" si="94"/>
        <v>12.08286556</v>
      </c>
      <c r="BL30" s="20">
        <f t="shared" si="94"/>
        <v>18.257186300000001</v>
      </c>
      <c r="BM30" s="20">
        <f t="shared" si="94"/>
        <v>12.760282009999999</v>
      </c>
      <c r="BN30" s="20">
        <f t="shared" si="94"/>
        <v>15.789528649999998</v>
      </c>
      <c r="BO30" s="20">
        <f t="shared" si="94"/>
        <v>25.700770609999999</v>
      </c>
      <c r="BP30" s="20">
        <f t="shared" si="94"/>
        <v>24.705543210000002</v>
      </c>
      <c r="BQ30" s="20">
        <f t="shared" si="94"/>
        <v>27.558129610000002</v>
      </c>
      <c r="BR30" s="20">
        <f t="shared" si="94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95">+BV31</f>
        <v>5.8143633600000006</v>
      </c>
      <c r="BW30" s="20">
        <f t="shared" si="95"/>
        <v>20.39097872</v>
      </c>
      <c r="BX30" s="20">
        <f t="shared" si="95"/>
        <v>15.74661901</v>
      </c>
      <c r="BY30" s="20">
        <f t="shared" si="95"/>
        <v>14.12727887</v>
      </c>
      <c r="BZ30" s="20">
        <f t="shared" si="95"/>
        <v>13.29381463</v>
      </c>
      <c r="CA30" s="20">
        <f t="shared" si="95"/>
        <v>18.595190719999998</v>
      </c>
      <c r="CB30" s="20">
        <f t="shared" si="95"/>
        <v>21.1018668</v>
      </c>
      <c r="CC30" s="20">
        <f t="shared" si="95"/>
        <v>23.641603189999998</v>
      </c>
      <c r="CD30" s="20">
        <f t="shared" si="95"/>
        <v>18.51755455</v>
      </c>
      <c r="CE30" s="20">
        <f t="shared" si="95"/>
        <v>17.337887970000001</v>
      </c>
      <c r="CF30" s="20">
        <f t="shared" si="95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6">+CJ31</f>
        <v>9.1002779899999986</v>
      </c>
      <c r="CK30" s="20">
        <f t="shared" si="96"/>
        <v>23.409517659999999</v>
      </c>
      <c r="CL30" s="20">
        <f t="shared" si="96"/>
        <v>21.707583639999996</v>
      </c>
      <c r="CM30" s="20">
        <f t="shared" si="96"/>
        <v>10.489696</v>
      </c>
      <c r="CN30" s="20">
        <f t="shared" si="96"/>
        <v>12.273839250000002</v>
      </c>
      <c r="CO30" s="20">
        <f t="shared" si="96"/>
        <v>15.54718491</v>
      </c>
      <c r="CP30" s="20">
        <f t="shared" si="96"/>
        <v>17.46819056</v>
      </c>
      <c r="CQ30" s="20">
        <f t="shared" si="96"/>
        <v>12.651154750000002</v>
      </c>
      <c r="CR30" s="20">
        <f t="shared" si="96"/>
        <v>15.6717195</v>
      </c>
      <c r="CS30" s="20">
        <f t="shared" si="96"/>
        <v>22.362324670000003</v>
      </c>
      <c r="CT30" s="20">
        <f t="shared" si="96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7">+CX31</f>
        <v>25.4640095</v>
      </c>
      <c r="CY30" s="20">
        <f t="shared" si="97"/>
        <v>10.084169260000001</v>
      </c>
      <c r="CZ30" s="20">
        <f t="shared" si="97"/>
        <v>0.99248373000000001</v>
      </c>
      <c r="DA30" s="20">
        <f t="shared" si="97"/>
        <v>1.1575315899999998</v>
      </c>
      <c r="DB30" s="20">
        <f t="shared" si="97"/>
        <v>0.53632413000000001</v>
      </c>
      <c r="DC30" s="20">
        <f t="shared" si="97"/>
        <v>12.05482024</v>
      </c>
      <c r="DD30" s="20">
        <f t="shared" si="97"/>
        <v>11.621464420000001</v>
      </c>
      <c r="DE30" s="20">
        <f t="shared" si="97"/>
        <v>46.196651230000001</v>
      </c>
      <c r="DF30" s="20">
        <f t="shared" si="97"/>
        <v>45.207441370000005</v>
      </c>
      <c r="DG30" s="20">
        <f t="shared" si="97"/>
        <v>46.013665000000003</v>
      </c>
      <c r="DH30" s="20">
        <f t="shared" si="97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8">+DL31</f>
        <v>46.69369889</v>
      </c>
      <c r="DM30" s="20">
        <f t="shared" si="98"/>
        <v>95.946257779999996</v>
      </c>
      <c r="DN30" s="20">
        <f t="shared" si="98"/>
        <v>25.137417420000002</v>
      </c>
      <c r="DO30" s="20">
        <f t="shared" si="98"/>
        <v>41.680448519999999</v>
      </c>
      <c r="DP30" s="20">
        <f t="shared" si="98"/>
        <v>62.693770530000002</v>
      </c>
      <c r="DQ30" s="20">
        <f t="shared" si="98"/>
        <v>26.47010753</v>
      </c>
      <c r="DR30" s="20">
        <f t="shared" si="98"/>
        <v>13.925675879999998</v>
      </c>
      <c r="DS30" s="20">
        <f t="shared" si="98"/>
        <v>27.346034360000012</v>
      </c>
      <c r="DT30" s="20">
        <f t="shared" si="98"/>
        <v>22.704982610000002</v>
      </c>
      <c r="DU30" s="20">
        <f t="shared" si="98"/>
        <v>29.070602400000002</v>
      </c>
      <c r="DV30" s="20">
        <f t="shared" si="98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9">+DZ31</f>
        <v>23.317719929999999</v>
      </c>
      <c r="EA30" s="20">
        <f t="shared" si="99"/>
        <v>26.514658179999994</v>
      </c>
      <c r="EB30" s="20">
        <f t="shared" si="99"/>
        <v>15.74113816</v>
      </c>
      <c r="EC30" s="20">
        <f t="shared" si="99"/>
        <v>22.153528419999997</v>
      </c>
      <c r="ED30" s="20">
        <f t="shared" si="99"/>
        <v>28.696389800000002</v>
      </c>
      <c r="EE30" s="20">
        <f t="shared" si="99"/>
        <v>26.228393300000004</v>
      </c>
      <c r="EF30" s="20">
        <f t="shared" si="99"/>
        <v>23.387970760000002</v>
      </c>
      <c r="EG30" s="20">
        <f t="shared" si="99"/>
        <v>41.753352570000004</v>
      </c>
      <c r="EH30" s="20">
        <f t="shared" si="99"/>
        <v>22.848014239999998</v>
      </c>
      <c r="EI30" s="20">
        <f t="shared" si="99"/>
        <v>23.729449049999999</v>
      </c>
      <c r="EJ30" s="20">
        <f t="shared" si="99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0">+EN31</f>
        <v>36.97937743</v>
      </c>
      <c r="EO30" s="20">
        <f t="shared" si="100"/>
        <v>33.804965200000005</v>
      </c>
      <c r="EP30" s="20">
        <f t="shared" si="100"/>
        <v>17.74826135</v>
      </c>
      <c r="EQ30" s="20">
        <f t="shared" si="100"/>
        <v>24.764321549999998</v>
      </c>
      <c r="ER30" s="20">
        <f t="shared" si="100"/>
        <v>20.022057450000002</v>
      </c>
      <c r="ES30" s="20">
        <f t="shared" si="100"/>
        <v>29.67421766</v>
      </c>
      <c r="ET30" s="20">
        <f t="shared" si="100"/>
        <v>25.697625540000001</v>
      </c>
      <c r="EU30" s="20">
        <f t="shared" si="100"/>
        <v>18.254227400000001</v>
      </c>
      <c r="EV30" s="20">
        <f t="shared" si="100"/>
        <v>14.335446780000002</v>
      </c>
      <c r="EW30" s="20">
        <f t="shared" si="100"/>
        <v>22.559948979999998</v>
      </c>
      <c r="EX30" s="20">
        <f t="shared" si="100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1">+FB31</f>
        <v>18.24949801</v>
      </c>
      <c r="FC30" s="20">
        <f t="shared" si="101"/>
        <v>27.436865409999999</v>
      </c>
      <c r="FD30" s="20">
        <f t="shared" si="101"/>
        <v>51.321893530000004</v>
      </c>
      <c r="FE30" s="20">
        <f t="shared" si="101"/>
        <v>22.31659784</v>
      </c>
      <c r="FF30" s="20">
        <f t="shared" si="101"/>
        <v>25.245633710000003</v>
      </c>
      <c r="FG30" s="20">
        <f t="shared" si="101"/>
        <v>22.23545193</v>
      </c>
      <c r="FH30" s="20">
        <f t="shared" si="101"/>
        <v>20.475663509999997</v>
      </c>
      <c r="FI30" s="20">
        <f t="shared" si="101"/>
        <v>17.814643519999997</v>
      </c>
      <c r="FJ30" s="20">
        <f t="shared" si="101"/>
        <v>31.257064329999999</v>
      </c>
      <c r="FK30" s="20">
        <f t="shared" si="101"/>
        <v>14.19060661</v>
      </c>
      <c r="FL30" s="20">
        <f t="shared" si="101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Y30" si="102">+FP31</f>
        <v>15.807135730000001</v>
      </c>
      <c r="FQ30" s="20">
        <f t="shared" si="102"/>
        <v>14.144346639999998</v>
      </c>
      <c r="FR30" s="20">
        <f t="shared" si="102"/>
        <v>27.805966270000003</v>
      </c>
      <c r="FS30" s="20">
        <f t="shared" si="102"/>
        <v>20.616317370000001</v>
      </c>
      <c r="FT30" s="20">
        <f t="shared" si="102"/>
        <v>39.090466310000004</v>
      </c>
      <c r="FU30" s="20">
        <f t="shared" si="102"/>
        <v>33.634123550000005</v>
      </c>
      <c r="FV30" s="20">
        <f t="shared" si="102"/>
        <v>17.715722190000001</v>
      </c>
      <c r="FW30" s="20">
        <f t="shared" si="102"/>
        <v>14.223429119999999</v>
      </c>
      <c r="FX30" s="20">
        <f t="shared" si="102"/>
        <v>14.8001503</v>
      </c>
      <c r="FY30" s="20">
        <f t="shared" si="102"/>
        <v>22.625424680000002</v>
      </c>
      <c r="FZ30" s="20">
        <f>+SUM(FO30:FY30)</f>
        <v>252.54949667000002</v>
      </c>
      <c r="GB30" s="708"/>
    </row>
    <row r="31" spans="2:184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v>22.625424680000002</v>
      </c>
      <c r="FZ31" s="15">
        <f>+SUM(FO31:FY31)</f>
        <v>252.54949667000002</v>
      </c>
      <c r="GB31" s="708"/>
    </row>
    <row r="32" spans="2:184" ht="15.75" x14ac:dyDescent="0.25">
      <c r="B32" s="690" t="s">
        <v>40</v>
      </c>
      <c r="C32" s="20">
        <f>+C33+C38+C39+C35</f>
        <v>-122.01329572919987</v>
      </c>
      <c r="D32" s="20">
        <f t="shared" ref="D32" si="103">+D33+D38+D39+D35</f>
        <v>7.4232420891994959</v>
      </c>
      <c r="E32" s="20">
        <f t="shared" ref="E32" si="104">+E33+E38+E39+E35</f>
        <v>31.286064320000285</v>
      </c>
      <c r="F32" s="20">
        <f t="shared" ref="F32" si="105">+F33+F38+F39+F35</f>
        <v>47.0123213299998</v>
      </c>
      <c r="G32" s="20">
        <f t="shared" ref="G32" si="106">+G33+G38+G39+G35</f>
        <v>-7.8155734799998129</v>
      </c>
      <c r="H32" s="20">
        <f t="shared" ref="H32" si="107">+H33+H38+H39+H35</f>
        <v>-37.967894019999569</v>
      </c>
      <c r="I32" s="20">
        <f t="shared" ref="I32" si="108">+I33+I38+I39+I35</f>
        <v>-14.135094030000067</v>
      </c>
      <c r="J32" s="20">
        <f t="shared" ref="J32" si="109">+J33+J38+J39+J35</f>
        <v>-2.9445746100003793</v>
      </c>
      <c r="K32" s="20">
        <f t="shared" ref="K32" si="110">+K33+K38+K39+K35</f>
        <v>-80.254098819999768</v>
      </c>
      <c r="L32" s="20">
        <f t="shared" ref="L32" si="111">+L33+L38+L39+L35</f>
        <v>2.7813042617994306</v>
      </c>
      <c r="M32" s="20">
        <f t="shared" ref="M32" si="112">+M33+M38+M39+M35</f>
        <v>48.568886712499406</v>
      </c>
      <c r="N32" s="20">
        <f t="shared" ref="N32" si="113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14">+R33+R38+R39+R35</f>
        <v>14.876469009999894</v>
      </c>
      <c r="S32" s="20">
        <f t="shared" ref="S32" si="115">+S33+S38+S39+S35</f>
        <v>-10.501003729999981</v>
      </c>
      <c r="T32" s="20">
        <f t="shared" ref="T32" si="116">+T33+T38+T39+T35</f>
        <v>-17.138383263800097</v>
      </c>
      <c r="U32" s="20">
        <f t="shared" ref="U32" si="117">+U33+U38+U39+U35</f>
        <v>-5.3741388299999908</v>
      </c>
      <c r="V32" s="20">
        <f t="shared" ref="V32" si="118">+V33+V38+V39+V35</f>
        <v>95.815622033999233</v>
      </c>
      <c r="W32" s="20">
        <f t="shared" ref="W32" si="119">+W33+W38+W39+W35</f>
        <v>-77.537608899998943</v>
      </c>
      <c r="X32" s="20">
        <f t="shared" ref="X32" si="120">+X33+X38+X39+X35</f>
        <v>-16.490954850000257</v>
      </c>
      <c r="Y32" s="20">
        <f t="shared" ref="Y32" si="121">+Y33+Y38+Y39+Y35</f>
        <v>4.1352877500000673</v>
      </c>
      <c r="Z32" s="20">
        <f t="shared" ref="Z32" si="122">+Z33+Z38+Z39+Z35</f>
        <v>-26.095063979000997</v>
      </c>
      <c r="AA32" s="20">
        <f t="shared" ref="AA32" si="123">+AA33+AA38+AA39+AA35</f>
        <v>1.5013283800015067</v>
      </c>
      <c r="AB32" s="20">
        <f t="shared" ref="AB32" si="124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25">+AF33+AF38+AF39+AF35</f>
        <v>-21.938869839999953</v>
      </c>
      <c r="AG32" s="20">
        <f t="shared" ref="AG32" si="126">+AG33+AG38+AG39+AG35</f>
        <v>-213.47281488999988</v>
      </c>
      <c r="AH32" s="20">
        <f t="shared" ref="AH32" si="127">+AH33+AH38+AH39+AH35</f>
        <v>62.986119240000569</v>
      </c>
      <c r="AI32" s="20">
        <f t="shared" ref="AI32" si="128">+AI33+AI38+AI39+AI35</f>
        <v>-40.993414270000088</v>
      </c>
      <c r="AJ32" s="20">
        <f t="shared" ref="AJ32" si="129">+AJ33+AJ38+AJ39+AJ35</f>
        <v>-11.557595540000147</v>
      </c>
      <c r="AK32" s="20">
        <f t="shared" ref="AK32" si="130">+AK33+AK38+AK39+AK35</f>
        <v>-109.24104052000025</v>
      </c>
      <c r="AL32" s="20">
        <f t="shared" ref="AL32" si="131">+AL33+AL38+AL39+AL35</f>
        <v>169.11657082000073</v>
      </c>
      <c r="AM32" s="20">
        <f t="shared" ref="AM32" si="132">+AM33+AM38+AM39+AM35</f>
        <v>-72.559384420000697</v>
      </c>
      <c r="AN32" s="20">
        <f t="shared" ref="AN32" si="133">+AN33+AN38+AN39+AN35</f>
        <v>-36.6397123699996</v>
      </c>
      <c r="AO32" s="20">
        <f t="shared" ref="AO32" si="134">+AO33+AO38+AO39+AO35</f>
        <v>13.712629829999347</v>
      </c>
      <c r="AP32" s="20">
        <f t="shared" ref="AP32" si="135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36">+AT33+AT38+AT39+AT35</f>
        <v>266.74025158999996</v>
      </c>
      <c r="AU32" s="20">
        <f t="shared" ref="AU32" si="137">+AU33+AU38+AU39+AU35</f>
        <v>-92.502651279999682</v>
      </c>
      <c r="AV32" s="20">
        <f t="shared" ref="AV32" si="138">+AV33+AV38+AV39+AV35</f>
        <v>-67.667235640000001</v>
      </c>
      <c r="AW32" s="20">
        <f t="shared" ref="AW32" si="139">+AW33+AW38+AW39+AW35</f>
        <v>-17.419662419999916</v>
      </c>
      <c r="AX32" s="20">
        <f t="shared" ref="AX32" si="140">+AX33+AX38+AX39+AX35</f>
        <v>-15.698931590001285</v>
      </c>
      <c r="AY32" s="20">
        <f t="shared" ref="AY32" si="141">+AY33+AY38+AY39+AY35</f>
        <v>-0.5540361799995619</v>
      </c>
      <c r="AZ32" s="20">
        <f t="shared" ref="AZ32" si="142">+AZ33+AZ38+AZ39+AZ35</f>
        <v>24.138302660000157</v>
      </c>
      <c r="BA32" s="20">
        <f t="shared" ref="BA32" si="143">+BA33+BA38+BA39+BA35</f>
        <v>-1.5135633299990947</v>
      </c>
      <c r="BB32" s="20">
        <f t="shared" ref="BB32" si="144">+BB33+BB38+BB39+BB35</f>
        <v>41.296647919999693</v>
      </c>
      <c r="BC32" s="20">
        <f t="shared" ref="BC32" si="145">+BC33+BC38+BC39+BC35</f>
        <v>53.17751473000061</v>
      </c>
      <c r="BD32" s="20">
        <f t="shared" ref="BD32" si="146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7">+BH33+BH38+BH39+BH35</f>
        <v>-123.53643204999946</v>
      </c>
      <c r="BI32" s="20">
        <f t="shared" ref="BI32" si="148">+BI33+BI38+BI39+BI35</f>
        <v>-43.008640510000035</v>
      </c>
      <c r="BJ32" s="20">
        <f t="shared" ref="BJ32" si="149">+BJ33+BJ38+BJ39+BJ35</f>
        <v>-9.2927700004175051E-3</v>
      </c>
      <c r="BK32" s="20">
        <f t="shared" ref="BK32" si="150">+BK33+BK38+BK39+BK35</f>
        <v>-9.7057541799997509</v>
      </c>
      <c r="BL32" s="20">
        <f t="shared" ref="BL32" si="151">+BL33+BL38+BL39+BL35</f>
        <v>-59.579330340000212</v>
      </c>
      <c r="BM32" s="20">
        <f t="shared" ref="BM32" si="152">+BM33+BM38+BM39+BM35</f>
        <v>-39.710372320000189</v>
      </c>
      <c r="BN32" s="20">
        <f t="shared" ref="BN32" si="153">+BN33+BN38+BN39+BN35</f>
        <v>-11.79093531999942</v>
      </c>
      <c r="BO32" s="20">
        <f t="shared" ref="BO32" si="154">+BO33+BO38+BO39+BO35</f>
        <v>-70.859365370000702</v>
      </c>
      <c r="BP32" s="20">
        <f t="shared" ref="BP32" si="155">+BP33+BP38+BP39+BP35</f>
        <v>17.361115889999081</v>
      </c>
      <c r="BQ32" s="20">
        <f t="shared" ref="BQ32" si="156">+BQ33+BQ38+BQ39+BQ35</f>
        <v>35.378199310001001</v>
      </c>
      <c r="BR32" s="20">
        <f t="shared" ref="BR32" si="157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8">+BV33+BV38+BV39+BV35</f>
        <v>14.828506820000108</v>
      </c>
      <c r="BW32" s="20">
        <f t="shared" ref="BW32" si="159">+BW33+BW38+BW39+BW35</f>
        <v>-169.92933360000069</v>
      </c>
      <c r="BX32" s="20">
        <f t="shared" ref="BX32" si="160">+BX33+BX38+BX39+BX35</f>
        <v>-88.318774409999079</v>
      </c>
      <c r="BY32" s="20">
        <f t="shared" ref="BY32" si="161">+BY33+BY38+BY39+BY35</f>
        <v>-87.40265385700053</v>
      </c>
      <c r="BZ32" s="20">
        <f t="shared" ref="BZ32" si="162">+BZ33+BZ38+BZ39+BZ35</f>
        <v>28.094431025999864</v>
      </c>
      <c r="CA32" s="20">
        <f t="shared" ref="CA32" si="163">+CA33+CA38+CA39+CA35</f>
        <v>122.47610941300083</v>
      </c>
      <c r="CB32" s="20">
        <f t="shared" ref="CB32" si="164">+CB33+CB38+CB39+CB35</f>
        <v>-26.775783549998909</v>
      </c>
      <c r="CC32" s="20">
        <f t="shared" ref="CC32" si="165">+CC33+CC38+CC39+CC35</f>
        <v>237.22945737999891</v>
      </c>
      <c r="CD32" s="20">
        <f t="shared" ref="CD32" si="166">+CD33+CD38+CD39+CD35</f>
        <v>-27.150076859998919</v>
      </c>
      <c r="CE32" s="20">
        <f t="shared" ref="CE32" si="167">+CE33+CE38+CE39+CE35</f>
        <v>-3.0091867600012847</v>
      </c>
      <c r="CF32" s="20">
        <f t="shared" ref="CF32" si="168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9">+CJ33+CJ38+CJ39+CJ35</f>
        <v>-10.159204929999859</v>
      </c>
      <c r="CK32" s="20">
        <f t="shared" ref="CK32" si="170">+CK33+CK38+CK39+CK35</f>
        <v>-27.847858410000029</v>
      </c>
      <c r="CL32" s="20">
        <f t="shared" ref="CL32" si="171">+CL33+CL38+CL39+CL35</f>
        <v>25.37781040999921</v>
      </c>
      <c r="CM32" s="20">
        <f t="shared" ref="CM32" si="172">+CM33+CM38+CM39+CM35</f>
        <v>29.673834300001111</v>
      </c>
      <c r="CN32" s="20">
        <f t="shared" ref="CN32" si="173">+CN33+CN38+CN39+CN35</f>
        <v>26.728054879999284</v>
      </c>
      <c r="CO32" s="20">
        <f t="shared" ref="CO32" si="174">+CO33+CO38+CO39+CO35</f>
        <v>80.606406923000122</v>
      </c>
      <c r="CP32" s="20">
        <f t="shared" ref="CP32" si="175">+CP33+CP38+CP39+CP35</f>
        <v>-96.840949570000447</v>
      </c>
      <c r="CQ32" s="20">
        <f t="shared" ref="CQ32" si="176">+CQ33+CQ38+CQ39+CQ35</f>
        <v>-215.71583707000025</v>
      </c>
      <c r="CR32" s="20">
        <f t="shared" ref="CR32" si="177">+CR33+CR38+CR39+CR35</f>
        <v>191.54956505200019</v>
      </c>
      <c r="CS32" s="20">
        <f t="shared" ref="CS32" si="178">+CS33+CS38+CS39+CS35</f>
        <v>107.64422997000023</v>
      </c>
      <c r="CT32" s="20">
        <f t="shared" ref="CT32" si="179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0">+CX33+CX38+CX39+CX35</f>
        <v>-100.51958138000016</v>
      </c>
      <c r="CY32" s="20">
        <f t="shared" ref="CY32" si="181">+CY33+CY38+CY39+CY35</f>
        <v>-90.764080449999696</v>
      </c>
      <c r="CZ32" s="20">
        <f t="shared" ref="CZ32" si="182">+CZ33+CZ38+CZ39+CZ35</f>
        <v>-22.798007169999696</v>
      </c>
      <c r="DA32" s="20">
        <f t="shared" ref="DA32" si="183">+DA33+DA38+DA39+DA35</f>
        <v>-579.15559945100051</v>
      </c>
      <c r="DB32" s="20">
        <f t="shared" ref="DB32" si="184">+DB33+DB38+DB39+DB35</f>
        <v>-34.159357559999442</v>
      </c>
      <c r="DC32" s="20">
        <f t="shared" ref="DC32" si="185">+DC33+DC38+DC39+DC35</f>
        <v>-3.5776243270004437</v>
      </c>
      <c r="DD32" s="20">
        <f t="shared" ref="DD32" si="186">+DD33+DD38+DD39+DD35</f>
        <v>-149.74090105999977</v>
      </c>
      <c r="DE32" s="20">
        <f t="shared" ref="DE32" si="187">+DE33+DE38+DE39+DE35</f>
        <v>61.612148400000443</v>
      </c>
      <c r="DF32" s="20">
        <f t="shared" ref="DF32" si="188">+DF33+DF38+DF39+DF35</f>
        <v>254.45678346000074</v>
      </c>
      <c r="DG32" s="20">
        <f t="shared" ref="DG32" si="189">+DG33+DG38+DG39+DG35</f>
        <v>6.9450694199976155</v>
      </c>
      <c r="DH32" s="20">
        <f t="shared" ref="DH32" si="190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1">+DL33+DL38+DL39+DL35</f>
        <v>-47.024620579999748</v>
      </c>
      <c r="DM32" s="20">
        <f t="shared" ref="DM32" si="192">+DM33+DM38+DM39+DM35</f>
        <v>165.90865391999881</v>
      </c>
      <c r="DN32" s="20">
        <f t="shared" ref="DN32" si="193">+DN33+DN38+DN39+DN35</f>
        <v>-30.1003078699989</v>
      </c>
      <c r="DO32" s="20">
        <f t="shared" ref="DO32" si="194">+DO33+DO38+DO39+DO35</f>
        <v>41.628650059999188</v>
      </c>
      <c r="DP32" s="20">
        <f t="shared" ref="DP32" si="195">+DP33+DP38+DP39+DP35</f>
        <v>-81.415873359999296</v>
      </c>
      <c r="DQ32" s="20">
        <f t="shared" ref="DQ32" si="196">+DQ33+DQ38+DQ39+DQ35</f>
        <v>-24.975602817001366</v>
      </c>
      <c r="DR32" s="20">
        <f t="shared" ref="DR32" si="197">+DR33+DR38+DR39+DR35</f>
        <v>-50.312020089999486</v>
      </c>
      <c r="DS32" s="20">
        <f t="shared" ref="DS32" si="198">+DS33+DS38+DS39+DS35</f>
        <v>174.78707954559991</v>
      </c>
      <c r="DT32" s="20">
        <f t="shared" ref="DT32" si="199">+DT33+DT38+DT39+DT35</f>
        <v>-192.32805536999621</v>
      </c>
      <c r="DU32" s="20">
        <f t="shared" ref="DU32" si="200">+DU33+DU38+DU39+DU35</f>
        <v>25.080005242000688</v>
      </c>
      <c r="DV32" s="20">
        <f t="shared" ref="DV32" si="201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2">+DZ33+DZ38+DZ39+DZ35</f>
        <v>-223.22748705499984</v>
      </c>
      <c r="EA32" s="20">
        <f t="shared" ref="EA32" si="203">+EA33+EA38+EA39+EA35</f>
        <v>-8.0591186999999671</v>
      </c>
      <c r="EB32" s="20">
        <f t="shared" ref="EB32" si="204">+EB33+EB38+EB39+EB35</f>
        <v>18.238107520000511</v>
      </c>
      <c r="EC32" s="20">
        <f t="shared" ref="EC32" si="205">+EC33+EC38+EC39+EC35</f>
        <v>186.85787696999981</v>
      </c>
      <c r="ED32" s="20">
        <f t="shared" ref="ED32" si="206">+ED33+ED38+ED39+ED35</f>
        <v>-229.29765705000042</v>
      </c>
      <c r="EE32" s="20">
        <f t="shared" ref="EE32" si="207">+EE33+EE38+EE39+EE35</f>
        <v>17.311734340000545</v>
      </c>
      <c r="EF32" s="20">
        <f t="shared" ref="EF32" si="208">+EF33+EF38+EF39+EF35</f>
        <v>-19.693109410002513</v>
      </c>
      <c r="EG32" s="20">
        <f t="shared" ref="EG32" si="209">+EG33+EG38+EG39+EG35</f>
        <v>-34.014280579997248</v>
      </c>
      <c r="EH32" s="20">
        <f t="shared" ref="EH32" si="210">+EH33+EH38+EH39+EH35</f>
        <v>-29.145123060001357</v>
      </c>
      <c r="EI32" s="20">
        <f t="shared" ref="EI32" si="211">+EI33+EI38+EI39+EI35</f>
        <v>34.934611140000328</v>
      </c>
      <c r="EJ32" s="20">
        <f t="shared" ref="EJ32" si="212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3">+EN33+EN38+EN39+EN35</f>
        <v>-379.13537173000003</v>
      </c>
      <c r="EO32" s="20">
        <f t="shared" ref="EO32" si="214">+EO33+EO38+EO39+EO35</f>
        <v>9.3091315700001864</v>
      </c>
      <c r="EP32" s="20">
        <f t="shared" ref="EP32" si="215">+EP33+EP38+EP39+EP35</f>
        <v>-47.811357090000712</v>
      </c>
      <c r="EQ32" s="20">
        <f t="shared" ref="EQ32" si="216">+EQ33+EQ38+EQ39+EQ35</f>
        <v>-8.0775375300001091</v>
      </c>
      <c r="ER32" s="20">
        <f t="shared" ref="ER32" si="217">+ER33+ER38+ER39+ER35</f>
        <v>-32.789724649999187</v>
      </c>
      <c r="ES32" s="20">
        <f t="shared" ref="ES32" si="218">+ES33+ES38+ES39+ES35</f>
        <v>-91.227545882011071</v>
      </c>
      <c r="ET32" s="20">
        <f t="shared" ref="ET32" si="219">+ET33+ET38+ET39+ET35</f>
        <v>123.40373399000963</v>
      </c>
      <c r="EU32" s="20">
        <f t="shared" ref="EU32" si="220">+EU33+EU38+EU39+EU35</f>
        <v>38.366322800000745</v>
      </c>
      <c r="EV32" s="20">
        <f t="shared" ref="EV32" si="221">+EV33+EV38+EV39+EV35</f>
        <v>-162.00360582000016</v>
      </c>
      <c r="EW32" s="20">
        <f t="shared" ref="EW32" si="222">+EW33+EW38+EW39+EW35</f>
        <v>-108.96173766333261</v>
      </c>
      <c r="EX32" s="20">
        <f t="shared" ref="EX32" si="223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24">+FB33+FB38+FB39+FB35</f>
        <v>46.385124859648805</v>
      </c>
      <c r="FC32" s="20">
        <f t="shared" si="224"/>
        <v>24.99135852123095</v>
      </c>
      <c r="FD32" s="20">
        <f t="shared" si="224"/>
        <v>80.871300079082403</v>
      </c>
      <c r="FE32" s="20">
        <f t="shared" si="224"/>
        <v>59.794340330657427</v>
      </c>
      <c r="FF32" s="20">
        <f t="shared" si="224"/>
        <v>19.482674324438168</v>
      </c>
      <c r="FG32" s="20">
        <f t="shared" si="224"/>
        <v>64.346050399179063</v>
      </c>
      <c r="FH32" s="20">
        <f t="shared" si="224"/>
        <v>11.286015785975934</v>
      </c>
      <c r="FI32" s="20">
        <f t="shared" si="224"/>
        <v>18.577337391590838</v>
      </c>
      <c r="FJ32" s="20">
        <f t="shared" si="224"/>
        <v>-26.717280629882378</v>
      </c>
      <c r="FK32" s="20">
        <f t="shared" si="224"/>
        <v>24.977759205957952</v>
      </c>
      <c r="FL32" s="20">
        <f t="shared" si="224"/>
        <v>-38.695922583527775</v>
      </c>
      <c r="FM32" s="20">
        <f t="shared" si="11"/>
        <v>232.09375862273561</v>
      </c>
      <c r="FO32" s="20">
        <f>+FO33+FO38+FO39+FO35</f>
        <v>-409.49780437515517</v>
      </c>
      <c r="FP32" s="20">
        <f t="shared" ref="FP32:FY32" si="225">+FP33+FP38+FP39+FP35</f>
        <v>-160.32855798594713</v>
      </c>
      <c r="FQ32" s="20">
        <f t="shared" si="225"/>
        <v>-58.32874956199025</v>
      </c>
      <c r="FR32" s="20">
        <f t="shared" si="225"/>
        <v>59.125488088460941</v>
      </c>
      <c r="FS32" s="20">
        <f t="shared" si="225"/>
        <v>-71.319949593352263</v>
      </c>
      <c r="FT32" s="20">
        <f t="shared" si="225"/>
        <v>-23.693422409946226</v>
      </c>
      <c r="FU32" s="20">
        <f t="shared" si="225"/>
        <v>-68.769097387737503</v>
      </c>
      <c r="FV32" s="20">
        <f t="shared" si="225"/>
        <v>-161.23227512874806</v>
      </c>
      <c r="FW32" s="20">
        <f t="shared" si="225"/>
        <v>-89.825361536325758</v>
      </c>
      <c r="FX32" s="20">
        <f t="shared" si="225"/>
        <v>12.997846583859229</v>
      </c>
      <c r="FY32" s="20">
        <f t="shared" si="225"/>
        <v>96.021963955304869</v>
      </c>
      <c r="FZ32" s="20">
        <f>+SUM(FO32:FY32)</f>
        <v>-874.84991935157734</v>
      </c>
      <c r="GB32" s="708"/>
    </row>
    <row r="33" spans="2:184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27.135477521590836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723.07479821268748</v>
      </c>
      <c r="FO33" s="15">
        <v>-417.1311758351552</v>
      </c>
      <c r="FP33" s="15">
        <v>-163.53885759594712</v>
      </c>
      <c r="FQ33" s="15">
        <v>-78.383641641990252</v>
      </c>
      <c r="FR33" s="15">
        <v>225.28152094846095</v>
      </c>
      <c r="FS33" s="15">
        <v>2.4197071277740747</v>
      </c>
      <c r="FT33" s="15">
        <v>-24.487727529946227</v>
      </c>
      <c r="FU33" s="15">
        <v>-85.138972307737504</v>
      </c>
      <c r="FV33" s="15">
        <v>-120.38565928585857</v>
      </c>
      <c r="FW33" s="15">
        <v>32.409413383674263</v>
      </c>
      <c r="FX33" s="15">
        <v>178.52395934385913</v>
      </c>
      <c r="FY33" s="15">
        <v>200.6895905553049</v>
      </c>
      <c r="FZ33" s="15">
        <f>+SUM(FO33:FY33)</f>
        <v>-249.74184283756142</v>
      </c>
      <c r="GB33" s="708"/>
    </row>
    <row r="34" spans="2:184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33.201089566592735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352.64072400268941</v>
      </c>
      <c r="FO34" s="15">
        <v>-210.51332460515493</v>
      </c>
      <c r="FP34" s="15">
        <v>-3.3580035359471196</v>
      </c>
      <c r="FQ34" s="15">
        <v>-41.900508411991822</v>
      </c>
      <c r="FR34" s="15">
        <v>17.486173048461609</v>
      </c>
      <c r="FS34" s="15">
        <v>49.125199837775938</v>
      </c>
      <c r="FT34" s="15">
        <v>-63.327220829947777</v>
      </c>
      <c r="FU34" s="15">
        <v>-31.947482497734889</v>
      </c>
      <c r="FV34" s="15">
        <v>-68.547404955862731</v>
      </c>
      <c r="FW34" s="15">
        <v>59.37094976367527</v>
      </c>
      <c r="FX34" s="15">
        <v>59.958118053857959</v>
      </c>
      <c r="FY34" s="15">
        <v>2.0751637153060187</v>
      </c>
      <c r="FZ34" s="15">
        <f>+SUM(FO34:FY34)</f>
        <v>-231.57834041756246</v>
      </c>
      <c r="GB34" s="708"/>
    </row>
    <row r="35" spans="2:184" x14ac:dyDescent="0.25">
      <c r="B35" s="692" t="s">
        <v>685</v>
      </c>
      <c r="C35" s="15">
        <f>+SUM(C36:C37)</f>
        <v>-4.0632587650370997</v>
      </c>
      <c r="D35" s="15">
        <f t="shared" ref="D35:N35" si="226">+SUM(D36:D37)</f>
        <v>0</v>
      </c>
      <c r="E35" s="15">
        <f t="shared" si="226"/>
        <v>0</v>
      </c>
      <c r="F35" s="15">
        <f t="shared" si="226"/>
        <v>0</v>
      </c>
      <c r="G35" s="15">
        <f t="shared" si="226"/>
        <v>4.08736605</v>
      </c>
      <c r="H35" s="15">
        <f t="shared" si="226"/>
        <v>0</v>
      </c>
      <c r="I35" s="15">
        <f t="shared" si="226"/>
        <v>0</v>
      </c>
      <c r="J35" s="15">
        <f t="shared" si="226"/>
        <v>0</v>
      </c>
      <c r="K35" s="15">
        <f t="shared" si="226"/>
        <v>0</v>
      </c>
      <c r="L35" s="15">
        <f t="shared" si="226"/>
        <v>0</v>
      </c>
      <c r="M35" s="15">
        <f t="shared" si="226"/>
        <v>0</v>
      </c>
      <c r="N35" s="15">
        <f t="shared" si="226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27">+SUM(R36:R37)</f>
        <v>0</v>
      </c>
      <c r="S35" s="15">
        <f t="shared" si="227"/>
        <v>0</v>
      </c>
      <c r="T35" s="15">
        <f t="shared" si="227"/>
        <v>0</v>
      </c>
      <c r="U35" s="15">
        <f t="shared" si="227"/>
        <v>0</v>
      </c>
      <c r="V35" s="15">
        <f t="shared" si="227"/>
        <v>0</v>
      </c>
      <c r="W35" s="15">
        <f t="shared" si="227"/>
        <v>0</v>
      </c>
      <c r="X35" s="15">
        <f t="shared" si="227"/>
        <v>0</v>
      </c>
      <c r="Y35" s="15">
        <f t="shared" si="227"/>
        <v>0</v>
      </c>
      <c r="Z35" s="15">
        <f t="shared" si="227"/>
        <v>0</v>
      </c>
      <c r="AA35" s="15">
        <f t="shared" si="227"/>
        <v>0</v>
      </c>
      <c r="AB35" s="15">
        <f t="shared" si="227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8">+SUM(AF36:AF37)</f>
        <v>60</v>
      </c>
      <c r="AG35" s="15">
        <f t="shared" si="228"/>
        <v>0</v>
      </c>
      <c r="AH35" s="15">
        <f t="shared" si="228"/>
        <v>0</v>
      </c>
      <c r="AI35" s="15">
        <f t="shared" si="228"/>
        <v>0</v>
      </c>
      <c r="AJ35" s="15">
        <f t="shared" si="228"/>
        <v>0</v>
      </c>
      <c r="AK35" s="15">
        <f t="shared" si="228"/>
        <v>0</v>
      </c>
      <c r="AL35" s="15">
        <f t="shared" si="228"/>
        <v>0</v>
      </c>
      <c r="AM35" s="15">
        <f t="shared" si="228"/>
        <v>0</v>
      </c>
      <c r="AN35" s="15">
        <f t="shared" si="228"/>
        <v>0</v>
      </c>
      <c r="AO35" s="15">
        <f t="shared" si="228"/>
        <v>0</v>
      </c>
      <c r="AP35" s="15">
        <f t="shared" si="228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9">+SUM(AT36:AT37)</f>
        <v>50.296333329999996</v>
      </c>
      <c r="AU35" s="15">
        <f t="shared" si="229"/>
        <v>0</v>
      </c>
      <c r="AV35" s="15">
        <f t="shared" si="229"/>
        <v>0</v>
      </c>
      <c r="AW35" s="15">
        <f t="shared" si="229"/>
        <v>0</v>
      </c>
      <c r="AX35" s="15">
        <f t="shared" si="229"/>
        <v>0</v>
      </c>
      <c r="AY35" s="15">
        <f t="shared" si="229"/>
        <v>0</v>
      </c>
      <c r="AZ35" s="15">
        <f t="shared" si="229"/>
        <v>0</v>
      </c>
      <c r="BA35" s="15">
        <f t="shared" si="229"/>
        <v>0</v>
      </c>
      <c r="BB35" s="15">
        <f t="shared" si="229"/>
        <v>0</v>
      </c>
      <c r="BC35" s="15">
        <f t="shared" si="229"/>
        <v>0</v>
      </c>
      <c r="BD35" s="15">
        <f t="shared" si="229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0">+SUM(BH36:BH37)</f>
        <v>0</v>
      </c>
      <c r="BI35" s="15">
        <f t="shared" si="230"/>
        <v>0</v>
      </c>
      <c r="BJ35" s="15">
        <f t="shared" si="230"/>
        <v>20.135333329999998</v>
      </c>
      <c r="BK35" s="15">
        <f t="shared" si="230"/>
        <v>-17.179442809999998</v>
      </c>
      <c r="BL35" s="15">
        <f t="shared" si="230"/>
        <v>0</v>
      </c>
      <c r="BM35" s="15">
        <f t="shared" si="230"/>
        <v>0</v>
      </c>
      <c r="BN35" s="15">
        <f t="shared" si="230"/>
        <v>0</v>
      </c>
      <c r="BO35" s="15">
        <f t="shared" si="230"/>
        <v>0</v>
      </c>
      <c r="BP35" s="15">
        <f t="shared" si="230"/>
        <v>0</v>
      </c>
      <c r="BQ35" s="15">
        <f t="shared" si="230"/>
        <v>-17</v>
      </c>
      <c r="BR35" s="15">
        <f t="shared" si="230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1">+SUM(BV36:BV37)</f>
        <v>-20.959400289999998</v>
      </c>
      <c r="BW35" s="15">
        <f t="shared" si="231"/>
        <v>0</v>
      </c>
      <c r="BX35" s="15">
        <f t="shared" si="231"/>
        <v>0</v>
      </c>
      <c r="BY35" s="15">
        <f t="shared" si="231"/>
        <v>34.898514420000005</v>
      </c>
      <c r="BZ35" s="15">
        <f t="shared" si="231"/>
        <v>0</v>
      </c>
      <c r="CA35" s="15">
        <f t="shared" si="231"/>
        <v>0</v>
      </c>
      <c r="CB35" s="15">
        <f t="shared" si="231"/>
        <v>21.209149010000001</v>
      </c>
      <c r="CC35" s="15">
        <f t="shared" si="231"/>
        <v>0</v>
      </c>
      <c r="CD35" s="15">
        <f t="shared" si="231"/>
        <v>0</v>
      </c>
      <c r="CE35" s="15">
        <f t="shared" si="231"/>
        <v>-36</v>
      </c>
      <c r="CF35" s="15">
        <f t="shared" si="231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2">+SUM(CJ36:CJ37)</f>
        <v>0</v>
      </c>
      <c r="CK35" s="15">
        <f t="shared" si="232"/>
        <v>0</v>
      </c>
      <c r="CL35" s="15">
        <f t="shared" si="232"/>
        <v>0</v>
      </c>
      <c r="CM35" s="15">
        <f t="shared" si="232"/>
        <v>36.431339999999999</v>
      </c>
      <c r="CN35" s="15">
        <f t="shared" si="232"/>
        <v>0</v>
      </c>
      <c r="CO35" s="15">
        <f t="shared" si="232"/>
        <v>0</v>
      </c>
      <c r="CP35" s="15">
        <f t="shared" si="232"/>
        <v>0</v>
      </c>
      <c r="CQ35" s="15">
        <f t="shared" si="232"/>
        <v>0</v>
      </c>
      <c r="CR35" s="15">
        <f t="shared" si="232"/>
        <v>0</v>
      </c>
      <c r="CS35" s="15">
        <f t="shared" si="232"/>
        <v>0</v>
      </c>
      <c r="CT35" s="15">
        <f t="shared" si="232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33">+SUM(CX36:CX37)</f>
        <v>-77.832344960353367</v>
      </c>
      <c r="CY35" s="15">
        <f t="shared" si="233"/>
        <v>0</v>
      </c>
      <c r="CZ35" s="15">
        <f t="shared" si="233"/>
        <v>-2.1381023690259275</v>
      </c>
      <c r="DA35" s="15">
        <f t="shared" si="233"/>
        <v>8.9340486199999987</v>
      </c>
      <c r="DB35" s="15">
        <f t="shared" si="233"/>
        <v>0.22695783999999897</v>
      </c>
      <c r="DC35" s="15">
        <f t="shared" si="233"/>
        <v>0</v>
      </c>
      <c r="DD35" s="15">
        <f t="shared" si="233"/>
        <v>8.7301680899999994</v>
      </c>
      <c r="DE35" s="15">
        <f t="shared" si="233"/>
        <v>-9.1298896389958575</v>
      </c>
      <c r="DF35" s="15">
        <f t="shared" si="233"/>
        <v>-14.865149308075118</v>
      </c>
      <c r="DG35" s="15">
        <f t="shared" si="233"/>
        <v>-39.320475156805458</v>
      </c>
      <c r="DH35" s="15">
        <f t="shared" si="233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34">+SUM(DL36:DL37)</f>
        <v>-21.878840629999999</v>
      </c>
      <c r="DM35" s="15">
        <f t="shared" si="234"/>
        <v>24.701689819999999</v>
      </c>
      <c r="DN35" s="15">
        <f t="shared" si="234"/>
        <v>-61.865883771912934</v>
      </c>
      <c r="DO35" s="15">
        <f t="shared" si="234"/>
        <v>-115.69459706194675</v>
      </c>
      <c r="DP35" s="15">
        <f t="shared" si="234"/>
        <v>20.85932549</v>
      </c>
      <c r="DQ35" s="15">
        <f t="shared" si="234"/>
        <v>0</v>
      </c>
      <c r="DR35" s="15">
        <f t="shared" si="234"/>
        <v>0.58985122000000001</v>
      </c>
      <c r="DS35" s="15">
        <f t="shared" si="234"/>
        <v>0</v>
      </c>
      <c r="DT35" s="15">
        <f t="shared" si="234"/>
        <v>5.4048153000000001</v>
      </c>
      <c r="DU35" s="15">
        <f t="shared" si="234"/>
        <v>0.95023446999999994</v>
      </c>
      <c r="DV35" s="15">
        <f t="shared" si="234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35">+SUM(DZ36:DZ37)</f>
        <v>0</v>
      </c>
      <c r="EA35" s="15">
        <f t="shared" si="235"/>
        <v>0</v>
      </c>
      <c r="EB35" s="15">
        <f t="shared" si="235"/>
        <v>61.309870070000002</v>
      </c>
      <c r="EC35" s="15">
        <f t="shared" si="235"/>
        <v>0</v>
      </c>
      <c r="ED35" s="15">
        <f t="shared" si="235"/>
        <v>0</v>
      </c>
      <c r="EE35" s="15">
        <f t="shared" si="235"/>
        <v>0</v>
      </c>
      <c r="EF35" s="15">
        <f t="shared" si="235"/>
        <v>-1.9006822759326754</v>
      </c>
      <c r="EG35" s="15">
        <f t="shared" si="235"/>
        <v>0</v>
      </c>
      <c r="EH35" s="15">
        <f t="shared" si="235"/>
        <v>0</v>
      </c>
      <c r="EI35" s="15">
        <f t="shared" si="235"/>
        <v>0</v>
      </c>
      <c r="EJ35" s="15">
        <f t="shared" si="235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36">+SUM(EN36:EN37)</f>
        <v>0</v>
      </c>
      <c r="EO35" s="15">
        <f t="shared" si="236"/>
        <v>0</v>
      </c>
      <c r="EP35" s="15">
        <f t="shared" si="236"/>
        <v>-3.4383876600000001</v>
      </c>
      <c r="EQ35" s="15">
        <f t="shared" si="236"/>
        <v>0</v>
      </c>
      <c r="ER35" s="15">
        <f t="shared" si="236"/>
        <v>0</v>
      </c>
      <c r="ES35" s="15">
        <f t="shared" si="236"/>
        <v>0</v>
      </c>
      <c r="ET35" s="15">
        <f t="shared" si="236"/>
        <v>26.185286309999995</v>
      </c>
      <c r="EU35" s="15">
        <f t="shared" si="236"/>
        <v>-111.85786487274518</v>
      </c>
      <c r="EV35" s="15">
        <f t="shared" si="236"/>
        <v>0</v>
      </c>
      <c r="EW35" s="15">
        <f t="shared" si="236"/>
        <v>24.286727110000001</v>
      </c>
      <c r="EX35" s="15">
        <f t="shared" si="236"/>
        <v>-86.568917484725333</v>
      </c>
      <c r="EY35" s="15">
        <f t="shared" si="10"/>
        <v>-94.899547437470517</v>
      </c>
      <c r="EZ35" s="16"/>
      <c r="FA35" s="15">
        <f t="shared" ref="FA35:FL35" si="237">+SUM(FA36:FA37)</f>
        <v>-156.44729386120665</v>
      </c>
      <c r="FB35" s="15">
        <f t="shared" si="237"/>
        <v>-27.571651514750791</v>
      </c>
      <c r="FC35" s="15">
        <f t="shared" si="237"/>
        <v>-156.16990303</v>
      </c>
      <c r="FD35" s="15">
        <f t="shared" si="237"/>
        <v>89.455201261556979</v>
      </c>
      <c r="FE35" s="15">
        <f t="shared" si="237"/>
        <v>-11.367525989489117</v>
      </c>
      <c r="FF35" s="15">
        <f t="shared" si="237"/>
        <v>2.0870074200000017</v>
      </c>
      <c r="FG35" s="15">
        <f t="shared" si="237"/>
        <v>-39.499483525048724</v>
      </c>
      <c r="FH35" s="15">
        <f t="shared" si="237"/>
        <v>-46.592008582703272</v>
      </c>
      <c r="FI35" s="15">
        <f t="shared" si="237"/>
        <v>3.0386558700000035</v>
      </c>
      <c r="FJ35" s="15">
        <f t="shared" si="237"/>
        <v>2.3776493600000004</v>
      </c>
      <c r="FK35" s="15">
        <f t="shared" si="237"/>
        <v>-74.353414244451884</v>
      </c>
      <c r="FL35" s="15">
        <f t="shared" si="237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Y35" si="238">+SUM(FP36:FP37)</f>
        <v>2.0131406100000002</v>
      </c>
      <c r="FQ35" s="15">
        <f t="shared" si="238"/>
        <v>21.112530080000003</v>
      </c>
      <c r="FR35" s="15">
        <f t="shared" si="238"/>
        <v>-163.62572686000001</v>
      </c>
      <c r="FS35" s="15">
        <f t="shared" si="238"/>
        <v>-75.964580721126339</v>
      </c>
      <c r="FT35" s="15">
        <f t="shared" si="238"/>
        <v>2.0346131199999999</v>
      </c>
      <c r="FU35" s="15">
        <f t="shared" si="238"/>
        <v>19.133274920000002</v>
      </c>
      <c r="FV35" s="15">
        <f t="shared" si="238"/>
        <v>-43.612732842889507</v>
      </c>
      <c r="FW35" s="15">
        <f t="shared" si="238"/>
        <v>-121.96038692000002</v>
      </c>
      <c r="FX35" s="15">
        <f t="shared" si="238"/>
        <v>-164.66247875999991</v>
      </c>
      <c r="FY35" s="15">
        <f t="shared" si="238"/>
        <v>-103.72492660000003</v>
      </c>
      <c r="FZ35" s="15">
        <f>+SUM(FO35:FY35)</f>
        <v>-622.47732551401577</v>
      </c>
      <c r="GB35" s="708"/>
    </row>
    <row r="36" spans="2:184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v>0</v>
      </c>
      <c r="FZ36" s="15">
        <f>+SUM(FO36:FY36)</f>
        <v>75.047032709999996</v>
      </c>
      <c r="GB36" s="708"/>
    </row>
    <row r="37" spans="2:184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v>-103.72492660000003</v>
      </c>
      <c r="FZ37" s="15">
        <f>+SUM(FO37:FY37)</f>
        <v>-697.52435822401571</v>
      </c>
      <c r="GB37" s="708"/>
    </row>
    <row r="38" spans="2:184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v>-0.94270000000000209</v>
      </c>
      <c r="FZ38" s="15">
        <f>+SUM(FO38:FY38)</f>
        <v>-2.6307510000000001</v>
      </c>
      <c r="GB38" s="708"/>
    </row>
    <row r="39" spans="2:184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/>
      <c r="FZ39" s="522">
        <f>+SUM(FO39:FY39)</f>
        <v>0</v>
      </c>
      <c r="GB39" s="708"/>
    </row>
    <row r="40" spans="2:184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v>-73.760589830000072</v>
      </c>
      <c r="FZ40" s="24">
        <f>+SUM(FO40:FY40)</f>
        <v>-325.87208024000006</v>
      </c>
      <c r="GB40" s="708"/>
    </row>
    <row r="41" spans="2:184" x14ac:dyDescent="0.25">
      <c r="B41" s="114" t="s">
        <v>730</v>
      </c>
    </row>
    <row r="42" spans="2:184" x14ac:dyDescent="0.25">
      <c r="B42" s="114" t="s">
        <v>744</v>
      </c>
    </row>
  </sheetData>
  <mergeCells count="13">
    <mergeCell ref="EM5:EY5"/>
    <mergeCell ref="FO5:FZ5"/>
    <mergeCell ref="DK5:DW5"/>
    <mergeCell ref="DY5:EK5"/>
    <mergeCell ref="BU5:CG5"/>
    <mergeCell ref="CI5:CU5"/>
    <mergeCell ref="CW5:DI5"/>
    <mergeCell ref="FA5:FM5"/>
    <mergeCell ref="AS5:BE5"/>
    <mergeCell ref="BG5:BS5"/>
    <mergeCell ref="C5:O5"/>
    <mergeCell ref="Q5:AC5"/>
    <mergeCell ref="AE5:AQ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GB46"/>
  <sheetViews>
    <sheetView tabSelected="1" zoomScaleNormal="100" workbookViewId="0">
      <pane xSplit="2" ySplit="6" topLeftCell="FM7" activePane="bottomRight" state="frozen"/>
      <selection activeCell="B3" sqref="B3"/>
      <selection pane="topRight" activeCell="B3" sqref="B3"/>
      <selection pane="bottomLeft" activeCell="B3" sqref="B3"/>
      <selection pane="bottomRight" activeCell="FV44" sqref="FV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2" width="10.140625" style="9" customWidth="1"/>
    <col min="183" max="16384" width="11.42578125" style="9"/>
  </cols>
  <sheetData>
    <row r="2" spans="2:184" ht="53.25" customHeight="1" x14ac:dyDescent="0.25">
      <c r="B2" s="686"/>
    </row>
    <row r="3" spans="2:184" ht="15.75" x14ac:dyDescent="0.25">
      <c r="B3" s="686" t="s">
        <v>689</v>
      </c>
    </row>
    <row r="4" spans="2:184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</row>
    <row r="5" spans="2:184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5"/>
    </row>
    <row r="6" spans="2:184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24</v>
      </c>
    </row>
    <row r="7" spans="2:184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-257.83508524056504</v>
      </c>
      <c r="FX7" s="542">
        <v>-211.18092133311507</v>
      </c>
      <c r="FY7" s="542">
        <v>-216.47179308033719</v>
      </c>
      <c r="FZ7" s="542">
        <f>+SUM(FO7:FY7)</f>
        <v>-1475.1630251684007</v>
      </c>
      <c r="GB7" s="708"/>
    </row>
    <row r="8" spans="2:184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1"/>
        <v>12.307079160000001</v>
      </c>
      <c r="FO8" s="521">
        <f>+FO9+FO10</f>
        <v>0</v>
      </c>
      <c r="FP8" s="521">
        <f t="shared" ref="FP8:FY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 t="shared" si="24"/>
        <v>0</v>
      </c>
      <c r="FV8" s="521">
        <f t="shared" si="24"/>
        <v>0</v>
      </c>
      <c r="FW8" s="521">
        <f t="shared" si="24"/>
        <v>0</v>
      </c>
      <c r="FX8" s="521">
        <f t="shared" si="24"/>
        <v>0</v>
      </c>
      <c r="FY8" s="521">
        <f t="shared" si="24"/>
        <v>0</v>
      </c>
      <c r="FZ8" s="521">
        <f>+SUM(FO8:FY8)</f>
        <v>0</v>
      </c>
      <c r="GB8" s="708"/>
    </row>
    <row r="9" spans="2:184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/>
      <c r="FZ9" s="518">
        <f>+SUM(FO9:FY9)</f>
        <v>0</v>
      </c>
      <c r="GB9" s="708"/>
    </row>
    <row r="10" spans="2:184" ht="15.75" x14ac:dyDescent="0.25">
      <c r="B10" s="689" t="s">
        <v>43</v>
      </c>
      <c r="C10" s="518">
        <f t="shared" ref="C10:N10" si="25">+SUM(C11:C15)</f>
        <v>0</v>
      </c>
      <c r="D10" s="518">
        <f t="shared" si="25"/>
        <v>0</v>
      </c>
      <c r="E10" s="518">
        <f t="shared" si="25"/>
        <v>0</v>
      </c>
      <c r="F10" s="518">
        <f t="shared" si="25"/>
        <v>0</v>
      </c>
      <c r="G10" s="518">
        <f t="shared" si="25"/>
        <v>0</v>
      </c>
      <c r="H10" s="518">
        <f t="shared" si="25"/>
        <v>0</v>
      </c>
      <c r="I10" s="518">
        <f t="shared" si="25"/>
        <v>0</v>
      </c>
      <c r="J10" s="518">
        <f t="shared" si="25"/>
        <v>0</v>
      </c>
      <c r="K10" s="518">
        <f t="shared" si="25"/>
        <v>0</v>
      </c>
      <c r="L10" s="518">
        <f t="shared" si="25"/>
        <v>0</v>
      </c>
      <c r="M10" s="518">
        <f t="shared" si="25"/>
        <v>0</v>
      </c>
      <c r="N10" s="518">
        <f t="shared" si="25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6">+SUM(R11:R15)</f>
        <v>0</v>
      </c>
      <c r="S10" s="518">
        <f t="shared" si="26"/>
        <v>0</v>
      </c>
      <c r="T10" s="518">
        <f t="shared" si="26"/>
        <v>0</v>
      </c>
      <c r="U10" s="518">
        <f t="shared" si="26"/>
        <v>0</v>
      </c>
      <c r="V10" s="518">
        <f t="shared" si="26"/>
        <v>0</v>
      </c>
      <c r="W10" s="518">
        <f t="shared" si="26"/>
        <v>0</v>
      </c>
      <c r="X10" s="518">
        <f t="shared" si="26"/>
        <v>0</v>
      </c>
      <c r="Y10" s="518">
        <f t="shared" si="26"/>
        <v>0</v>
      </c>
      <c r="Z10" s="518">
        <f t="shared" si="26"/>
        <v>0</v>
      </c>
      <c r="AA10" s="518">
        <f t="shared" si="26"/>
        <v>0</v>
      </c>
      <c r="AB10" s="518">
        <f t="shared" si="26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7">+SUM(AF11:AF15)</f>
        <v>0</v>
      </c>
      <c r="AG10" s="518">
        <f t="shared" si="27"/>
        <v>0</v>
      </c>
      <c r="AH10" s="518">
        <f t="shared" si="27"/>
        <v>0</v>
      </c>
      <c r="AI10" s="518">
        <f t="shared" si="27"/>
        <v>0</v>
      </c>
      <c r="AJ10" s="518">
        <f t="shared" si="27"/>
        <v>0</v>
      </c>
      <c r="AK10" s="518">
        <f t="shared" si="27"/>
        <v>0</v>
      </c>
      <c r="AL10" s="518">
        <f t="shared" si="27"/>
        <v>0</v>
      </c>
      <c r="AM10" s="518">
        <f t="shared" si="27"/>
        <v>0</v>
      </c>
      <c r="AN10" s="518">
        <f t="shared" si="27"/>
        <v>0</v>
      </c>
      <c r="AO10" s="518">
        <f t="shared" si="27"/>
        <v>0</v>
      </c>
      <c r="AP10" s="518">
        <f t="shared" si="27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8">+SUM(AT11:AT15)</f>
        <v>0</v>
      </c>
      <c r="AU10" s="518">
        <f t="shared" si="28"/>
        <v>0</v>
      </c>
      <c r="AV10" s="518">
        <f t="shared" si="28"/>
        <v>0</v>
      </c>
      <c r="AW10" s="518">
        <f t="shared" si="28"/>
        <v>0</v>
      </c>
      <c r="AX10" s="518">
        <f t="shared" si="28"/>
        <v>0</v>
      </c>
      <c r="AY10" s="518">
        <f t="shared" si="28"/>
        <v>0</v>
      </c>
      <c r="AZ10" s="518">
        <f t="shared" si="28"/>
        <v>0</v>
      </c>
      <c r="BA10" s="518">
        <f t="shared" si="28"/>
        <v>0</v>
      </c>
      <c r="BB10" s="518">
        <f t="shared" si="28"/>
        <v>0</v>
      </c>
      <c r="BC10" s="518">
        <f t="shared" si="28"/>
        <v>0</v>
      </c>
      <c r="BD10" s="518">
        <f t="shared" si="28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9">+SUM(BH11:BH15)</f>
        <v>0</v>
      </c>
      <c r="BI10" s="518">
        <f t="shared" si="29"/>
        <v>0</v>
      </c>
      <c r="BJ10" s="518">
        <f t="shared" si="29"/>
        <v>0</v>
      </c>
      <c r="BK10" s="518">
        <f t="shared" si="29"/>
        <v>0</v>
      </c>
      <c r="BL10" s="518">
        <f t="shared" si="29"/>
        <v>0</v>
      </c>
      <c r="BM10" s="518">
        <f t="shared" si="29"/>
        <v>0</v>
      </c>
      <c r="BN10" s="518">
        <f t="shared" si="29"/>
        <v>0.9504760699999999</v>
      </c>
      <c r="BO10" s="518">
        <f t="shared" si="29"/>
        <v>4.6423174000000005</v>
      </c>
      <c r="BP10" s="518">
        <f t="shared" si="29"/>
        <v>0</v>
      </c>
      <c r="BQ10" s="518">
        <f t="shared" si="29"/>
        <v>0</v>
      </c>
      <c r="BR10" s="518">
        <f t="shared" si="29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0">+SUM(BV11:BV15)</f>
        <v>0</v>
      </c>
      <c r="BW10" s="518">
        <f t="shared" si="30"/>
        <v>4.6423174000000005</v>
      </c>
      <c r="BX10" s="518">
        <f t="shared" si="30"/>
        <v>5.4404758599999994</v>
      </c>
      <c r="BY10" s="518">
        <f t="shared" si="30"/>
        <v>0</v>
      </c>
      <c r="BZ10" s="518">
        <f t="shared" si="30"/>
        <v>0</v>
      </c>
      <c r="CA10" s="518">
        <f t="shared" si="30"/>
        <v>0</v>
      </c>
      <c r="CB10" s="518">
        <f t="shared" si="30"/>
        <v>2.0833330000000001</v>
      </c>
      <c r="CC10" s="518">
        <f t="shared" si="30"/>
        <v>4.6423174000000005</v>
      </c>
      <c r="CD10" s="518">
        <f t="shared" si="30"/>
        <v>3.3571428599999997</v>
      </c>
      <c r="CE10" s="518">
        <f t="shared" si="30"/>
        <v>0</v>
      </c>
      <c r="CF10" s="518">
        <f t="shared" si="30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1">+SUM(CJ11:CJ15)</f>
        <v>1.9009521399999998</v>
      </c>
      <c r="CK10" s="518">
        <f t="shared" si="31"/>
        <v>4.6423174000000005</v>
      </c>
      <c r="CL10" s="518">
        <f t="shared" si="31"/>
        <v>5.4404758599999994</v>
      </c>
      <c r="CM10" s="518">
        <f t="shared" si="31"/>
        <v>0</v>
      </c>
      <c r="CN10" s="518">
        <f t="shared" si="31"/>
        <v>0</v>
      </c>
      <c r="CO10" s="518">
        <f t="shared" si="31"/>
        <v>0</v>
      </c>
      <c r="CP10" s="518">
        <f t="shared" si="31"/>
        <v>3.0338090700000002</v>
      </c>
      <c r="CQ10" s="518">
        <f t="shared" si="31"/>
        <v>4.6423174000000005</v>
      </c>
      <c r="CR10" s="518">
        <f t="shared" si="31"/>
        <v>3.3571428599999997</v>
      </c>
      <c r="CS10" s="518">
        <f t="shared" si="31"/>
        <v>0</v>
      </c>
      <c r="CT10" s="518">
        <f t="shared" si="31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2">+SUM(CX11:CX15)</f>
        <v>0.9504760699999999</v>
      </c>
      <c r="CY10" s="518">
        <f t="shared" si="32"/>
        <v>4.6423174000000005</v>
      </c>
      <c r="CZ10" s="518">
        <f t="shared" si="32"/>
        <v>3.3571428599999997</v>
      </c>
      <c r="DA10" s="518">
        <f t="shared" si="32"/>
        <v>0</v>
      </c>
      <c r="DB10" s="518">
        <f t="shared" si="32"/>
        <v>0</v>
      </c>
      <c r="DC10" s="518">
        <f t="shared" si="32"/>
        <v>0</v>
      </c>
      <c r="DD10" s="518">
        <f t="shared" si="32"/>
        <v>0.9504760699999999</v>
      </c>
      <c r="DE10" s="518">
        <f t="shared" si="32"/>
        <v>4.6423174000000005</v>
      </c>
      <c r="DF10" s="518">
        <f t="shared" si="32"/>
        <v>3.3571428599999997</v>
      </c>
      <c r="DG10" s="518">
        <f t="shared" si="32"/>
        <v>0</v>
      </c>
      <c r="DH10" s="518">
        <f t="shared" si="32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3">+SUM(DL11:DL15)</f>
        <v>0.9504760699999999</v>
      </c>
      <c r="DM10" s="518">
        <f t="shared" si="33"/>
        <v>4.6423174000000005</v>
      </c>
      <c r="DN10" s="518">
        <f t="shared" si="33"/>
        <v>3.3571428599999997</v>
      </c>
      <c r="DO10" s="518">
        <f t="shared" si="33"/>
        <v>0</v>
      </c>
      <c r="DP10" s="518">
        <f t="shared" si="33"/>
        <v>0</v>
      </c>
      <c r="DQ10" s="518">
        <f t="shared" si="33"/>
        <v>0</v>
      </c>
      <c r="DR10" s="518">
        <f t="shared" si="33"/>
        <v>0.9504760699999999</v>
      </c>
      <c r="DS10" s="518">
        <f t="shared" si="33"/>
        <v>4.6423174000000005</v>
      </c>
      <c r="DT10" s="518">
        <f t="shared" si="33"/>
        <v>3.3571428599999997</v>
      </c>
      <c r="DU10" s="518">
        <f t="shared" si="33"/>
        <v>0</v>
      </c>
      <c r="DV10" s="518">
        <f t="shared" si="33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4">+SUM(DZ11:DZ15)</f>
        <v>0.9504760699999999</v>
      </c>
      <c r="EA10" s="518">
        <f t="shared" si="34"/>
        <v>4.6423174000000005</v>
      </c>
      <c r="EB10" s="518">
        <f t="shared" si="34"/>
        <v>3.3571428599999997</v>
      </c>
      <c r="EC10" s="518">
        <f t="shared" si="34"/>
        <v>0</v>
      </c>
      <c r="ED10" s="518">
        <f t="shared" si="34"/>
        <v>0</v>
      </c>
      <c r="EE10" s="518">
        <f t="shared" si="34"/>
        <v>0</v>
      </c>
      <c r="EF10" s="518">
        <f t="shared" si="34"/>
        <v>0.9504760699999999</v>
      </c>
      <c r="EG10" s="518">
        <f t="shared" si="34"/>
        <v>4.6423174000000005</v>
      </c>
      <c r="EH10" s="518">
        <f t="shared" si="34"/>
        <v>3.3571428599999997</v>
      </c>
      <c r="EI10" s="518">
        <f t="shared" si="34"/>
        <v>0</v>
      </c>
      <c r="EJ10" s="518">
        <f t="shared" si="34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5">+SUM(EN11:EN15)</f>
        <v>0.9504760699999999</v>
      </c>
      <c r="EO10" s="518">
        <f t="shared" si="35"/>
        <v>4.6423174000000005</v>
      </c>
      <c r="EP10" s="518">
        <f t="shared" si="35"/>
        <v>3.3571428599999997</v>
      </c>
      <c r="EQ10" s="518">
        <f t="shared" si="35"/>
        <v>0</v>
      </c>
      <c r="ER10" s="518">
        <f t="shared" si="35"/>
        <v>0</v>
      </c>
      <c r="ES10" s="518">
        <f t="shared" si="35"/>
        <v>0</v>
      </c>
      <c r="ET10" s="518">
        <f t="shared" si="35"/>
        <v>0</v>
      </c>
      <c r="EU10" s="518">
        <f t="shared" si="35"/>
        <v>5.592793470000001</v>
      </c>
      <c r="EV10" s="518">
        <f t="shared" si="35"/>
        <v>3.3571428599999997</v>
      </c>
      <c r="EW10" s="518">
        <f t="shared" si="35"/>
        <v>0</v>
      </c>
      <c r="EX10" s="518">
        <f t="shared" si="35"/>
        <v>0</v>
      </c>
      <c r="EY10" s="518">
        <f t="shared" si="10"/>
        <v>17.89987266</v>
      </c>
      <c r="EZ10" s="519"/>
      <c r="FA10" s="518">
        <f t="shared" ref="FA10:FL10" si="36">+SUM(FA11:FA15)</f>
        <v>0</v>
      </c>
      <c r="FB10" s="518">
        <f t="shared" si="36"/>
        <v>0.95047603000000003</v>
      </c>
      <c r="FC10" s="518">
        <f t="shared" si="36"/>
        <v>4.6423174500000002</v>
      </c>
      <c r="FD10" s="518">
        <f t="shared" si="36"/>
        <v>3.3571428599999997</v>
      </c>
      <c r="FE10" s="518">
        <f t="shared" si="36"/>
        <v>0</v>
      </c>
      <c r="FF10" s="518">
        <f t="shared" si="36"/>
        <v>0</v>
      </c>
      <c r="FG10" s="518">
        <f t="shared" si="36"/>
        <v>0</v>
      </c>
      <c r="FH10" s="518">
        <f t="shared" si="36"/>
        <v>0</v>
      </c>
      <c r="FI10" s="518">
        <f t="shared" si="36"/>
        <v>0</v>
      </c>
      <c r="FJ10" s="518">
        <f t="shared" si="36"/>
        <v>3.35714282</v>
      </c>
      <c r="FK10" s="518">
        <f t="shared" si="36"/>
        <v>0</v>
      </c>
      <c r="FL10" s="518">
        <f t="shared" si="36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Y10" si="37">+SUM(FP11:FP15)</f>
        <v>0</v>
      </c>
      <c r="FQ10" s="518">
        <f t="shared" si="37"/>
        <v>0</v>
      </c>
      <c r="FR10" s="518">
        <f t="shared" si="37"/>
        <v>0</v>
      </c>
      <c r="FS10" s="518">
        <f t="shared" si="37"/>
        <v>0</v>
      </c>
      <c r="FT10" s="518">
        <f t="shared" si="37"/>
        <v>0</v>
      </c>
      <c r="FU10" s="518">
        <f t="shared" si="37"/>
        <v>0</v>
      </c>
      <c r="FV10" s="518">
        <f t="shared" si="37"/>
        <v>0</v>
      </c>
      <c r="FW10" s="518">
        <f t="shared" si="37"/>
        <v>0</v>
      </c>
      <c r="FX10" s="518">
        <f t="shared" si="37"/>
        <v>0</v>
      </c>
      <c r="FY10" s="518">
        <f t="shared" si="37"/>
        <v>0</v>
      </c>
      <c r="FZ10" s="518">
        <f>+SUM(FO10:FY10)</f>
        <v>0</v>
      </c>
      <c r="GB10" s="708"/>
    </row>
    <row r="11" spans="2:184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v>0</v>
      </c>
      <c r="FZ11" s="518">
        <f>+SUM(FO11:FY11)</f>
        <v>0</v>
      </c>
      <c r="GB11" s="708"/>
    </row>
    <row r="12" spans="2:184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v>0</v>
      </c>
      <c r="FZ12" s="518">
        <f>+SUM(FO12:FY12)</f>
        <v>0</v>
      </c>
      <c r="GB12" s="708"/>
    </row>
    <row r="13" spans="2:184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f>+SUM(FO13:FY13)</f>
        <v>0</v>
      </c>
      <c r="GB13" s="708"/>
    </row>
    <row r="14" spans="2:184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f>+SUM(FO14:FY14)</f>
        <v>0</v>
      </c>
      <c r="GB14" s="708"/>
    </row>
    <row r="15" spans="2:184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f>+SUM(FO15:FY15)</f>
        <v>0</v>
      </c>
      <c r="GB15" s="708"/>
    </row>
    <row r="16" spans="2:184" ht="15.75" x14ac:dyDescent="0.25">
      <c r="B16" s="687" t="s">
        <v>92</v>
      </c>
      <c r="C16" s="542">
        <f t="shared" ref="C16:N16" si="38">+C8+C7</f>
        <v>-267.06632407423518</v>
      </c>
      <c r="D16" s="542">
        <f t="shared" si="38"/>
        <v>-100.4487127676403</v>
      </c>
      <c r="E16" s="542">
        <f t="shared" si="38"/>
        <v>-267.56740172263756</v>
      </c>
      <c r="F16" s="542">
        <f t="shared" si="38"/>
        <v>-240.93508995606675</v>
      </c>
      <c r="G16" s="542">
        <f t="shared" si="38"/>
        <v>-209.30263773680974</v>
      </c>
      <c r="H16" s="542">
        <f t="shared" si="38"/>
        <v>-205.29296737886887</v>
      </c>
      <c r="I16" s="542">
        <f t="shared" si="38"/>
        <v>-65.055357729512195</v>
      </c>
      <c r="J16" s="542">
        <f t="shared" si="38"/>
        <v>-56.734421083167888</v>
      </c>
      <c r="K16" s="542">
        <f t="shared" si="38"/>
        <v>-181.92933951733301</v>
      </c>
      <c r="L16" s="542">
        <f t="shared" si="38"/>
        <v>-250.50948580720774</v>
      </c>
      <c r="M16" s="542">
        <f t="shared" si="38"/>
        <v>-189.28473092291733</v>
      </c>
      <c r="N16" s="542">
        <f t="shared" si="38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9">+R8+R7</f>
        <v>-186.1028322348036</v>
      </c>
      <c r="S16" s="542">
        <f t="shared" si="39"/>
        <v>-170.70939967626299</v>
      </c>
      <c r="T16" s="542">
        <f t="shared" si="39"/>
        <v>-196.10871473926005</v>
      </c>
      <c r="U16" s="542">
        <f t="shared" si="39"/>
        <v>-256.99991816339121</v>
      </c>
      <c r="V16" s="542">
        <f t="shared" si="39"/>
        <v>-271.99197037163924</v>
      </c>
      <c r="W16" s="542">
        <f t="shared" si="39"/>
        <v>-134.73841399100007</v>
      </c>
      <c r="X16" s="542">
        <f t="shared" si="39"/>
        <v>-10.386977172730326</v>
      </c>
      <c r="Y16" s="542">
        <f t="shared" si="39"/>
        <v>66.405306086612711</v>
      </c>
      <c r="Z16" s="542">
        <f t="shared" si="39"/>
        <v>-299.88529674413292</v>
      </c>
      <c r="AA16" s="542">
        <f t="shared" si="39"/>
        <v>-357.27576864630828</v>
      </c>
      <c r="AB16" s="542">
        <f t="shared" si="39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0">+AF8+AF7</f>
        <v>-118.6373885214374</v>
      </c>
      <c r="AG16" s="542">
        <f t="shared" si="40"/>
        <v>-134.47939264846616</v>
      </c>
      <c r="AH16" s="542">
        <f t="shared" si="40"/>
        <v>-201.98434382616858</v>
      </c>
      <c r="AI16" s="542">
        <f t="shared" si="40"/>
        <v>-134.92780107947442</v>
      </c>
      <c r="AJ16" s="542">
        <f t="shared" si="40"/>
        <v>-292.76998394639077</v>
      </c>
      <c r="AK16" s="542">
        <f t="shared" si="40"/>
        <v>-22.431711536689818</v>
      </c>
      <c r="AL16" s="542">
        <f t="shared" si="40"/>
        <v>20.99780591089791</v>
      </c>
      <c r="AM16" s="542">
        <f t="shared" si="40"/>
        <v>-117.41832915281094</v>
      </c>
      <c r="AN16" s="542">
        <f t="shared" si="40"/>
        <v>-111.41613318443024</v>
      </c>
      <c r="AO16" s="542">
        <f t="shared" si="40"/>
        <v>-113.2818616024349</v>
      </c>
      <c r="AP16" s="542">
        <f t="shared" si="40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1">+AT8+AT7</f>
        <v>-41.725859148055861</v>
      </c>
      <c r="AU16" s="542">
        <f t="shared" si="41"/>
        <v>-104.98643829015384</v>
      </c>
      <c r="AV16" s="542">
        <f t="shared" si="41"/>
        <v>-100.99110955284607</v>
      </c>
      <c r="AW16" s="542">
        <f t="shared" si="41"/>
        <v>30.747518603635626</v>
      </c>
      <c r="AX16" s="542">
        <f t="shared" si="41"/>
        <v>118.05276415039498</v>
      </c>
      <c r="AY16" s="542">
        <f t="shared" si="41"/>
        <v>-17.307250079605069</v>
      </c>
      <c r="AZ16" s="542">
        <f t="shared" si="41"/>
        <v>97.812886062083976</v>
      </c>
      <c r="BA16" s="542">
        <f t="shared" si="41"/>
        <v>-40.402789516271582</v>
      </c>
      <c r="BB16" s="542">
        <f t="shared" si="41"/>
        <v>6.361850913728631</v>
      </c>
      <c r="BC16" s="542">
        <f t="shared" si="41"/>
        <v>-80.98016757627272</v>
      </c>
      <c r="BD16" s="542">
        <f t="shared" si="41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2">+BH8+BH7</f>
        <v>-53.544259199013027</v>
      </c>
      <c r="BI16" s="542">
        <f t="shared" si="42"/>
        <v>16.332765640986736</v>
      </c>
      <c r="BJ16" s="542">
        <f t="shared" si="42"/>
        <v>-102.0096547290126</v>
      </c>
      <c r="BK16" s="542">
        <f t="shared" si="42"/>
        <v>-39.222082679012829</v>
      </c>
      <c r="BL16" s="542">
        <f t="shared" si="42"/>
        <v>89.037018671986402</v>
      </c>
      <c r="BM16" s="542">
        <f t="shared" si="42"/>
        <v>157.26789130998702</v>
      </c>
      <c r="BN16" s="542">
        <f t="shared" si="42"/>
        <v>250.74680771098761</v>
      </c>
      <c r="BO16" s="542">
        <f t="shared" si="42"/>
        <v>-423.22453128901293</v>
      </c>
      <c r="BP16" s="542">
        <f t="shared" si="42"/>
        <v>-210.57795747901355</v>
      </c>
      <c r="BQ16" s="542">
        <f t="shared" si="42"/>
        <v>-95.955598159013334</v>
      </c>
      <c r="BR16" s="542">
        <f t="shared" si="42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3">+BV8+BV7</f>
        <v>-205.54229861833358</v>
      </c>
      <c r="BW16" s="542">
        <f t="shared" si="43"/>
        <v>2.8512738616666171</v>
      </c>
      <c r="BX16" s="542">
        <f t="shared" si="43"/>
        <v>-182.54907129733374</v>
      </c>
      <c r="BY16" s="542">
        <f t="shared" si="43"/>
        <v>-112.30440203833348</v>
      </c>
      <c r="BZ16" s="542">
        <f t="shared" si="43"/>
        <v>77.289436871666453</v>
      </c>
      <c r="CA16" s="542">
        <f t="shared" si="43"/>
        <v>57.440874971666744</v>
      </c>
      <c r="CB16" s="542">
        <f t="shared" si="43"/>
        <v>-61.000592968333798</v>
      </c>
      <c r="CC16" s="542">
        <f t="shared" si="43"/>
        <v>-20.525756308332713</v>
      </c>
      <c r="CD16" s="542">
        <f t="shared" si="43"/>
        <v>-89.814836378332828</v>
      </c>
      <c r="CE16" s="542">
        <f t="shared" si="43"/>
        <v>-87.66101210833358</v>
      </c>
      <c r="CF16" s="542">
        <f t="shared" si="43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4">+CJ8+CJ7</f>
        <v>-183.09343685733299</v>
      </c>
      <c r="CK16" s="542">
        <f t="shared" si="44"/>
        <v>30.526165062616744</v>
      </c>
      <c r="CL16" s="542">
        <f t="shared" si="44"/>
        <v>-179.97742740333308</v>
      </c>
      <c r="CM16" s="542">
        <f t="shared" si="44"/>
        <v>-97.507952189333309</v>
      </c>
      <c r="CN16" s="542">
        <f t="shared" si="44"/>
        <v>-156.47780388933325</v>
      </c>
      <c r="CO16" s="542">
        <f t="shared" si="44"/>
        <v>-115.00284928933331</v>
      </c>
      <c r="CP16" s="542">
        <f t="shared" si="44"/>
        <v>-125.69116163133306</v>
      </c>
      <c r="CQ16" s="542">
        <f t="shared" si="44"/>
        <v>-137.71564867373334</v>
      </c>
      <c r="CR16" s="542">
        <f t="shared" si="44"/>
        <v>-161.5382359888161</v>
      </c>
      <c r="CS16" s="542">
        <f t="shared" si="44"/>
        <v>326.85276900666707</v>
      </c>
      <c r="CT16" s="542">
        <f t="shared" si="44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5">+CX8+CX7</f>
        <v>-85.665632004725055</v>
      </c>
      <c r="CY16" s="542">
        <f t="shared" si="45"/>
        <v>-82.837171768899935</v>
      </c>
      <c r="CZ16" s="542">
        <f t="shared" si="45"/>
        <v>-138.98498174465004</v>
      </c>
      <c r="DA16" s="542">
        <f t="shared" si="45"/>
        <v>-191.61640673229977</v>
      </c>
      <c r="DB16" s="542">
        <f t="shared" si="45"/>
        <v>-119.79083105444977</v>
      </c>
      <c r="DC16" s="542">
        <f t="shared" si="45"/>
        <v>-136.89486311550002</v>
      </c>
      <c r="DD16" s="542">
        <f t="shared" si="45"/>
        <v>-16.824185483074906</v>
      </c>
      <c r="DE16" s="542">
        <f t="shared" si="45"/>
        <v>-103.82188386932492</v>
      </c>
      <c r="DF16" s="542">
        <f t="shared" si="45"/>
        <v>-24.102679834736431</v>
      </c>
      <c r="DG16" s="542">
        <f t="shared" si="45"/>
        <v>-76.083604896622319</v>
      </c>
      <c r="DH16" s="542">
        <f t="shared" si="45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6">+DL8+DL7</f>
        <v>-211.42842365215088</v>
      </c>
      <c r="DM16" s="542">
        <f t="shared" si="46"/>
        <v>6.4458680924994711</v>
      </c>
      <c r="DN16" s="542">
        <f t="shared" si="46"/>
        <v>-232.89150999758471</v>
      </c>
      <c r="DO16" s="542">
        <f t="shared" si="46"/>
        <v>123.05977243912514</v>
      </c>
      <c r="DP16" s="542">
        <f t="shared" si="46"/>
        <v>-147.65469701276891</v>
      </c>
      <c r="DQ16" s="542">
        <f t="shared" si="46"/>
        <v>-110.08254004998344</v>
      </c>
      <c r="DR16" s="542">
        <f t="shared" si="46"/>
        <v>-59.195521603467149</v>
      </c>
      <c r="DS16" s="542">
        <f t="shared" si="46"/>
        <v>-115.08228040024952</v>
      </c>
      <c r="DT16" s="542">
        <f t="shared" si="46"/>
        <v>-322.24291953125049</v>
      </c>
      <c r="DU16" s="542">
        <f t="shared" si="46"/>
        <v>-70.244151245199305</v>
      </c>
      <c r="DV16" s="542">
        <f t="shared" si="46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7">+DZ8+DZ7</f>
        <v>-158.28400066999998</v>
      </c>
      <c r="EA16" s="542">
        <f t="shared" si="47"/>
        <v>-80.078766150000121</v>
      </c>
      <c r="EB16" s="542">
        <f t="shared" si="47"/>
        <v>-130.51078173999991</v>
      </c>
      <c r="EC16" s="542">
        <f t="shared" si="47"/>
        <v>-192.22346980000009</v>
      </c>
      <c r="ED16" s="542">
        <f t="shared" si="47"/>
        <v>-181.97465283999975</v>
      </c>
      <c r="EE16" s="542">
        <f t="shared" si="47"/>
        <v>-50.610195840000074</v>
      </c>
      <c r="EF16" s="542">
        <f t="shared" si="47"/>
        <v>-81.561325640000106</v>
      </c>
      <c r="EG16" s="542">
        <f t="shared" si="47"/>
        <v>-348.99883219333344</v>
      </c>
      <c r="EH16" s="542">
        <f t="shared" si="47"/>
        <v>-244.62970895666689</v>
      </c>
      <c r="EI16" s="542">
        <f t="shared" si="47"/>
        <v>-149.494679572</v>
      </c>
      <c r="EJ16" s="542">
        <f t="shared" si="47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8">+EN8+EN7</f>
        <v>-150.04448976999984</v>
      </c>
      <c r="EO16" s="542">
        <f t="shared" si="48"/>
        <v>-12.765984690000234</v>
      </c>
      <c r="EP16" s="542">
        <f t="shared" si="48"/>
        <v>-403.18866779000001</v>
      </c>
      <c r="EQ16" s="542">
        <f t="shared" si="48"/>
        <v>-182.68478289999996</v>
      </c>
      <c r="ER16" s="542">
        <f t="shared" si="48"/>
        <v>-115.01339832400004</v>
      </c>
      <c r="ES16" s="542">
        <f t="shared" si="48"/>
        <v>-109.52555529599999</v>
      </c>
      <c r="ET16" s="542">
        <f t="shared" si="48"/>
        <v>-46.80283775999942</v>
      </c>
      <c r="EU16" s="542">
        <f t="shared" si="48"/>
        <v>-149.33566073999981</v>
      </c>
      <c r="EV16" s="542">
        <f t="shared" si="48"/>
        <v>-175.84073603999997</v>
      </c>
      <c r="EW16" s="542">
        <f t="shared" si="48"/>
        <v>-66.561038661499992</v>
      </c>
      <c r="EX16" s="542">
        <f t="shared" si="48"/>
        <v>295.36179681712497</v>
      </c>
      <c r="EY16" s="542">
        <f t="shared" si="10"/>
        <v>-1311.4470392643746</v>
      </c>
      <c r="EZ16" s="573"/>
      <c r="FA16" s="542">
        <f t="shared" ref="FA16:FL16" si="49">+FA8+FA7</f>
        <v>-252.96821540000053</v>
      </c>
      <c r="FB16" s="542">
        <f t="shared" si="49"/>
        <v>-317.03408413000034</v>
      </c>
      <c r="FC16" s="542">
        <f t="shared" si="49"/>
        <v>-27.255025500000393</v>
      </c>
      <c r="FD16" s="542">
        <f t="shared" si="49"/>
        <v>-133.28413644999983</v>
      </c>
      <c r="FE16" s="542">
        <f t="shared" si="49"/>
        <v>-216.98745468000004</v>
      </c>
      <c r="FF16" s="542">
        <f t="shared" si="49"/>
        <v>-129.31868652000026</v>
      </c>
      <c r="FG16" s="542">
        <f t="shared" si="49"/>
        <v>34.522067349999816</v>
      </c>
      <c r="FH16" s="542">
        <f t="shared" si="49"/>
        <v>-6.828128560000323</v>
      </c>
      <c r="FI16" s="542">
        <f t="shared" si="49"/>
        <v>-120.59629212999926</v>
      </c>
      <c r="FJ16" s="542">
        <f t="shared" si="49"/>
        <v>-167.56526952000038</v>
      </c>
      <c r="FK16" s="542">
        <f t="shared" si="49"/>
        <v>-187.87214917000017</v>
      </c>
      <c r="FL16" s="542">
        <f t="shared" si="49"/>
        <v>293.47844732000044</v>
      </c>
      <c r="FM16" s="542">
        <f t="shared" si="11"/>
        <v>-1231.7089273900012</v>
      </c>
      <c r="FO16" s="542">
        <f>+FO8+FO7</f>
        <v>-170.37853327311575</v>
      </c>
      <c r="FP16" s="542">
        <f t="shared" ref="FP16:FY16" si="50">+FP8+FP7</f>
        <v>-132.74077564311551</v>
      </c>
      <c r="FQ16" s="542">
        <f t="shared" si="50"/>
        <v>-22.895976301115297</v>
      </c>
      <c r="FR16" s="542">
        <f t="shared" si="50"/>
        <v>-157.3656360184649</v>
      </c>
      <c r="FS16" s="542">
        <f t="shared" si="50"/>
        <v>-21.542069843115087</v>
      </c>
      <c r="FT16" s="542">
        <f t="shared" si="50"/>
        <v>-167.54368721311516</v>
      </c>
      <c r="FU16" s="542">
        <f t="shared" si="50"/>
        <v>-76.728463539782069</v>
      </c>
      <c r="FV16" s="542">
        <f t="shared" si="50"/>
        <v>-40.480083682559552</v>
      </c>
      <c r="FW16" s="542">
        <f t="shared" si="50"/>
        <v>-257.83508524056504</v>
      </c>
      <c r="FX16" s="542">
        <f t="shared" si="50"/>
        <v>-211.18092133311507</v>
      </c>
      <c r="FY16" s="542">
        <f t="shared" si="50"/>
        <v>-216.47179308033719</v>
      </c>
      <c r="FZ16" s="542">
        <f>+SUM(FO16:FY16)</f>
        <v>-1475.1630251684007</v>
      </c>
      <c r="GB16" s="708"/>
    </row>
    <row r="17" spans="2:184" ht="15.75" x14ac:dyDescent="0.25">
      <c r="B17" s="687" t="s">
        <v>96</v>
      </c>
      <c r="C17" s="542">
        <f t="shared" ref="C17:N17" si="51">+C18+C30+C32</f>
        <v>-150.13930607423546</v>
      </c>
      <c r="D17" s="542">
        <f t="shared" si="51"/>
        <v>-140.21628576764027</v>
      </c>
      <c r="E17" s="542">
        <f t="shared" si="51"/>
        <v>-203.98244272263776</v>
      </c>
      <c r="F17" s="542">
        <f t="shared" si="51"/>
        <v>-208.81356895606666</v>
      </c>
      <c r="G17" s="542">
        <f t="shared" si="51"/>
        <v>-277.43927673680975</v>
      </c>
      <c r="H17" s="542">
        <f t="shared" si="51"/>
        <v>59.372444621131052</v>
      </c>
      <c r="I17" s="542">
        <f t="shared" si="51"/>
        <v>-99.427470729512095</v>
      </c>
      <c r="J17" s="542">
        <f t="shared" si="51"/>
        <v>279.4174419168321</v>
      </c>
      <c r="K17" s="542">
        <f t="shared" si="51"/>
        <v>-239.51948351733301</v>
      </c>
      <c r="L17" s="542">
        <f t="shared" si="51"/>
        <v>-436.19864780720764</v>
      </c>
      <c r="M17" s="542">
        <f t="shared" si="51"/>
        <v>-288.07544892291753</v>
      </c>
      <c r="N17" s="542">
        <f t="shared" si="51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2">+R18+R30+R32</f>
        <v>-63.392842234803524</v>
      </c>
      <c r="S17" s="542">
        <f t="shared" si="52"/>
        <v>-503.62882267626293</v>
      </c>
      <c r="T17" s="542">
        <f t="shared" si="52"/>
        <v>-65.943306739260095</v>
      </c>
      <c r="U17" s="542">
        <f t="shared" si="52"/>
        <v>-158.76646716339116</v>
      </c>
      <c r="V17" s="542">
        <f t="shared" si="52"/>
        <v>-141.13678837163911</v>
      </c>
      <c r="W17" s="542">
        <f t="shared" si="52"/>
        <v>-23.103101991000102</v>
      </c>
      <c r="X17" s="542">
        <f t="shared" si="52"/>
        <v>-197.87165417273044</v>
      </c>
      <c r="Y17" s="542">
        <f t="shared" si="52"/>
        <v>156.67636908661268</v>
      </c>
      <c r="Z17" s="542">
        <f t="shared" si="52"/>
        <v>-123.33250374413299</v>
      </c>
      <c r="AA17" s="542">
        <f t="shared" si="52"/>
        <v>-352.08906864630831</v>
      </c>
      <c r="AB17" s="542">
        <f t="shared" si="52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3">+AF18+AF30+AF32</f>
        <v>-49.805242521437279</v>
      </c>
      <c r="AG17" s="542">
        <f t="shared" si="53"/>
        <v>-213.67378564846626</v>
      </c>
      <c r="AH17" s="542">
        <f t="shared" si="53"/>
        <v>-85.505697826168671</v>
      </c>
      <c r="AI17" s="542">
        <f t="shared" si="53"/>
        <v>-4.1409150794742544</v>
      </c>
      <c r="AJ17" s="542">
        <f t="shared" si="53"/>
        <v>-393.40113494639104</v>
      </c>
      <c r="AK17" s="542">
        <f t="shared" si="53"/>
        <v>-37.426590536689645</v>
      </c>
      <c r="AL17" s="542">
        <f t="shared" si="53"/>
        <v>-34.232094089102148</v>
      </c>
      <c r="AM17" s="542">
        <f t="shared" si="53"/>
        <v>-149.38219815281087</v>
      </c>
      <c r="AN17" s="542">
        <f t="shared" si="53"/>
        <v>-63.978487184430364</v>
      </c>
      <c r="AO17" s="542">
        <f t="shared" si="53"/>
        <v>-33.467659602434864</v>
      </c>
      <c r="AP17" s="542">
        <f t="shared" si="53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4">+AT18+AT30+AT32</f>
        <v>-88.120415148056054</v>
      </c>
      <c r="AU17" s="542">
        <f t="shared" si="54"/>
        <v>-623.93045729015387</v>
      </c>
      <c r="AV17" s="542">
        <f t="shared" si="54"/>
        <v>94.471977447153947</v>
      </c>
      <c r="AW17" s="542">
        <f t="shared" si="54"/>
        <v>101.47135460363563</v>
      </c>
      <c r="AX17" s="542">
        <f t="shared" si="54"/>
        <v>320.88146815039488</v>
      </c>
      <c r="AY17" s="542">
        <f t="shared" si="54"/>
        <v>6.6131939203949983</v>
      </c>
      <c r="AZ17" s="542">
        <f t="shared" si="54"/>
        <v>106.34145806208404</v>
      </c>
      <c r="BA17" s="542">
        <f t="shared" si="54"/>
        <v>-112.67334651627164</v>
      </c>
      <c r="BB17" s="542">
        <f t="shared" si="54"/>
        <v>42.323595913728688</v>
      </c>
      <c r="BC17" s="542">
        <f t="shared" si="54"/>
        <v>14.829618423727204</v>
      </c>
      <c r="BD17" s="542">
        <f t="shared" si="54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5">+BH18+BH30+BH32</f>
        <v>97.213288800986788</v>
      </c>
      <c r="BI17" s="542">
        <f t="shared" si="55"/>
        <v>-193.52681935901327</v>
      </c>
      <c r="BJ17" s="542">
        <f t="shared" si="55"/>
        <v>-4.3207957290125929</v>
      </c>
      <c r="BK17" s="542">
        <f t="shared" si="55"/>
        <v>145.61283632098733</v>
      </c>
      <c r="BL17" s="542">
        <f t="shared" si="55"/>
        <v>41.027063671986383</v>
      </c>
      <c r="BM17" s="542">
        <f t="shared" si="55"/>
        <v>189.451818309987</v>
      </c>
      <c r="BN17" s="542">
        <f t="shared" si="55"/>
        <v>161.21043871098757</v>
      </c>
      <c r="BO17" s="542">
        <f t="shared" si="55"/>
        <v>-450.79336328901314</v>
      </c>
      <c r="BP17" s="542">
        <f t="shared" si="55"/>
        <v>-87.238354479013424</v>
      </c>
      <c r="BQ17" s="542">
        <f t="shared" si="55"/>
        <v>49.493926840986653</v>
      </c>
      <c r="BR17" s="542">
        <f t="shared" si="55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6">+BV18+BV30+BV32</f>
        <v>-93.935204618333657</v>
      </c>
      <c r="BW17" s="542">
        <f t="shared" si="56"/>
        <v>49.601603861666689</v>
      </c>
      <c r="BX17" s="542">
        <f t="shared" si="56"/>
        <v>-77.293064297333757</v>
      </c>
      <c r="BY17" s="542">
        <f t="shared" si="56"/>
        <v>346.64560596166655</v>
      </c>
      <c r="BZ17" s="542">
        <f t="shared" si="56"/>
        <v>-256.99851912833344</v>
      </c>
      <c r="CA17" s="542">
        <f t="shared" si="56"/>
        <v>-83.419452028333367</v>
      </c>
      <c r="CB17" s="542">
        <f t="shared" si="56"/>
        <v>-84.820182968333881</v>
      </c>
      <c r="CC17" s="542">
        <f t="shared" si="56"/>
        <v>-5.489469308332616</v>
      </c>
      <c r="CD17" s="542">
        <f t="shared" si="56"/>
        <v>-140.29771837833303</v>
      </c>
      <c r="CE17" s="542">
        <f t="shared" si="56"/>
        <v>101.09780489166654</v>
      </c>
      <c r="CF17" s="542">
        <f t="shared" si="56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7">+CJ18+CJ30+CJ32</f>
        <v>-216.36041185733296</v>
      </c>
      <c r="CK17" s="542">
        <f t="shared" si="57"/>
        <v>-472.16797793738311</v>
      </c>
      <c r="CL17" s="542">
        <f t="shared" si="57"/>
        <v>122.78537359666677</v>
      </c>
      <c r="CM17" s="542">
        <f t="shared" si="57"/>
        <v>256.5381408106669</v>
      </c>
      <c r="CN17" s="542">
        <f t="shared" si="57"/>
        <v>-540.88617288933324</v>
      </c>
      <c r="CO17" s="542">
        <f t="shared" si="57"/>
        <v>145.54950071066662</v>
      </c>
      <c r="CP17" s="542">
        <f t="shared" si="57"/>
        <v>-121.40477863133296</v>
      </c>
      <c r="CQ17" s="542">
        <f t="shared" si="57"/>
        <v>-427.19573167373346</v>
      </c>
      <c r="CR17" s="542">
        <f t="shared" si="57"/>
        <v>-69.913310988816022</v>
      </c>
      <c r="CS17" s="542">
        <f t="shared" si="57"/>
        <v>290.05011000666684</v>
      </c>
      <c r="CT17" s="542">
        <f t="shared" si="57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8">+CX18+CX30+CX32</f>
        <v>-410.65241500472519</v>
      </c>
      <c r="CY17" s="542">
        <f t="shared" si="58"/>
        <v>89.23902023110017</v>
      </c>
      <c r="CZ17" s="542">
        <f t="shared" si="58"/>
        <v>-214.34618074465021</v>
      </c>
      <c r="DA17" s="542">
        <f t="shared" si="58"/>
        <v>-72.810878732299614</v>
      </c>
      <c r="DB17" s="542">
        <f t="shared" si="58"/>
        <v>-11.988193054449908</v>
      </c>
      <c r="DC17" s="542">
        <f t="shared" si="58"/>
        <v>-271.22473311550004</v>
      </c>
      <c r="DD17" s="542">
        <f t="shared" si="58"/>
        <v>-166.7361084830749</v>
      </c>
      <c r="DE17" s="542">
        <f t="shared" si="58"/>
        <v>-222.59519286932496</v>
      </c>
      <c r="DF17" s="542">
        <f t="shared" si="58"/>
        <v>347.15972516526364</v>
      </c>
      <c r="DG17" s="542">
        <f t="shared" si="58"/>
        <v>399.36523710337747</v>
      </c>
      <c r="DH17" s="542">
        <f t="shared" si="58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9">+DL18+DL30+DL32</f>
        <v>-201.90423565215082</v>
      </c>
      <c r="DM17" s="542">
        <f t="shared" si="59"/>
        <v>-38.553330907500651</v>
      </c>
      <c r="DN17" s="542">
        <f t="shared" si="59"/>
        <v>-239.41152299758454</v>
      </c>
      <c r="DO17" s="542">
        <f t="shared" si="59"/>
        <v>414.92554243912502</v>
      </c>
      <c r="DP17" s="542">
        <f t="shared" si="59"/>
        <v>-125.57912801276908</v>
      </c>
      <c r="DQ17" s="542">
        <f t="shared" si="59"/>
        <v>-141.18610404998321</v>
      </c>
      <c r="DR17" s="542">
        <f t="shared" si="59"/>
        <v>-172.24299960346713</v>
      </c>
      <c r="DS17" s="542">
        <f t="shared" si="59"/>
        <v>399.31332259975011</v>
      </c>
      <c r="DT17" s="542">
        <f t="shared" si="59"/>
        <v>132.51345146874965</v>
      </c>
      <c r="DU17" s="542">
        <f t="shared" si="59"/>
        <v>399.42427975480075</v>
      </c>
      <c r="DV17" s="542">
        <f t="shared" si="59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0">+DZ18+DZ30+DZ32</f>
        <v>-81.166795669999971</v>
      </c>
      <c r="EA17" s="542">
        <f t="shared" si="60"/>
        <v>-381.41426815</v>
      </c>
      <c r="EB17" s="542">
        <f t="shared" si="60"/>
        <v>-9.4108117400001845</v>
      </c>
      <c r="EC17" s="542">
        <f t="shared" si="60"/>
        <v>-106.6685327999997</v>
      </c>
      <c r="ED17" s="542">
        <f t="shared" si="60"/>
        <v>-15.9090308399999</v>
      </c>
      <c r="EE17" s="542">
        <f t="shared" si="60"/>
        <v>102.52887516000001</v>
      </c>
      <c r="EF17" s="542">
        <f t="shared" si="60"/>
        <v>-310.36685864000032</v>
      </c>
      <c r="EG17" s="542">
        <f t="shared" si="60"/>
        <v>-663.68602519333319</v>
      </c>
      <c r="EH17" s="542">
        <f t="shared" si="60"/>
        <v>181.23597404333307</v>
      </c>
      <c r="EI17" s="542">
        <f t="shared" si="60"/>
        <v>-518.46841957200013</v>
      </c>
      <c r="EJ17" s="542">
        <f t="shared" si="60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1">+EN18+EN30+EN32</f>
        <v>-348.35838143999956</v>
      </c>
      <c r="EO17" s="542">
        <f t="shared" si="61"/>
        <v>-427.27481372000045</v>
      </c>
      <c r="EP17" s="542">
        <f t="shared" si="61"/>
        <v>-85.175005540000143</v>
      </c>
      <c r="EQ17" s="542">
        <f t="shared" si="61"/>
        <v>-95.313265879999904</v>
      </c>
      <c r="ER17" s="542">
        <f t="shared" si="61"/>
        <v>-241.06014535399981</v>
      </c>
      <c r="ES17" s="542">
        <f t="shared" si="61"/>
        <v>-441.68971065600022</v>
      </c>
      <c r="ET17" s="542">
        <f t="shared" si="61"/>
        <v>-140.75907513000126</v>
      </c>
      <c r="EU17" s="542">
        <f t="shared" si="61"/>
        <v>-34.044417629997895</v>
      </c>
      <c r="EV17" s="542">
        <f t="shared" si="61"/>
        <v>-0.58125819999986561</v>
      </c>
      <c r="EW17" s="542">
        <f t="shared" si="61"/>
        <v>142.58401806850011</v>
      </c>
      <c r="EX17" s="542">
        <f t="shared" si="61"/>
        <v>50.582789357124966</v>
      </c>
      <c r="EY17" s="542">
        <f t="shared" si="10"/>
        <v>-1858.0771220343738</v>
      </c>
      <c r="EZ17" s="573"/>
      <c r="FA17" s="542">
        <f t="shared" ref="FA17:FL17" si="62">+FA18+FA30+FA32</f>
        <v>-353.1335843600026</v>
      </c>
      <c r="FB17" s="542">
        <f t="shared" si="62"/>
        <v>-291.92224623999823</v>
      </c>
      <c r="FC17" s="542">
        <f t="shared" si="62"/>
        <v>-50.232489120000764</v>
      </c>
      <c r="FD17" s="542">
        <f t="shared" si="62"/>
        <v>207.81210726000029</v>
      </c>
      <c r="FE17" s="542">
        <f t="shared" si="62"/>
        <v>-222.77698455999996</v>
      </c>
      <c r="FF17" s="542">
        <f t="shared" si="62"/>
        <v>-309.80730105000043</v>
      </c>
      <c r="FG17" s="542">
        <f t="shared" si="62"/>
        <v>-60.298634970000137</v>
      </c>
      <c r="FH17" s="542">
        <f t="shared" si="62"/>
        <v>-56.293325310000171</v>
      </c>
      <c r="FI17" s="542">
        <f t="shared" si="62"/>
        <v>41.846613580000621</v>
      </c>
      <c r="FJ17" s="542">
        <f t="shared" si="62"/>
        <v>-165.13100569000042</v>
      </c>
      <c r="FK17" s="542">
        <f t="shared" si="62"/>
        <v>-10.136126880000063</v>
      </c>
      <c r="FL17" s="542">
        <f t="shared" si="62"/>
        <v>-32.76198708999965</v>
      </c>
      <c r="FM17" s="542">
        <f t="shared" si="11"/>
        <v>-1302.8349644300015</v>
      </c>
      <c r="FO17" s="542">
        <f>+FO18+FO30+FO32</f>
        <v>-197.64941916311579</v>
      </c>
      <c r="FP17" s="542">
        <f t="shared" ref="FP17:FY17" si="63">+FP18+FP30+FP32</f>
        <v>-165.34372610311539</v>
      </c>
      <c r="FQ17" s="542">
        <f t="shared" si="63"/>
        <v>68.438758698884726</v>
      </c>
      <c r="FR17" s="542">
        <f t="shared" si="63"/>
        <v>-191.45285404846493</v>
      </c>
      <c r="FS17" s="542">
        <f t="shared" si="63"/>
        <v>-23.977465833115019</v>
      </c>
      <c r="FT17" s="542">
        <f t="shared" si="63"/>
        <v>-101.54884673311517</v>
      </c>
      <c r="FU17" s="542">
        <f t="shared" si="63"/>
        <v>-143.1549436897821</v>
      </c>
      <c r="FV17" s="542">
        <f t="shared" si="63"/>
        <v>-1.9725471025594743</v>
      </c>
      <c r="FW17" s="542">
        <f t="shared" si="63"/>
        <v>-286.14636881056498</v>
      </c>
      <c r="FX17" s="542">
        <f t="shared" si="63"/>
        <v>-150.13161009311511</v>
      </c>
      <c r="FY17" s="542">
        <f t="shared" si="63"/>
        <v>-57.416329610337414</v>
      </c>
      <c r="FZ17" s="542">
        <f>+SUM(FO17:FY17)</f>
        <v>-1250.3553524884007</v>
      </c>
      <c r="GB17" s="708"/>
    </row>
    <row r="18" spans="2:184" ht="15.75" x14ac:dyDescent="0.25">
      <c r="B18" s="690" t="s">
        <v>51</v>
      </c>
      <c r="C18" s="520">
        <f t="shared" ref="C18:N18" si="64">+C19+C26+C27+C28+C29</f>
        <v>0</v>
      </c>
      <c r="D18" s="520">
        <f t="shared" si="64"/>
        <v>0</v>
      </c>
      <c r="E18" s="520">
        <f t="shared" si="64"/>
        <v>0</v>
      </c>
      <c r="F18" s="520">
        <f t="shared" si="64"/>
        <v>0</v>
      </c>
      <c r="G18" s="520">
        <f t="shared" si="64"/>
        <v>0</v>
      </c>
      <c r="H18" s="520">
        <f t="shared" si="64"/>
        <v>0</v>
      </c>
      <c r="I18" s="520">
        <f t="shared" si="64"/>
        <v>0</v>
      </c>
      <c r="J18" s="520">
        <f t="shared" si="64"/>
        <v>0</v>
      </c>
      <c r="K18" s="520">
        <f t="shared" si="64"/>
        <v>0</v>
      </c>
      <c r="L18" s="520">
        <f t="shared" si="64"/>
        <v>0</v>
      </c>
      <c r="M18" s="520">
        <f t="shared" si="64"/>
        <v>0</v>
      </c>
      <c r="N18" s="520">
        <f t="shared" si="64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5">+R19+R26+R27+R28+R29</f>
        <v>0</v>
      </c>
      <c r="S18" s="520">
        <f t="shared" si="65"/>
        <v>0</v>
      </c>
      <c r="T18" s="520">
        <f t="shared" si="65"/>
        <v>0</v>
      </c>
      <c r="U18" s="520">
        <f t="shared" si="65"/>
        <v>0</v>
      </c>
      <c r="V18" s="520">
        <f t="shared" si="65"/>
        <v>0</v>
      </c>
      <c r="W18" s="520">
        <f t="shared" si="65"/>
        <v>0</v>
      </c>
      <c r="X18" s="520">
        <f t="shared" si="65"/>
        <v>0</v>
      </c>
      <c r="Y18" s="520">
        <f t="shared" si="65"/>
        <v>0</v>
      </c>
      <c r="Z18" s="520">
        <f t="shared" si="65"/>
        <v>0</v>
      </c>
      <c r="AA18" s="520">
        <f t="shared" si="65"/>
        <v>0</v>
      </c>
      <c r="AB18" s="520">
        <f t="shared" si="65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6">+AF19+AF26+AF27+AF28+AF29</f>
        <v>0</v>
      </c>
      <c r="AG18" s="520">
        <f t="shared" si="66"/>
        <v>0</v>
      </c>
      <c r="AH18" s="520">
        <f t="shared" si="66"/>
        <v>0</v>
      </c>
      <c r="AI18" s="520">
        <f t="shared" si="66"/>
        <v>0</v>
      </c>
      <c r="AJ18" s="520">
        <f t="shared" si="66"/>
        <v>0</v>
      </c>
      <c r="AK18" s="520">
        <f t="shared" si="66"/>
        <v>0</v>
      </c>
      <c r="AL18" s="520">
        <f t="shared" si="66"/>
        <v>0</v>
      </c>
      <c r="AM18" s="520">
        <f t="shared" si="66"/>
        <v>0</v>
      </c>
      <c r="AN18" s="520">
        <f t="shared" si="66"/>
        <v>0</v>
      </c>
      <c r="AO18" s="520">
        <f t="shared" si="66"/>
        <v>0</v>
      </c>
      <c r="AP18" s="520">
        <f t="shared" si="66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7">+AT19+AT26+AT27+AT28+AT29</f>
        <v>0</v>
      </c>
      <c r="AU18" s="520">
        <f t="shared" si="67"/>
        <v>0</v>
      </c>
      <c r="AV18" s="520">
        <f t="shared" si="67"/>
        <v>0</v>
      </c>
      <c r="AW18" s="520">
        <f t="shared" si="67"/>
        <v>0</v>
      </c>
      <c r="AX18" s="520">
        <f t="shared" si="67"/>
        <v>0</v>
      </c>
      <c r="AY18" s="520">
        <f t="shared" si="67"/>
        <v>0</v>
      </c>
      <c r="AZ18" s="520">
        <f t="shared" si="67"/>
        <v>0</v>
      </c>
      <c r="BA18" s="520">
        <f t="shared" si="67"/>
        <v>0</v>
      </c>
      <c r="BB18" s="520">
        <f t="shared" si="67"/>
        <v>0</v>
      </c>
      <c r="BC18" s="520">
        <f t="shared" si="67"/>
        <v>0</v>
      </c>
      <c r="BD18" s="520">
        <f t="shared" si="67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21.863078420000001</v>
      </c>
      <c r="BJ18" s="520">
        <f t="shared" si="68"/>
        <v>13.306664939999999</v>
      </c>
      <c r="BK18" s="520">
        <f t="shared" si="68"/>
        <v>0</v>
      </c>
      <c r="BL18" s="520">
        <f t="shared" si="68"/>
        <v>0</v>
      </c>
      <c r="BM18" s="520">
        <f t="shared" si="68"/>
        <v>0</v>
      </c>
      <c r="BN18" s="520">
        <f t="shared" si="68"/>
        <v>0</v>
      </c>
      <c r="BO18" s="520">
        <f t="shared" si="68"/>
        <v>0</v>
      </c>
      <c r="BP18" s="520">
        <f t="shared" si="68"/>
        <v>0</v>
      </c>
      <c r="BQ18" s="520">
        <f t="shared" si="68"/>
        <v>0</v>
      </c>
      <c r="BR18" s="520">
        <f t="shared" si="68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9">+BV19+BV26+BV27+BV28+BV29</f>
        <v>0</v>
      </c>
      <c r="BW18" s="520">
        <f t="shared" si="69"/>
        <v>0</v>
      </c>
      <c r="BX18" s="520">
        <f t="shared" si="69"/>
        <v>0</v>
      </c>
      <c r="BY18" s="520">
        <f t="shared" si="69"/>
        <v>0</v>
      </c>
      <c r="BZ18" s="520">
        <f t="shared" si="69"/>
        <v>0</v>
      </c>
      <c r="CA18" s="520">
        <f t="shared" si="69"/>
        <v>0</v>
      </c>
      <c r="CB18" s="520">
        <f t="shared" si="69"/>
        <v>0</v>
      </c>
      <c r="CC18" s="520">
        <f t="shared" si="69"/>
        <v>0</v>
      </c>
      <c r="CD18" s="520">
        <f t="shared" si="69"/>
        <v>0</v>
      </c>
      <c r="CE18" s="520">
        <f t="shared" si="69"/>
        <v>0</v>
      </c>
      <c r="CF18" s="520">
        <f t="shared" si="69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0">+CJ19+CJ26+CJ27+CJ28+CJ29</f>
        <v>0</v>
      </c>
      <c r="CK18" s="520">
        <f t="shared" si="70"/>
        <v>0</v>
      </c>
      <c r="CL18" s="520">
        <f t="shared" si="70"/>
        <v>0</v>
      </c>
      <c r="CM18" s="520">
        <f t="shared" si="70"/>
        <v>0</v>
      </c>
      <c r="CN18" s="520">
        <f t="shared" si="70"/>
        <v>0</v>
      </c>
      <c r="CO18" s="520">
        <f t="shared" si="70"/>
        <v>0</v>
      </c>
      <c r="CP18" s="520">
        <f t="shared" si="70"/>
        <v>0</v>
      </c>
      <c r="CQ18" s="520">
        <f t="shared" si="70"/>
        <v>0</v>
      </c>
      <c r="CR18" s="520">
        <f t="shared" si="70"/>
        <v>0</v>
      </c>
      <c r="CS18" s="520">
        <f t="shared" si="70"/>
        <v>0</v>
      </c>
      <c r="CT18" s="520">
        <f t="shared" si="70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1">+CX19+CX26+CX27+CX28+CX29</f>
        <v>0</v>
      </c>
      <c r="CY18" s="520">
        <f t="shared" si="71"/>
        <v>0</v>
      </c>
      <c r="CZ18" s="520">
        <f t="shared" si="71"/>
        <v>0</v>
      </c>
      <c r="DA18" s="520">
        <f t="shared" si="71"/>
        <v>0</v>
      </c>
      <c r="DB18" s="520">
        <f t="shared" si="71"/>
        <v>0</v>
      </c>
      <c r="DC18" s="520">
        <f t="shared" si="71"/>
        <v>0</v>
      </c>
      <c r="DD18" s="520">
        <f t="shared" si="71"/>
        <v>0</v>
      </c>
      <c r="DE18" s="520">
        <f t="shared" si="71"/>
        <v>0</v>
      </c>
      <c r="DF18" s="520">
        <f t="shared" si="71"/>
        <v>0</v>
      </c>
      <c r="DG18" s="520">
        <f t="shared" si="71"/>
        <v>0</v>
      </c>
      <c r="DH18" s="520">
        <f t="shared" si="71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2">+DL19+DL26+DL27+DL28+DL29</f>
        <v>0</v>
      </c>
      <c r="DM18" s="520">
        <f t="shared" si="72"/>
        <v>0</v>
      </c>
      <c r="DN18" s="520">
        <f t="shared" si="72"/>
        <v>0</v>
      </c>
      <c r="DO18" s="520">
        <f t="shared" si="72"/>
        <v>0</v>
      </c>
      <c r="DP18" s="520">
        <f t="shared" si="72"/>
        <v>0</v>
      </c>
      <c r="DQ18" s="520">
        <f t="shared" si="72"/>
        <v>0</v>
      </c>
      <c r="DR18" s="520">
        <f t="shared" si="72"/>
        <v>0</v>
      </c>
      <c r="DS18" s="520">
        <f t="shared" si="72"/>
        <v>0</v>
      </c>
      <c r="DT18" s="520">
        <f t="shared" si="72"/>
        <v>0</v>
      </c>
      <c r="DU18" s="520">
        <f t="shared" si="72"/>
        <v>0</v>
      </c>
      <c r="DV18" s="520">
        <f t="shared" si="72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3">+DZ19+DZ26+DZ27+DZ28+DZ29</f>
        <v>0</v>
      </c>
      <c r="EA18" s="520">
        <f t="shared" si="73"/>
        <v>0</v>
      </c>
      <c r="EB18" s="520">
        <f t="shared" si="73"/>
        <v>0</v>
      </c>
      <c r="EC18" s="520">
        <f t="shared" si="73"/>
        <v>0</v>
      </c>
      <c r="ED18" s="520">
        <f t="shared" si="73"/>
        <v>0</v>
      </c>
      <c r="EE18" s="520">
        <f t="shared" si="73"/>
        <v>0</v>
      </c>
      <c r="EF18" s="520">
        <f t="shared" si="73"/>
        <v>0</v>
      </c>
      <c r="EG18" s="520">
        <f t="shared" si="73"/>
        <v>0</v>
      </c>
      <c r="EH18" s="520">
        <f t="shared" si="73"/>
        <v>0</v>
      </c>
      <c r="EI18" s="520">
        <f t="shared" si="73"/>
        <v>0</v>
      </c>
      <c r="EJ18" s="520">
        <f t="shared" si="73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0</v>
      </c>
      <c r="EP18" s="520">
        <f t="shared" si="74"/>
        <v>0</v>
      </c>
      <c r="EQ18" s="520">
        <f t="shared" si="74"/>
        <v>0</v>
      </c>
      <c r="ER18" s="520">
        <f t="shared" si="74"/>
        <v>0</v>
      </c>
      <c r="ES18" s="520">
        <f t="shared" si="74"/>
        <v>0</v>
      </c>
      <c r="ET18" s="520">
        <f t="shared" si="74"/>
        <v>0</v>
      </c>
      <c r="EU18" s="520">
        <f t="shared" si="74"/>
        <v>0</v>
      </c>
      <c r="EV18" s="520">
        <f t="shared" si="74"/>
        <v>0</v>
      </c>
      <c r="EW18" s="520">
        <f t="shared" si="74"/>
        <v>0</v>
      </c>
      <c r="EX18" s="520">
        <f t="shared" si="74"/>
        <v>0</v>
      </c>
      <c r="EY18" s="520">
        <f t="shared" si="10"/>
        <v>0</v>
      </c>
      <c r="EZ18" s="704"/>
      <c r="FA18" s="520">
        <f t="shared" ref="FA18:FL18" si="75">+FA19+FA26+FA27+FA28+FA29</f>
        <v>0</v>
      </c>
      <c r="FB18" s="520">
        <f t="shared" si="75"/>
        <v>0</v>
      </c>
      <c r="FC18" s="520">
        <f t="shared" si="75"/>
        <v>0</v>
      </c>
      <c r="FD18" s="520">
        <f t="shared" si="75"/>
        <v>0</v>
      </c>
      <c r="FE18" s="520">
        <f t="shared" si="75"/>
        <v>0</v>
      </c>
      <c r="FF18" s="520">
        <f t="shared" si="75"/>
        <v>0</v>
      </c>
      <c r="FG18" s="520">
        <f t="shared" si="75"/>
        <v>0</v>
      </c>
      <c r="FH18" s="520">
        <f t="shared" si="75"/>
        <v>0</v>
      </c>
      <c r="FI18" s="520">
        <f t="shared" si="75"/>
        <v>0</v>
      </c>
      <c r="FJ18" s="520">
        <f t="shared" si="75"/>
        <v>0</v>
      </c>
      <c r="FK18" s="520">
        <f t="shared" si="75"/>
        <v>0</v>
      </c>
      <c r="FL18" s="520">
        <f t="shared" si="75"/>
        <v>0</v>
      </c>
      <c r="FM18" s="520">
        <f t="shared" si="11"/>
        <v>0</v>
      </c>
      <c r="FO18" s="520">
        <f>+FO19+FO26+FO27+FO28+FO29</f>
        <v>0</v>
      </c>
      <c r="FP18" s="520">
        <f t="shared" ref="FP18:FY18" si="76">+FP19+FP26+FP27+FP28+FP29</f>
        <v>0</v>
      </c>
      <c r="FQ18" s="520">
        <f t="shared" si="76"/>
        <v>0</v>
      </c>
      <c r="FR18" s="520">
        <f t="shared" si="76"/>
        <v>0</v>
      </c>
      <c r="FS18" s="520">
        <f t="shared" si="76"/>
        <v>0</v>
      </c>
      <c r="FT18" s="520">
        <f t="shared" si="76"/>
        <v>0</v>
      </c>
      <c r="FU18" s="520">
        <f t="shared" si="76"/>
        <v>0</v>
      </c>
      <c r="FV18" s="520">
        <f t="shared" si="76"/>
        <v>0</v>
      </c>
      <c r="FW18" s="520">
        <f t="shared" si="76"/>
        <v>0</v>
      </c>
      <c r="FX18" s="520">
        <f t="shared" si="76"/>
        <v>0</v>
      </c>
      <c r="FY18" s="520">
        <f t="shared" si="76"/>
        <v>0</v>
      </c>
      <c r="FZ18" s="520">
        <f>+SUM(FO18:FY18)</f>
        <v>0</v>
      </c>
      <c r="GB18" s="708"/>
    </row>
    <row r="19" spans="2:184" ht="15.75" hidden="1" x14ac:dyDescent="0.25">
      <c r="B19" s="694" t="s">
        <v>680</v>
      </c>
      <c r="C19" s="518">
        <f>+SUM(C20:C25)</f>
        <v>0</v>
      </c>
      <c r="D19" s="518">
        <f t="shared" ref="D19:N19" si="77">+SUM(D20:D25)</f>
        <v>0</v>
      </c>
      <c r="E19" s="518">
        <f t="shared" si="77"/>
        <v>0</v>
      </c>
      <c r="F19" s="518">
        <f t="shared" si="77"/>
        <v>0</v>
      </c>
      <c r="G19" s="518">
        <f t="shared" si="77"/>
        <v>0</v>
      </c>
      <c r="H19" s="518">
        <f t="shared" si="77"/>
        <v>0</v>
      </c>
      <c r="I19" s="518">
        <f t="shared" si="77"/>
        <v>0</v>
      </c>
      <c r="J19" s="518">
        <f t="shared" si="77"/>
        <v>0</v>
      </c>
      <c r="K19" s="518">
        <f t="shared" si="77"/>
        <v>0</v>
      </c>
      <c r="L19" s="518">
        <f t="shared" si="77"/>
        <v>0</v>
      </c>
      <c r="M19" s="518">
        <f t="shared" si="77"/>
        <v>0</v>
      </c>
      <c r="N19" s="518">
        <f t="shared" si="77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8">+SUM(R20:R25)</f>
        <v>0</v>
      </c>
      <c r="S19" s="518">
        <f t="shared" si="78"/>
        <v>0</v>
      </c>
      <c r="T19" s="518">
        <f t="shared" si="78"/>
        <v>0</v>
      </c>
      <c r="U19" s="518">
        <f t="shared" si="78"/>
        <v>0</v>
      </c>
      <c r="V19" s="518">
        <f t="shared" si="78"/>
        <v>0</v>
      </c>
      <c r="W19" s="518">
        <f t="shared" si="78"/>
        <v>0</v>
      </c>
      <c r="X19" s="518">
        <f t="shared" si="78"/>
        <v>0</v>
      </c>
      <c r="Y19" s="518">
        <f t="shared" si="78"/>
        <v>0</v>
      </c>
      <c r="Z19" s="518">
        <f t="shared" si="78"/>
        <v>0</v>
      </c>
      <c r="AA19" s="518">
        <f t="shared" si="78"/>
        <v>0</v>
      </c>
      <c r="AB19" s="518">
        <f t="shared" si="78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0</v>
      </c>
      <c r="AI19" s="518">
        <f t="shared" si="79"/>
        <v>0</v>
      </c>
      <c r="AJ19" s="518">
        <f t="shared" si="79"/>
        <v>0</v>
      </c>
      <c r="AK19" s="518">
        <f t="shared" si="79"/>
        <v>0</v>
      </c>
      <c r="AL19" s="518">
        <f t="shared" si="79"/>
        <v>0</v>
      </c>
      <c r="AM19" s="518">
        <f t="shared" si="79"/>
        <v>0</v>
      </c>
      <c r="AN19" s="518">
        <f t="shared" si="79"/>
        <v>0</v>
      </c>
      <c r="AO19" s="518">
        <f t="shared" si="79"/>
        <v>0</v>
      </c>
      <c r="AP19" s="518">
        <f t="shared" si="79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0">+SUM(AT20:AT25)</f>
        <v>0</v>
      </c>
      <c r="AU19" s="518">
        <f t="shared" si="80"/>
        <v>0</v>
      </c>
      <c r="AV19" s="518">
        <f t="shared" si="80"/>
        <v>0</v>
      </c>
      <c r="AW19" s="518">
        <f t="shared" si="80"/>
        <v>0</v>
      </c>
      <c r="AX19" s="518">
        <f t="shared" si="80"/>
        <v>0</v>
      </c>
      <c r="AY19" s="518">
        <f t="shared" si="80"/>
        <v>0</v>
      </c>
      <c r="AZ19" s="518">
        <f t="shared" si="80"/>
        <v>0</v>
      </c>
      <c r="BA19" s="518">
        <f t="shared" si="80"/>
        <v>0</v>
      </c>
      <c r="BB19" s="518">
        <f t="shared" si="80"/>
        <v>0</v>
      </c>
      <c r="BC19" s="518">
        <f t="shared" si="80"/>
        <v>0</v>
      </c>
      <c r="BD19" s="518">
        <f t="shared" si="80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0</v>
      </c>
      <c r="BK19" s="518">
        <f t="shared" si="81"/>
        <v>0</v>
      </c>
      <c r="BL19" s="518">
        <f t="shared" si="81"/>
        <v>0</v>
      </c>
      <c r="BM19" s="518">
        <f t="shared" si="81"/>
        <v>0</v>
      </c>
      <c r="BN19" s="518">
        <f t="shared" si="81"/>
        <v>0</v>
      </c>
      <c r="BO19" s="518">
        <f t="shared" si="81"/>
        <v>0</v>
      </c>
      <c r="BP19" s="518">
        <f t="shared" si="81"/>
        <v>0</v>
      </c>
      <c r="BQ19" s="518">
        <f t="shared" si="81"/>
        <v>0</v>
      </c>
      <c r="BR19" s="518">
        <f t="shared" si="81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2">+SUM(BV20:BV25)</f>
        <v>0</v>
      </c>
      <c r="BW19" s="518">
        <f t="shared" si="82"/>
        <v>0</v>
      </c>
      <c r="BX19" s="518">
        <f t="shared" si="82"/>
        <v>0</v>
      </c>
      <c r="BY19" s="518">
        <f t="shared" si="82"/>
        <v>0</v>
      </c>
      <c r="BZ19" s="518">
        <f t="shared" si="82"/>
        <v>0</v>
      </c>
      <c r="CA19" s="518">
        <f t="shared" si="82"/>
        <v>0</v>
      </c>
      <c r="CB19" s="518">
        <f t="shared" si="82"/>
        <v>0</v>
      </c>
      <c r="CC19" s="518">
        <f t="shared" si="82"/>
        <v>0</v>
      </c>
      <c r="CD19" s="518">
        <f t="shared" si="82"/>
        <v>0</v>
      </c>
      <c r="CE19" s="518">
        <f t="shared" si="82"/>
        <v>0</v>
      </c>
      <c r="CF19" s="518">
        <f t="shared" si="82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3">+SUM(CJ20:CJ25)</f>
        <v>0</v>
      </c>
      <c r="CK19" s="518">
        <f t="shared" si="83"/>
        <v>0</v>
      </c>
      <c r="CL19" s="518">
        <f t="shared" si="83"/>
        <v>0</v>
      </c>
      <c r="CM19" s="518">
        <f t="shared" si="83"/>
        <v>0</v>
      </c>
      <c r="CN19" s="518">
        <f t="shared" si="83"/>
        <v>0</v>
      </c>
      <c r="CO19" s="518">
        <f t="shared" si="83"/>
        <v>0</v>
      </c>
      <c r="CP19" s="518">
        <f t="shared" si="83"/>
        <v>0</v>
      </c>
      <c r="CQ19" s="518">
        <f t="shared" si="83"/>
        <v>0</v>
      </c>
      <c r="CR19" s="518">
        <f t="shared" si="83"/>
        <v>0</v>
      </c>
      <c r="CS19" s="518">
        <f t="shared" si="83"/>
        <v>0</v>
      </c>
      <c r="CT19" s="518">
        <f t="shared" si="83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0</v>
      </c>
      <c r="DA19" s="518">
        <f t="shared" si="84"/>
        <v>0</v>
      </c>
      <c r="DB19" s="518">
        <f t="shared" si="84"/>
        <v>0</v>
      </c>
      <c r="DC19" s="518">
        <f t="shared" si="84"/>
        <v>0</v>
      </c>
      <c r="DD19" s="518">
        <f t="shared" si="84"/>
        <v>0</v>
      </c>
      <c r="DE19" s="518">
        <f t="shared" si="84"/>
        <v>0</v>
      </c>
      <c r="DF19" s="518">
        <f t="shared" si="84"/>
        <v>0</v>
      </c>
      <c r="DG19" s="518">
        <f t="shared" si="84"/>
        <v>0</v>
      </c>
      <c r="DH19" s="518">
        <f t="shared" si="84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5">+SUM(DL20:DL25)</f>
        <v>0</v>
      </c>
      <c r="DM19" s="518">
        <f t="shared" si="85"/>
        <v>0</v>
      </c>
      <c r="DN19" s="518">
        <f t="shared" si="85"/>
        <v>0</v>
      </c>
      <c r="DO19" s="518">
        <f t="shared" si="85"/>
        <v>0</v>
      </c>
      <c r="DP19" s="518">
        <f t="shared" si="85"/>
        <v>0</v>
      </c>
      <c r="DQ19" s="518">
        <f t="shared" si="85"/>
        <v>0</v>
      </c>
      <c r="DR19" s="518">
        <f t="shared" si="85"/>
        <v>0</v>
      </c>
      <c r="DS19" s="518">
        <f t="shared" si="85"/>
        <v>0</v>
      </c>
      <c r="DT19" s="518">
        <f t="shared" si="85"/>
        <v>0</v>
      </c>
      <c r="DU19" s="518">
        <f t="shared" si="85"/>
        <v>0</v>
      </c>
      <c r="DV19" s="518">
        <f t="shared" si="85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6">+SUM(DZ20:DZ25)</f>
        <v>0</v>
      </c>
      <c r="EA19" s="518">
        <f t="shared" si="86"/>
        <v>0</v>
      </c>
      <c r="EB19" s="518">
        <f t="shared" si="86"/>
        <v>0</v>
      </c>
      <c r="EC19" s="518">
        <f t="shared" si="86"/>
        <v>0</v>
      </c>
      <c r="ED19" s="518">
        <f t="shared" si="86"/>
        <v>0</v>
      </c>
      <c r="EE19" s="518">
        <f t="shared" si="86"/>
        <v>0</v>
      </c>
      <c r="EF19" s="518">
        <f t="shared" si="86"/>
        <v>0</v>
      </c>
      <c r="EG19" s="518">
        <f t="shared" si="86"/>
        <v>0</v>
      </c>
      <c r="EH19" s="518">
        <f t="shared" si="86"/>
        <v>0</v>
      </c>
      <c r="EI19" s="518">
        <f t="shared" si="86"/>
        <v>0</v>
      </c>
      <c r="EJ19" s="518">
        <f t="shared" si="86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0</v>
      </c>
      <c r="EP19" s="518">
        <f t="shared" si="87"/>
        <v>0</v>
      </c>
      <c r="EQ19" s="518">
        <f t="shared" si="87"/>
        <v>0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0</v>
      </c>
      <c r="EW19" s="518">
        <f t="shared" si="87"/>
        <v>0</v>
      </c>
      <c r="EX19" s="518">
        <f t="shared" si="87"/>
        <v>0</v>
      </c>
      <c r="EY19" s="518">
        <f t="shared" si="10"/>
        <v>0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0</v>
      </c>
      <c r="FE19" s="518">
        <f t="shared" si="88"/>
        <v>0</v>
      </c>
      <c r="FF19" s="518">
        <f t="shared" si="88"/>
        <v>0</v>
      </c>
      <c r="FG19" s="518">
        <f t="shared" si="88"/>
        <v>0</v>
      </c>
      <c r="FH19" s="518">
        <f t="shared" si="88"/>
        <v>0</v>
      </c>
      <c r="FI19" s="518">
        <f t="shared" si="88"/>
        <v>0</v>
      </c>
      <c r="FJ19" s="518">
        <f t="shared" si="88"/>
        <v>0</v>
      </c>
      <c r="FK19" s="518">
        <f t="shared" si="88"/>
        <v>0</v>
      </c>
      <c r="FL19" s="518">
        <f t="shared" si="88"/>
        <v>0</v>
      </c>
      <c r="FM19" s="518">
        <f t="shared" si="11"/>
        <v>0</v>
      </c>
      <c r="FO19" s="518">
        <f>+SUM(FO20:FO25)</f>
        <v>0</v>
      </c>
      <c r="FP19" s="518">
        <f t="shared" ref="FP19:FY19" si="89">+SUM(FP20:FP25)</f>
        <v>0</v>
      </c>
      <c r="FQ19" s="518">
        <f t="shared" si="89"/>
        <v>0</v>
      </c>
      <c r="FR19" s="518">
        <f t="shared" si="89"/>
        <v>0</v>
      </c>
      <c r="FS19" s="518">
        <f t="shared" si="89"/>
        <v>0</v>
      </c>
      <c r="FT19" s="518">
        <f t="shared" si="89"/>
        <v>0</v>
      </c>
      <c r="FU19" s="518">
        <f t="shared" si="89"/>
        <v>0</v>
      </c>
      <c r="FV19" s="518">
        <f t="shared" si="89"/>
        <v>0</v>
      </c>
      <c r="FW19" s="518">
        <f t="shared" si="89"/>
        <v>0</v>
      </c>
      <c r="FX19" s="518">
        <f t="shared" si="89"/>
        <v>0</v>
      </c>
      <c r="FY19" s="518">
        <f t="shared" si="89"/>
        <v>0</v>
      </c>
      <c r="FZ19" s="518">
        <f>+SUM(FO19:FY19)</f>
        <v>0</v>
      </c>
      <c r="GB19" s="708"/>
    </row>
    <row r="20" spans="2:184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f>+SUM(FO20:FY20)</f>
        <v>0</v>
      </c>
      <c r="GB20" s="708"/>
    </row>
    <row r="21" spans="2:184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0</v>
      </c>
      <c r="FZ21" s="518">
        <f>+SUM(FO21:FY21)</f>
        <v>0</v>
      </c>
      <c r="GB21" s="708"/>
    </row>
    <row r="22" spans="2:184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v>0</v>
      </c>
      <c r="FZ22" s="518">
        <f>+SUM(FO22:FY22)</f>
        <v>0</v>
      </c>
      <c r="GB22" s="708"/>
    </row>
    <row r="23" spans="2:184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f>+SUM(FO23:FY23)</f>
        <v>0</v>
      </c>
      <c r="GB23" s="708"/>
    </row>
    <row r="24" spans="2:184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f>+SUM(FO24:FY24)</f>
        <v>0</v>
      </c>
      <c r="GB24" s="708"/>
    </row>
    <row r="25" spans="2:184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f>+SUM(FO25:FY25)</f>
        <v>0</v>
      </c>
      <c r="GB25" s="708"/>
    </row>
    <row r="26" spans="2:184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15">
        <f>+SUM(FO26:FY26)</f>
        <v>0</v>
      </c>
      <c r="GB26" s="708"/>
    </row>
    <row r="27" spans="2:184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f>+SUM(FO27:FY27)</f>
        <v>0</v>
      </c>
      <c r="GB27" s="708"/>
    </row>
    <row r="28" spans="2:184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f>+SUM(FO28:FY28)</f>
        <v>0</v>
      </c>
      <c r="GB28" s="708"/>
    </row>
    <row r="29" spans="2:184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f>+SUM(FO29:FY29)</f>
        <v>0</v>
      </c>
      <c r="GB29" s="708"/>
    </row>
    <row r="30" spans="2:184" ht="15.75" hidden="1" x14ac:dyDescent="0.25">
      <c r="B30" s="690" t="s">
        <v>97</v>
      </c>
      <c r="C30" s="20">
        <f>+C31</f>
        <v>0</v>
      </c>
      <c r="D30" s="20">
        <f t="shared" ref="D30:N30" si="90">+D31</f>
        <v>0</v>
      </c>
      <c r="E30" s="20">
        <f t="shared" si="90"/>
        <v>0</v>
      </c>
      <c r="F30" s="20">
        <f t="shared" si="90"/>
        <v>0</v>
      </c>
      <c r="G30" s="20">
        <f t="shared" si="90"/>
        <v>0</v>
      </c>
      <c r="H30" s="20">
        <f t="shared" si="90"/>
        <v>0</v>
      </c>
      <c r="I30" s="20">
        <f t="shared" si="90"/>
        <v>0</v>
      </c>
      <c r="J30" s="20">
        <f t="shared" si="90"/>
        <v>0</v>
      </c>
      <c r="K30" s="20">
        <f t="shared" si="90"/>
        <v>0</v>
      </c>
      <c r="L30" s="20">
        <f t="shared" si="90"/>
        <v>0</v>
      </c>
      <c r="M30" s="20">
        <f t="shared" si="90"/>
        <v>0</v>
      </c>
      <c r="N30" s="20">
        <f t="shared" si="90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1">+R31</f>
        <v>0</v>
      </c>
      <c r="S30" s="20">
        <f t="shared" si="91"/>
        <v>0</v>
      </c>
      <c r="T30" s="20">
        <f t="shared" si="91"/>
        <v>0</v>
      </c>
      <c r="U30" s="20">
        <f t="shared" si="91"/>
        <v>0</v>
      </c>
      <c r="V30" s="20">
        <f t="shared" si="91"/>
        <v>0</v>
      </c>
      <c r="W30" s="20">
        <f t="shared" si="91"/>
        <v>0</v>
      </c>
      <c r="X30" s="20">
        <f t="shared" si="91"/>
        <v>0</v>
      </c>
      <c r="Y30" s="20">
        <f t="shared" si="91"/>
        <v>0</v>
      </c>
      <c r="Z30" s="20">
        <f t="shared" si="91"/>
        <v>0</v>
      </c>
      <c r="AA30" s="20">
        <f t="shared" si="91"/>
        <v>0</v>
      </c>
      <c r="AB30" s="20">
        <f t="shared" si="91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2">+AF31</f>
        <v>0</v>
      </c>
      <c r="AG30" s="20">
        <f t="shared" si="92"/>
        <v>0</v>
      </c>
      <c r="AH30" s="20">
        <f t="shared" si="92"/>
        <v>0</v>
      </c>
      <c r="AI30" s="20">
        <f t="shared" si="92"/>
        <v>0</v>
      </c>
      <c r="AJ30" s="20">
        <f t="shared" si="92"/>
        <v>0</v>
      </c>
      <c r="AK30" s="20">
        <f t="shared" si="92"/>
        <v>0</v>
      </c>
      <c r="AL30" s="20">
        <f t="shared" si="92"/>
        <v>0</v>
      </c>
      <c r="AM30" s="20">
        <f t="shared" si="92"/>
        <v>0</v>
      </c>
      <c r="AN30" s="20">
        <f t="shared" si="92"/>
        <v>0</v>
      </c>
      <c r="AO30" s="20">
        <f t="shared" si="92"/>
        <v>0</v>
      </c>
      <c r="AP30" s="20">
        <f t="shared" si="92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3">+AT31</f>
        <v>0</v>
      </c>
      <c r="AU30" s="20">
        <f t="shared" si="93"/>
        <v>0</v>
      </c>
      <c r="AV30" s="20">
        <f t="shared" si="93"/>
        <v>0</v>
      </c>
      <c r="AW30" s="20">
        <f t="shared" si="93"/>
        <v>0</v>
      </c>
      <c r="AX30" s="20">
        <f t="shared" si="93"/>
        <v>0</v>
      </c>
      <c r="AY30" s="20">
        <f t="shared" si="93"/>
        <v>0</v>
      </c>
      <c r="AZ30" s="20">
        <f t="shared" si="93"/>
        <v>0</v>
      </c>
      <c r="BA30" s="20">
        <f t="shared" si="93"/>
        <v>0</v>
      </c>
      <c r="BB30" s="20">
        <f t="shared" si="93"/>
        <v>0</v>
      </c>
      <c r="BC30" s="20">
        <f t="shared" si="93"/>
        <v>0</v>
      </c>
      <c r="BD30" s="20">
        <f t="shared" si="93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94">+BH31</f>
        <v>0</v>
      </c>
      <c r="BI30" s="20">
        <f t="shared" si="94"/>
        <v>0</v>
      </c>
      <c r="BJ30" s="20">
        <f t="shared" si="94"/>
        <v>0</v>
      </c>
      <c r="BK30" s="20">
        <f t="shared" si="94"/>
        <v>0</v>
      </c>
      <c r="BL30" s="20">
        <f t="shared" si="94"/>
        <v>0</v>
      </c>
      <c r="BM30" s="20">
        <f t="shared" si="94"/>
        <v>0</v>
      </c>
      <c r="BN30" s="20">
        <f t="shared" si="94"/>
        <v>0</v>
      </c>
      <c r="BO30" s="20">
        <f t="shared" si="94"/>
        <v>0</v>
      </c>
      <c r="BP30" s="20">
        <f t="shared" si="94"/>
        <v>0</v>
      </c>
      <c r="BQ30" s="20">
        <f t="shared" si="94"/>
        <v>0</v>
      </c>
      <c r="BR30" s="20">
        <f t="shared" si="94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95">+BV31</f>
        <v>0</v>
      </c>
      <c r="BW30" s="20">
        <f t="shared" si="95"/>
        <v>0</v>
      </c>
      <c r="BX30" s="20">
        <f t="shared" si="95"/>
        <v>0</v>
      </c>
      <c r="BY30" s="20">
        <f t="shared" si="95"/>
        <v>0</v>
      </c>
      <c r="BZ30" s="20">
        <f t="shared" si="95"/>
        <v>0</v>
      </c>
      <c r="CA30" s="20">
        <f t="shared" si="95"/>
        <v>0</v>
      </c>
      <c r="CB30" s="20">
        <f t="shared" si="95"/>
        <v>0</v>
      </c>
      <c r="CC30" s="20">
        <f t="shared" si="95"/>
        <v>0</v>
      </c>
      <c r="CD30" s="20">
        <f t="shared" si="95"/>
        <v>0</v>
      </c>
      <c r="CE30" s="20">
        <f t="shared" si="95"/>
        <v>0</v>
      </c>
      <c r="CF30" s="20">
        <f t="shared" si="95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6">+CJ31</f>
        <v>0</v>
      </c>
      <c r="CK30" s="20">
        <f t="shared" si="96"/>
        <v>0</v>
      </c>
      <c r="CL30" s="20">
        <f t="shared" si="96"/>
        <v>0</v>
      </c>
      <c r="CM30" s="20">
        <f t="shared" si="96"/>
        <v>0</v>
      </c>
      <c r="CN30" s="20">
        <f t="shared" si="96"/>
        <v>0</v>
      </c>
      <c r="CO30" s="20">
        <f t="shared" si="96"/>
        <v>0</v>
      </c>
      <c r="CP30" s="20">
        <f t="shared" si="96"/>
        <v>0</v>
      </c>
      <c r="CQ30" s="20">
        <f t="shared" si="96"/>
        <v>0</v>
      </c>
      <c r="CR30" s="20">
        <f t="shared" si="96"/>
        <v>0</v>
      </c>
      <c r="CS30" s="20">
        <f t="shared" si="96"/>
        <v>0</v>
      </c>
      <c r="CT30" s="20">
        <f t="shared" si="96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7">+CX31</f>
        <v>0</v>
      </c>
      <c r="CY30" s="20">
        <f t="shared" si="97"/>
        <v>0</v>
      </c>
      <c r="CZ30" s="20">
        <f t="shared" si="97"/>
        <v>0</v>
      </c>
      <c r="DA30" s="20">
        <f t="shared" si="97"/>
        <v>0</v>
      </c>
      <c r="DB30" s="20">
        <f t="shared" si="97"/>
        <v>0</v>
      </c>
      <c r="DC30" s="20">
        <f t="shared" si="97"/>
        <v>0</v>
      </c>
      <c r="DD30" s="20">
        <f t="shared" si="97"/>
        <v>0</v>
      </c>
      <c r="DE30" s="20">
        <f t="shared" si="97"/>
        <v>0</v>
      </c>
      <c r="DF30" s="20">
        <f t="shared" si="97"/>
        <v>0</v>
      </c>
      <c r="DG30" s="20">
        <f t="shared" si="97"/>
        <v>0</v>
      </c>
      <c r="DH30" s="20">
        <f t="shared" si="97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8">+DL31</f>
        <v>0</v>
      </c>
      <c r="DM30" s="20">
        <f t="shared" si="98"/>
        <v>0</v>
      </c>
      <c r="DN30" s="20">
        <f t="shared" si="98"/>
        <v>0</v>
      </c>
      <c r="DO30" s="20">
        <f t="shared" si="98"/>
        <v>0</v>
      </c>
      <c r="DP30" s="20">
        <f t="shared" si="98"/>
        <v>0</v>
      </c>
      <c r="DQ30" s="20">
        <f t="shared" si="98"/>
        <v>0</v>
      </c>
      <c r="DR30" s="20">
        <f t="shared" si="98"/>
        <v>0</v>
      </c>
      <c r="DS30" s="20">
        <f t="shared" si="98"/>
        <v>0</v>
      </c>
      <c r="DT30" s="20">
        <f t="shared" si="98"/>
        <v>0</v>
      </c>
      <c r="DU30" s="20">
        <f t="shared" si="98"/>
        <v>0</v>
      </c>
      <c r="DV30" s="20">
        <f t="shared" si="98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9">+DZ31</f>
        <v>0</v>
      </c>
      <c r="EA30" s="20">
        <f t="shared" si="99"/>
        <v>0</v>
      </c>
      <c r="EB30" s="20">
        <f t="shared" si="99"/>
        <v>0</v>
      </c>
      <c r="EC30" s="20">
        <f t="shared" si="99"/>
        <v>0</v>
      </c>
      <c r="ED30" s="20">
        <f t="shared" si="99"/>
        <v>0</v>
      </c>
      <c r="EE30" s="20">
        <f t="shared" si="99"/>
        <v>0</v>
      </c>
      <c r="EF30" s="20">
        <f t="shared" si="99"/>
        <v>0</v>
      </c>
      <c r="EG30" s="20">
        <f t="shared" si="99"/>
        <v>0</v>
      </c>
      <c r="EH30" s="20">
        <f t="shared" si="99"/>
        <v>0</v>
      </c>
      <c r="EI30" s="20">
        <f t="shared" si="99"/>
        <v>0</v>
      </c>
      <c r="EJ30" s="20">
        <f t="shared" si="99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0">+EN31</f>
        <v>0</v>
      </c>
      <c r="EO30" s="20">
        <f t="shared" si="100"/>
        <v>0</v>
      </c>
      <c r="EP30" s="20">
        <f t="shared" si="100"/>
        <v>0</v>
      </c>
      <c r="EQ30" s="20">
        <f t="shared" si="100"/>
        <v>0</v>
      </c>
      <c r="ER30" s="20">
        <f t="shared" si="100"/>
        <v>0</v>
      </c>
      <c r="ES30" s="20">
        <f t="shared" si="100"/>
        <v>0</v>
      </c>
      <c r="ET30" s="20">
        <f t="shared" si="100"/>
        <v>0</v>
      </c>
      <c r="EU30" s="20">
        <f t="shared" si="100"/>
        <v>0</v>
      </c>
      <c r="EV30" s="20">
        <f t="shared" si="100"/>
        <v>0</v>
      </c>
      <c r="EW30" s="20">
        <f t="shared" si="100"/>
        <v>0</v>
      </c>
      <c r="EX30" s="20">
        <f t="shared" si="100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1">+FB31</f>
        <v>0</v>
      </c>
      <c r="FC30" s="20">
        <f t="shared" si="101"/>
        <v>0</v>
      </c>
      <c r="FD30" s="20">
        <f t="shared" si="101"/>
        <v>0</v>
      </c>
      <c r="FE30" s="20">
        <f t="shared" si="101"/>
        <v>0</v>
      </c>
      <c r="FF30" s="20">
        <f t="shared" si="101"/>
        <v>0</v>
      </c>
      <c r="FG30" s="20">
        <f t="shared" si="101"/>
        <v>0</v>
      </c>
      <c r="FH30" s="20">
        <f t="shared" si="101"/>
        <v>0</v>
      </c>
      <c r="FI30" s="20">
        <f t="shared" si="101"/>
        <v>0</v>
      </c>
      <c r="FJ30" s="20">
        <f t="shared" si="101"/>
        <v>0</v>
      </c>
      <c r="FK30" s="20">
        <f t="shared" si="101"/>
        <v>0</v>
      </c>
      <c r="FL30" s="20">
        <f t="shared" si="101"/>
        <v>0</v>
      </c>
      <c r="FM30" s="20">
        <f t="shared" si="11"/>
        <v>0</v>
      </c>
      <c r="FO30" s="20">
        <f>+FO31</f>
        <v>0</v>
      </c>
      <c r="FP30" s="20">
        <f t="shared" ref="FP30:FY30" si="102">+FP31</f>
        <v>0</v>
      </c>
      <c r="FQ30" s="20">
        <f t="shared" si="102"/>
        <v>0</v>
      </c>
      <c r="FR30" s="20">
        <f t="shared" si="102"/>
        <v>0</v>
      </c>
      <c r="FS30" s="20">
        <f t="shared" si="102"/>
        <v>0</v>
      </c>
      <c r="FT30" s="20">
        <f t="shared" si="102"/>
        <v>0</v>
      </c>
      <c r="FU30" s="20">
        <f t="shared" si="102"/>
        <v>0</v>
      </c>
      <c r="FV30" s="20">
        <f t="shared" si="102"/>
        <v>0</v>
      </c>
      <c r="FW30" s="20">
        <f t="shared" si="102"/>
        <v>0</v>
      </c>
      <c r="FX30" s="20">
        <f t="shared" si="102"/>
        <v>0</v>
      </c>
      <c r="FY30" s="20">
        <f t="shared" si="102"/>
        <v>0</v>
      </c>
      <c r="FZ30" s="20">
        <f>+SUM(FO30:FY30)</f>
        <v>0</v>
      </c>
      <c r="GB30" s="708"/>
    </row>
    <row r="31" spans="2:184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>
        <f>+SUM(FO31:FY31)</f>
        <v>0</v>
      </c>
      <c r="GB31" s="708"/>
    </row>
    <row r="32" spans="2:184" ht="15.75" x14ac:dyDescent="0.25">
      <c r="B32" s="690" t="s">
        <v>40</v>
      </c>
      <c r="C32" s="20">
        <f>+C33++C40+C41+C35</f>
        <v>-150.13930607423546</v>
      </c>
      <c r="D32" s="20">
        <f t="shared" ref="D32" si="103">+D33++D40+D41+D35</f>
        <v>-140.21628576764027</v>
      </c>
      <c r="E32" s="20">
        <f t="shared" ref="E32" si="104">+E33++E40+E41+E35</f>
        <v>-203.98244272263776</v>
      </c>
      <c r="F32" s="20">
        <f t="shared" ref="F32" si="105">+F33++F40+F41+F35</f>
        <v>-208.81356895606666</v>
      </c>
      <c r="G32" s="20">
        <f t="shared" ref="G32" si="106">+G33++G40+G41+G35</f>
        <v>-277.43927673680975</v>
      </c>
      <c r="H32" s="20">
        <f t="shared" ref="H32" si="107">+H33++H40+H41+H35</f>
        <v>59.372444621131052</v>
      </c>
      <c r="I32" s="20">
        <f t="shared" ref="I32" si="108">+I33++I40+I41+I35</f>
        <v>-99.427470729512095</v>
      </c>
      <c r="J32" s="20">
        <f t="shared" ref="J32" si="109">+J33++J40+J41+J35</f>
        <v>279.4174419168321</v>
      </c>
      <c r="K32" s="20">
        <f t="shared" ref="K32" si="110">+K33++K40+K41+K35</f>
        <v>-239.51948351733301</v>
      </c>
      <c r="L32" s="20">
        <f t="shared" ref="L32" si="111">+L33++L40+L41+L35</f>
        <v>-436.19864780720764</v>
      </c>
      <c r="M32" s="20">
        <f t="shared" ref="M32" si="112">+M33++M40+M41+M35</f>
        <v>-288.07544892291753</v>
      </c>
      <c r="N32" s="20">
        <f t="shared" ref="N32" si="113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14">+R33++R40+R41+R35</f>
        <v>-63.392842234803524</v>
      </c>
      <c r="S32" s="20">
        <f t="shared" ref="S32" si="115">+S33++S40+S41+S35</f>
        <v>-503.62882267626293</v>
      </c>
      <c r="T32" s="20">
        <f t="shared" ref="T32" si="116">+T33++T40+T41+T35</f>
        <v>-65.943306739260095</v>
      </c>
      <c r="U32" s="20">
        <f t="shared" ref="U32" si="117">+U33++U40+U41+U35</f>
        <v>-158.76646716339116</v>
      </c>
      <c r="V32" s="20">
        <f t="shared" ref="V32" si="118">+V33++V40+V41+V35</f>
        <v>-141.13678837163911</v>
      </c>
      <c r="W32" s="20">
        <f t="shared" ref="W32" si="119">+W33++W40+W41+W35</f>
        <v>-23.103101991000102</v>
      </c>
      <c r="X32" s="20">
        <f t="shared" ref="X32" si="120">+X33++X40+X41+X35</f>
        <v>-197.87165417273044</v>
      </c>
      <c r="Y32" s="20">
        <f t="shared" ref="Y32" si="121">+Y33++Y40+Y41+Y35</f>
        <v>156.67636908661268</v>
      </c>
      <c r="Z32" s="20">
        <f t="shared" ref="Z32" si="122">+Z33++Z40+Z41+Z35</f>
        <v>-123.33250374413299</v>
      </c>
      <c r="AA32" s="20">
        <f t="shared" ref="AA32" si="123">+AA33++AA40+AA41+AA35</f>
        <v>-352.08906864630831</v>
      </c>
      <c r="AB32" s="20">
        <f t="shared" ref="AB32" si="124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25">+AF33++AF40+AF41+AF35</f>
        <v>-49.805242521437279</v>
      </c>
      <c r="AG32" s="20">
        <f t="shared" ref="AG32" si="126">+AG33++AG40+AG41+AG35</f>
        <v>-213.67378564846626</v>
      </c>
      <c r="AH32" s="20">
        <f t="shared" ref="AH32" si="127">+AH33++AH40+AH41+AH35</f>
        <v>-85.505697826168671</v>
      </c>
      <c r="AI32" s="20">
        <f t="shared" ref="AI32" si="128">+AI33++AI40+AI41+AI35</f>
        <v>-4.1409150794742544</v>
      </c>
      <c r="AJ32" s="20">
        <f t="shared" ref="AJ32" si="129">+AJ33++AJ40+AJ41+AJ35</f>
        <v>-393.40113494639104</v>
      </c>
      <c r="AK32" s="20">
        <f t="shared" ref="AK32" si="130">+AK33++AK40+AK41+AK35</f>
        <v>-37.426590536689645</v>
      </c>
      <c r="AL32" s="20">
        <f t="shared" ref="AL32" si="131">+AL33++AL40+AL41+AL35</f>
        <v>-34.232094089102148</v>
      </c>
      <c r="AM32" s="20">
        <f t="shared" ref="AM32" si="132">+AM33++AM40+AM41+AM35</f>
        <v>-149.38219815281087</v>
      </c>
      <c r="AN32" s="20">
        <f t="shared" ref="AN32" si="133">+AN33++AN40+AN41+AN35</f>
        <v>-63.978487184430364</v>
      </c>
      <c r="AO32" s="20">
        <f t="shared" ref="AO32" si="134">+AO33++AO40+AO41+AO35</f>
        <v>-33.467659602434864</v>
      </c>
      <c r="AP32" s="20">
        <f t="shared" ref="AP32" si="135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36">+AT33++AT40+AT41+AT35</f>
        <v>-88.120415148056054</v>
      </c>
      <c r="AU32" s="20">
        <f t="shared" ref="AU32" si="137">+AU33++AU40+AU41+AU35</f>
        <v>-623.93045729015387</v>
      </c>
      <c r="AV32" s="20">
        <f t="shared" ref="AV32" si="138">+AV33++AV40+AV41+AV35</f>
        <v>94.471977447153947</v>
      </c>
      <c r="AW32" s="20">
        <f t="shared" ref="AW32" si="139">+AW33++AW40+AW41+AW35</f>
        <v>101.47135460363563</v>
      </c>
      <c r="AX32" s="20">
        <f t="shared" ref="AX32" si="140">+AX33++AX40+AX41+AX35</f>
        <v>320.88146815039488</v>
      </c>
      <c r="AY32" s="20">
        <f t="shared" ref="AY32" si="141">+AY33++AY40+AY41+AY35</f>
        <v>6.6131939203949983</v>
      </c>
      <c r="AZ32" s="20">
        <f t="shared" ref="AZ32" si="142">+AZ33++AZ40+AZ41+AZ35</f>
        <v>106.34145806208404</v>
      </c>
      <c r="BA32" s="20">
        <f t="shared" ref="BA32" si="143">+BA33++BA40+BA41+BA35</f>
        <v>-112.67334651627164</v>
      </c>
      <c r="BB32" s="20">
        <f t="shared" ref="BB32" si="144">+BB33++BB40+BB41+BB35</f>
        <v>42.323595913728688</v>
      </c>
      <c r="BC32" s="20">
        <f t="shared" ref="BC32" si="145">+BC33++BC40+BC41+BC35</f>
        <v>14.829618423727204</v>
      </c>
      <c r="BD32" s="20">
        <f t="shared" ref="BD32" si="146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7">+BH33++BH40+BH41+BH35</f>
        <v>97.213288800986788</v>
      </c>
      <c r="BI32" s="20">
        <f t="shared" ref="BI32" si="148">+BI33++BI40+BI41+BI35</f>
        <v>-215.38989777901327</v>
      </c>
      <c r="BJ32" s="20">
        <f t="shared" ref="BJ32" si="149">+BJ33++BJ40+BJ41+BJ35</f>
        <v>-17.627460669012592</v>
      </c>
      <c r="BK32" s="20">
        <f t="shared" ref="BK32" si="150">+BK33++BK40+BK41+BK35</f>
        <v>145.61283632098733</v>
      </c>
      <c r="BL32" s="20">
        <f t="shared" ref="BL32" si="151">+BL33++BL40+BL41+BL35</f>
        <v>41.027063671986383</v>
      </c>
      <c r="BM32" s="20">
        <f t="shared" ref="BM32" si="152">+BM33++BM40+BM41+BM35</f>
        <v>189.451818309987</v>
      </c>
      <c r="BN32" s="20">
        <f t="shared" ref="BN32" si="153">+BN33++BN40+BN41+BN35</f>
        <v>161.21043871098757</v>
      </c>
      <c r="BO32" s="20">
        <f t="shared" ref="BO32" si="154">+BO33++BO40+BO41+BO35</f>
        <v>-450.79336328901314</v>
      </c>
      <c r="BP32" s="20">
        <f t="shared" ref="BP32" si="155">+BP33++BP40+BP41+BP35</f>
        <v>-87.238354479013424</v>
      </c>
      <c r="BQ32" s="20">
        <f t="shared" ref="BQ32" si="156">+BQ33++BQ40+BQ41+BQ35</f>
        <v>49.493926840986653</v>
      </c>
      <c r="BR32" s="20">
        <f t="shared" ref="BR32" si="157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8">+BV33++BV40+BV41+BV35</f>
        <v>-93.935204618333657</v>
      </c>
      <c r="BW32" s="20">
        <f t="shared" ref="BW32" si="159">+BW33++BW40+BW41+BW35</f>
        <v>49.601603861666689</v>
      </c>
      <c r="BX32" s="20">
        <f t="shared" ref="BX32" si="160">+BX33++BX40+BX41+BX35</f>
        <v>-77.293064297333757</v>
      </c>
      <c r="BY32" s="20">
        <f t="shared" ref="BY32" si="161">+BY33++BY40+BY41+BY35</f>
        <v>346.64560596166655</v>
      </c>
      <c r="BZ32" s="20">
        <f t="shared" ref="BZ32" si="162">+BZ33++BZ40+BZ41+BZ35</f>
        <v>-256.99851912833344</v>
      </c>
      <c r="CA32" s="20">
        <f t="shared" ref="CA32" si="163">+CA33++CA40+CA41+CA35</f>
        <v>-83.419452028333367</v>
      </c>
      <c r="CB32" s="20">
        <f t="shared" ref="CB32" si="164">+CB33++CB40+CB41+CB35</f>
        <v>-84.820182968333881</v>
      </c>
      <c r="CC32" s="20">
        <f t="shared" ref="CC32" si="165">+CC33++CC40+CC41+CC35</f>
        <v>-5.489469308332616</v>
      </c>
      <c r="CD32" s="20">
        <f t="shared" ref="CD32" si="166">+CD33++CD40+CD41+CD35</f>
        <v>-140.29771837833303</v>
      </c>
      <c r="CE32" s="20">
        <f t="shared" ref="CE32" si="167">+CE33++CE40+CE41+CE35</f>
        <v>101.09780489166654</v>
      </c>
      <c r="CF32" s="20">
        <f t="shared" ref="CF32" si="168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9">+CJ33++CJ40+CJ41+CJ35</f>
        <v>-216.36041185733296</v>
      </c>
      <c r="CK32" s="20">
        <f t="shared" ref="CK32" si="170">+CK33++CK40+CK41+CK35</f>
        <v>-472.16797793738311</v>
      </c>
      <c r="CL32" s="20">
        <f t="shared" ref="CL32" si="171">+CL33++CL40+CL41+CL35</f>
        <v>122.78537359666677</v>
      </c>
      <c r="CM32" s="20">
        <f t="shared" ref="CM32" si="172">+CM33++CM40+CM41+CM35</f>
        <v>256.5381408106669</v>
      </c>
      <c r="CN32" s="20">
        <f t="shared" ref="CN32" si="173">+CN33++CN40+CN41+CN35</f>
        <v>-540.88617288933324</v>
      </c>
      <c r="CO32" s="20">
        <f t="shared" ref="CO32" si="174">+CO33++CO40+CO41+CO35</f>
        <v>145.54950071066662</v>
      </c>
      <c r="CP32" s="20">
        <f t="shared" ref="CP32" si="175">+CP33++CP40+CP41+CP35</f>
        <v>-121.40477863133296</v>
      </c>
      <c r="CQ32" s="20">
        <f t="shared" ref="CQ32" si="176">+CQ33++CQ40+CQ41+CQ35</f>
        <v>-427.19573167373346</v>
      </c>
      <c r="CR32" s="20">
        <f t="shared" ref="CR32" si="177">+CR33++CR40+CR41+CR35</f>
        <v>-69.913310988816022</v>
      </c>
      <c r="CS32" s="20">
        <f t="shared" ref="CS32" si="178">+CS33++CS40+CS41+CS35</f>
        <v>290.05011000666684</v>
      </c>
      <c r="CT32" s="20">
        <f t="shared" ref="CT32" si="179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0">+CX33++CX40+CX41+CX35</f>
        <v>-410.65241500472519</v>
      </c>
      <c r="CY32" s="20">
        <f t="shared" ref="CY32" si="181">+CY33++CY40+CY41+CY35</f>
        <v>89.23902023110017</v>
      </c>
      <c r="CZ32" s="20">
        <f t="shared" ref="CZ32" si="182">+CZ33++CZ40+CZ41+CZ35</f>
        <v>-214.34618074465021</v>
      </c>
      <c r="DA32" s="20">
        <f t="shared" ref="DA32" si="183">+DA33++DA40+DA41+DA35</f>
        <v>-72.810878732299614</v>
      </c>
      <c r="DB32" s="20">
        <f t="shared" ref="DB32" si="184">+DB33++DB40+DB41+DB35</f>
        <v>-11.988193054449908</v>
      </c>
      <c r="DC32" s="20">
        <f t="shared" ref="DC32" si="185">+DC33++DC40+DC41+DC35</f>
        <v>-271.22473311550004</v>
      </c>
      <c r="DD32" s="20">
        <f t="shared" ref="DD32" si="186">+DD33++DD40+DD41+DD35</f>
        <v>-166.7361084830749</v>
      </c>
      <c r="DE32" s="20">
        <f t="shared" ref="DE32" si="187">+DE33++DE40+DE41+DE35</f>
        <v>-222.59519286932496</v>
      </c>
      <c r="DF32" s="20">
        <f t="shared" ref="DF32" si="188">+DF33++DF40+DF41+DF35</f>
        <v>347.15972516526364</v>
      </c>
      <c r="DG32" s="20">
        <f t="shared" ref="DG32" si="189">+DG33++DG40+DG41+DG35</f>
        <v>399.36523710337747</v>
      </c>
      <c r="DH32" s="20">
        <f t="shared" ref="DH32" si="190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1">+DL33++DL40+DL41+DL35</f>
        <v>-201.90423565215082</v>
      </c>
      <c r="DM32" s="20">
        <f t="shared" ref="DM32" si="192">+DM33++DM40+DM41+DM35</f>
        <v>-38.553330907500651</v>
      </c>
      <c r="DN32" s="20">
        <f t="shared" ref="DN32" si="193">+DN33++DN40+DN41+DN35</f>
        <v>-239.41152299758454</v>
      </c>
      <c r="DO32" s="20">
        <f t="shared" ref="DO32" si="194">+DO33++DO40+DO41+DO35</f>
        <v>414.92554243912502</v>
      </c>
      <c r="DP32" s="20">
        <f t="shared" ref="DP32" si="195">+DP33++DP40+DP41+DP35</f>
        <v>-125.57912801276908</v>
      </c>
      <c r="DQ32" s="20">
        <f t="shared" ref="DQ32" si="196">+DQ33++DQ40+DQ41+DQ35</f>
        <v>-141.18610404998321</v>
      </c>
      <c r="DR32" s="20">
        <f t="shared" ref="DR32" si="197">+DR33++DR40+DR41+DR35</f>
        <v>-172.24299960346713</v>
      </c>
      <c r="DS32" s="20">
        <f t="shared" ref="DS32" si="198">+DS33++DS40+DS41+DS35</f>
        <v>399.31332259975011</v>
      </c>
      <c r="DT32" s="20">
        <f t="shared" ref="DT32" si="199">+DT33++DT40+DT41+DT35</f>
        <v>132.51345146874965</v>
      </c>
      <c r="DU32" s="20">
        <f t="shared" ref="DU32" si="200">+DU33++DU40+DU41+DU35</f>
        <v>399.42427975480075</v>
      </c>
      <c r="DV32" s="20">
        <f t="shared" ref="DV32" si="201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2">+DZ33++DZ40+DZ41+DZ35</f>
        <v>-81.166795669999971</v>
      </c>
      <c r="EA32" s="20">
        <f t="shared" ref="EA32" si="203">+EA33++EA40+EA41+EA35</f>
        <v>-381.41426815</v>
      </c>
      <c r="EB32" s="20">
        <f t="shared" ref="EB32" si="204">+EB33++EB40+EB41+EB35</f>
        <v>-9.4108117400001845</v>
      </c>
      <c r="EC32" s="20">
        <f t="shared" ref="EC32" si="205">+EC33++EC40+EC41+EC35</f>
        <v>-106.6685327999997</v>
      </c>
      <c r="ED32" s="20">
        <f t="shared" ref="ED32" si="206">+ED33++ED40+ED41+ED35</f>
        <v>-15.9090308399999</v>
      </c>
      <c r="EE32" s="20">
        <f t="shared" ref="EE32" si="207">+EE33++EE40+EE41+EE35</f>
        <v>102.52887516000001</v>
      </c>
      <c r="EF32" s="20">
        <f t="shared" ref="EF32" si="208">+EF33++EF40+EF41+EF35</f>
        <v>-310.36685864000032</v>
      </c>
      <c r="EG32" s="20">
        <f t="shared" ref="EG32" si="209">+EG33++EG40+EG41+EG35</f>
        <v>-663.68602519333319</v>
      </c>
      <c r="EH32" s="20">
        <f t="shared" ref="EH32" si="210">+EH33++EH40+EH41+EH35</f>
        <v>181.23597404333307</v>
      </c>
      <c r="EI32" s="20">
        <f t="shared" ref="EI32" si="211">+EI33++EI40+EI41+EI35</f>
        <v>-518.46841957200013</v>
      </c>
      <c r="EJ32" s="20">
        <f t="shared" ref="EJ32" si="212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3">+EN33++EN40+EN41+EN35</f>
        <v>-348.35838143999956</v>
      </c>
      <c r="EO32" s="20">
        <f t="shared" ref="EO32" si="214">+EO33++EO40+EO41+EO35</f>
        <v>-427.27481372000045</v>
      </c>
      <c r="EP32" s="20">
        <f t="shared" ref="EP32" si="215">+EP33++EP40+EP41+EP35</f>
        <v>-85.175005540000143</v>
      </c>
      <c r="EQ32" s="20">
        <f t="shared" ref="EQ32" si="216">+EQ33++EQ40+EQ41+EQ35</f>
        <v>-95.313265879999904</v>
      </c>
      <c r="ER32" s="20">
        <f t="shared" ref="ER32" si="217">+ER33++ER40+ER41+ER35</f>
        <v>-241.06014535399981</v>
      </c>
      <c r="ES32" s="20">
        <f t="shared" ref="ES32" si="218">+ES33++ES40+ES41+ES35</f>
        <v>-441.68971065600022</v>
      </c>
      <c r="ET32" s="20">
        <f t="shared" ref="ET32" si="219">+ET33++ET40+ET41+ET35</f>
        <v>-140.75907513000126</v>
      </c>
      <c r="EU32" s="20">
        <f t="shared" ref="EU32" si="220">+EU33++EU40+EU41+EU35</f>
        <v>-34.044417629997895</v>
      </c>
      <c r="EV32" s="20">
        <f t="shared" ref="EV32" si="221">+EV33++EV40+EV41+EV35</f>
        <v>-0.58125819999986561</v>
      </c>
      <c r="EW32" s="20">
        <f t="shared" ref="EW32" si="222">+EW33++EW40+EW41+EW35</f>
        <v>142.58401806850011</v>
      </c>
      <c r="EX32" s="20">
        <f t="shared" ref="EX32" si="223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24">+FB33++FB40+FB41+FB35</f>
        <v>-291.92224623999823</v>
      </c>
      <c r="FC32" s="20">
        <f t="shared" si="224"/>
        <v>-50.232489120000764</v>
      </c>
      <c r="FD32" s="20">
        <f t="shared" si="224"/>
        <v>207.81210726000029</v>
      </c>
      <c r="FE32" s="20">
        <f t="shared" si="224"/>
        <v>-222.77698455999996</v>
      </c>
      <c r="FF32" s="20">
        <f t="shared" si="224"/>
        <v>-309.80730105000043</v>
      </c>
      <c r="FG32" s="20">
        <f t="shared" si="224"/>
        <v>-60.298634970000137</v>
      </c>
      <c r="FH32" s="20">
        <f t="shared" si="224"/>
        <v>-56.293325310000171</v>
      </c>
      <c r="FI32" s="20">
        <f t="shared" si="224"/>
        <v>41.846613580000621</v>
      </c>
      <c r="FJ32" s="20">
        <f t="shared" si="224"/>
        <v>-165.13100569000042</v>
      </c>
      <c r="FK32" s="20">
        <f t="shared" si="224"/>
        <v>-10.136126880000063</v>
      </c>
      <c r="FL32" s="20">
        <f t="shared" si="224"/>
        <v>-32.76198708999965</v>
      </c>
      <c r="FM32" s="20">
        <f t="shared" si="11"/>
        <v>-1302.8349644300015</v>
      </c>
      <c r="FO32" s="20">
        <f>+FO33++FO40+FO41+FO35</f>
        <v>-197.64941916311579</v>
      </c>
      <c r="FP32" s="20">
        <f t="shared" ref="FP32:FY32" si="225">+FP33++FP40+FP41+FP35</f>
        <v>-165.34372610311539</v>
      </c>
      <c r="FQ32" s="20">
        <f t="shared" si="225"/>
        <v>68.438758698884726</v>
      </c>
      <c r="FR32" s="20">
        <f t="shared" si="225"/>
        <v>-191.45285404846493</v>
      </c>
      <c r="FS32" s="20">
        <f t="shared" si="225"/>
        <v>-23.977465833115019</v>
      </c>
      <c r="FT32" s="20">
        <f t="shared" si="225"/>
        <v>-101.54884673311517</v>
      </c>
      <c r="FU32" s="20">
        <f t="shared" si="225"/>
        <v>-143.1549436897821</v>
      </c>
      <c r="FV32" s="20">
        <f t="shared" si="225"/>
        <v>-1.9725471025594743</v>
      </c>
      <c r="FW32" s="20">
        <f t="shared" si="225"/>
        <v>-286.14636881056498</v>
      </c>
      <c r="FX32" s="20">
        <f t="shared" si="225"/>
        <v>-150.13161009311511</v>
      </c>
      <c r="FY32" s="20">
        <f t="shared" si="225"/>
        <v>-57.416329610337414</v>
      </c>
      <c r="FZ32" s="20">
        <f>+SUM(FO32:FY32)</f>
        <v>-1250.3553524884007</v>
      </c>
      <c r="GB32" s="708"/>
    </row>
    <row r="33" spans="2:184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-75.198687122574654</v>
      </c>
      <c r="FP33" s="15">
        <v>43.48490602598099</v>
      </c>
      <c r="FQ33" s="15">
        <v>305.30209844636676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-78.968205552591826</v>
      </c>
      <c r="FX33" s="15">
        <v>62.050756389991193</v>
      </c>
      <c r="FY33" s="15">
        <v>65.699373305707013</v>
      </c>
      <c r="FZ33" s="15">
        <f>+SUM(FO33:FY33)</f>
        <v>839.73076660990637</v>
      </c>
      <c r="GB33" s="708"/>
    </row>
    <row r="34" spans="2:184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-32.260361012565056</v>
      </c>
      <c r="FP34" s="15">
        <v>1.8385608871092245</v>
      </c>
      <c r="FQ34" s="15">
        <v>109.29144842437864</v>
      </c>
      <c r="FR34" s="15">
        <v>-22.800484002968233</v>
      </c>
      <c r="FS34" s="15">
        <v>173.51628178188952</v>
      </c>
      <c r="FT34" s="15">
        <v>-53.684176163120071</v>
      </c>
      <c r="FU34" s="15">
        <v>-29.864665948142829</v>
      </c>
      <c r="FV34" s="15">
        <v>-67.189625742549765</v>
      </c>
      <c r="FW34" s="15">
        <v>-120.49097237259241</v>
      </c>
      <c r="FX34" s="15">
        <v>-17.218675160304656</v>
      </c>
      <c r="FY34" s="15">
        <v>101.05481082457572</v>
      </c>
      <c r="FZ34" s="15">
        <f>+SUM(FO34:FY34)</f>
        <v>42.192141515710091</v>
      </c>
      <c r="GB34" s="708"/>
    </row>
    <row r="35" spans="2:184" x14ac:dyDescent="0.25">
      <c r="B35" s="692" t="s">
        <v>685</v>
      </c>
      <c r="C35" s="15">
        <f>+SUM(C36:C39)</f>
        <v>-217.9220832393888</v>
      </c>
      <c r="D35" s="15">
        <f t="shared" ref="D35:N35" si="226">+SUM(D36:D39)</f>
        <v>-89.856123231042986</v>
      </c>
      <c r="E35" s="15">
        <f t="shared" si="226"/>
        <v>-759.10637841999949</v>
      </c>
      <c r="F35" s="15">
        <f t="shared" si="226"/>
        <v>-173.08422618999998</v>
      </c>
      <c r="G35" s="15">
        <f t="shared" si="226"/>
        <v>-226.69096739999998</v>
      </c>
      <c r="H35" s="15">
        <f t="shared" si="226"/>
        <v>-9.1624241702412235</v>
      </c>
      <c r="I35" s="15">
        <f t="shared" si="226"/>
        <v>-244.16225254</v>
      </c>
      <c r="J35" s="15">
        <f t="shared" si="226"/>
        <v>-161.36512956999948</v>
      </c>
      <c r="K35" s="15">
        <f t="shared" si="226"/>
        <v>-236.47224088999937</v>
      </c>
      <c r="L35" s="15">
        <f t="shared" si="226"/>
        <v>-505.93260380000027</v>
      </c>
      <c r="M35" s="15">
        <f t="shared" si="226"/>
        <v>-226.15301871000148</v>
      </c>
      <c r="N35" s="15">
        <f t="shared" si="226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27">+SUM(R36:R39)</f>
        <v>-133.34033908999942</v>
      </c>
      <c r="S35" s="15">
        <f t="shared" si="227"/>
        <v>-343.30691506999915</v>
      </c>
      <c r="T35" s="15">
        <f t="shared" si="227"/>
        <v>-208.493841740682</v>
      </c>
      <c r="U35" s="15">
        <f t="shared" si="227"/>
        <v>-270.31813781000034</v>
      </c>
      <c r="V35" s="15">
        <f t="shared" si="227"/>
        <v>-222.68299919599539</v>
      </c>
      <c r="W35" s="15">
        <f t="shared" si="227"/>
        <v>-246.45290782673163</v>
      </c>
      <c r="X35" s="15">
        <f t="shared" si="227"/>
        <v>-254.18503181000261</v>
      </c>
      <c r="Y35" s="15">
        <f t="shared" si="227"/>
        <v>-270.08647708999706</v>
      </c>
      <c r="Z35" s="15">
        <f t="shared" si="227"/>
        <v>-130.7078617599978</v>
      </c>
      <c r="AA35" s="15">
        <f t="shared" si="227"/>
        <v>-203.8283609100032</v>
      </c>
      <c r="AB35" s="15">
        <f t="shared" si="227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8">+SUM(AF36:AF39)</f>
        <v>-70.778883860006019</v>
      </c>
      <c r="AG35" s="15">
        <f t="shared" si="228"/>
        <v>-373.78140617999372</v>
      </c>
      <c r="AH35" s="15">
        <f t="shared" si="228"/>
        <v>-128.47134991000041</v>
      </c>
      <c r="AI35" s="15">
        <f t="shared" si="228"/>
        <v>-99.428131940000554</v>
      </c>
      <c r="AJ35" s="15">
        <f t="shared" si="228"/>
        <v>-196.25885502109892</v>
      </c>
      <c r="AK35" s="15">
        <f t="shared" si="228"/>
        <v>-144.74443345000029</v>
      </c>
      <c r="AL35" s="15">
        <f t="shared" si="228"/>
        <v>-95.203267375562916</v>
      </c>
      <c r="AM35" s="15">
        <f t="shared" si="228"/>
        <v>-121.12870094111568</v>
      </c>
      <c r="AN35" s="15">
        <f t="shared" si="228"/>
        <v>-134.50665195331328</v>
      </c>
      <c r="AO35" s="15">
        <f t="shared" si="228"/>
        <v>-109.40948664047322</v>
      </c>
      <c r="AP35" s="15">
        <f t="shared" si="228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9">+SUM(AT36:AT39)</f>
        <v>-59.852988701043785</v>
      </c>
      <c r="AU35" s="15">
        <f t="shared" si="229"/>
        <v>-150.97094443999941</v>
      </c>
      <c r="AV35" s="15">
        <f t="shared" si="229"/>
        <v>36.735172960000355</v>
      </c>
      <c r="AW35" s="15">
        <f t="shared" si="229"/>
        <v>-341.72803941999564</v>
      </c>
      <c r="AX35" s="15">
        <f t="shared" si="229"/>
        <v>345.22369038666795</v>
      </c>
      <c r="AY35" s="15">
        <f t="shared" si="229"/>
        <v>-43.928168949998053</v>
      </c>
      <c r="AZ35" s="15">
        <f t="shared" si="229"/>
        <v>3.8875372199983644</v>
      </c>
      <c r="BA35" s="15">
        <f t="shared" si="229"/>
        <v>-54.790133100000787</v>
      </c>
      <c r="BB35" s="15">
        <f t="shared" si="229"/>
        <v>4.9931804799999782</v>
      </c>
      <c r="BC35" s="15">
        <f t="shared" si="229"/>
        <v>5.0509827100009517</v>
      </c>
      <c r="BD35" s="15">
        <f t="shared" si="229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0">+SUM(BH36:BH39)</f>
        <v>-39.313292210000213</v>
      </c>
      <c r="BI35" s="15">
        <f t="shared" si="230"/>
        <v>-486.67488740000033</v>
      </c>
      <c r="BJ35" s="15">
        <f t="shared" si="230"/>
        <v>-35.974244350002266</v>
      </c>
      <c r="BK35" s="15">
        <f t="shared" si="230"/>
        <v>16.421248840002335</v>
      </c>
      <c r="BL35" s="15">
        <f t="shared" si="230"/>
        <v>-109.24169885675641</v>
      </c>
      <c r="BM35" s="15">
        <f t="shared" si="230"/>
        <v>-65.180369768390577</v>
      </c>
      <c r="BN35" s="15">
        <f t="shared" si="230"/>
        <v>-57.677396971610243</v>
      </c>
      <c r="BO35" s="15">
        <f t="shared" si="230"/>
        <v>-44.133236251256292</v>
      </c>
      <c r="BP35" s="15">
        <f t="shared" si="230"/>
        <v>-81.001114942309812</v>
      </c>
      <c r="BQ35" s="15">
        <f t="shared" si="230"/>
        <v>-26.884929398390746</v>
      </c>
      <c r="BR35" s="15">
        <f t="shared" si="230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1">+SUM(BV36:BV39)</f>
        <v>-27.328407422435816</v>
      </c>
      <c r="BW35" s="15">
        <f t="shared" si="231"/>
        <v>96.783955245654454</v>
      </c>
      <c r="BX35" s="15">
        <f t="shared" si="231"/>
        <v>58.091479161608021</v>
      </c>
      <c r="BY35" s="15">
        <f t="shared" si="231"/>
        <v>231.20085106160968</v>
      </c>
      <c r="BZ35" s="15">
        <f t="shared" si="231"/>
        <v>-292.84190629839179</v>
      </c>
      <c r="CA35" s="15">
        <f t="shared" si="231"/>
        <v>-67.317901858390627</v>
      </c>
      <c r="CB35" s="15">
        <f t="shared" si="231"/>
        <v>-25.296360848390862</v>
      </c>
      <c r="CC35" s="15">
        <f t="shared" si="231"/>
        <v>-64.915108118391458</v>
      </c>
      <c r="CD35" s="15">
        <f t="shared" si="231"/>
        <v>-72.292668818391917</v>
      </c>
      <c r="CE35" s="15">
        <f t="shared" si="231"/>
        <v>24.699117891610726</v>
      </c>
      <c r="CF35" s="15">
        <f t="shared" si="231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2">+SUM(CJ36:CJ39)</f>
        <v>-133.0318825383917</v>
      </c>
      <c r="CK35" s="15">
        <f t="shared" si="232"/>
        <v>-524.33503788838948</v>
      </c>
      <c r="CL35" s="15">
        <f t="shared" si="232"/>
        <v>265.42464255160655</v>
      </c>
      <c r="CM35" s="15">
        <f t="shared" si="232"/>
        <v>172.00817290336045</v>
      </c>
      <c r="CN35" s="15">
        <f t="shared" si="232"/>
        <v>-485.52967507014296</v>
      </c>
      <c r="CO35" s="15">
        <f t="shared" si="232"/>
        <v>-68.126380528389248</v>
      </c>
      <c r="CP35" s="15">
        <f t="shared" si="232"/>
        <v>121.24897431331576</v>
      </c>
      <c r="CQ35" s="15">
        <f t="shared" si="232"/>
        <v>-346.44330799009714</v>
      </c>
      <c r="CR35" s="15">
        <f t="shared" si="232"/>
        <v>-180.25532235839322</v>
      </c>
      <c r="CS35" s="15">
        <f t="shared" si="232"/>
        <v>-88.003998095643936</v>
      </c>
      <c r="CT35" s="15">
        <f t="shared" si="232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33">+SUM(CX36:CX39)</f>
        <v>-312.89970752839218</v>
      </c>
      <c r="CY35" s="15">
        <f t="shared" si="233"/>
        <v>78.40646468161134</v>
      </c>
      <c r="CZ35" s="15">
        <f t="shared" si="233"/>
        <v>-0.55948828839164833</v>
      </c>
      <c r="DA35" s="15">
        <f t="shared" si="233"/>
        <v>200.09777063855478</v>
      </c>
      <c r="DB35" s="15">
        <f t="shared" si="233"/>
        <v>-145.70020803839085</v>
      </c>
      <c r="DC35" s="15">
        <f t="shared" si="233"/>
        <v>-274.30784203921064</v>
      </c>
      <c r="DD35" s="15">
        <f t="shared" si="233"/>
        <v>13.001890361610833</v>
      </c>
      <c r="DE35" s="15">
        <f t="shared" si="233"/>
        <v>-65.756144573047862</v>
      </c>
      <c r="DF35" s="15">
        <f t="shared" si="233"/>
        <v>-3.9823066126666617</v>
      </c>
      <c r="DG35" s="15">
        <f t="shared" si="233"/>
        <v>-149.42094471796895</v>
      </c>
      <c r="DH35" s="15">
        <f t="shared" si="233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34">+SUM(DL36:DL39)</f>
        <v>153.06964443000027</v>
      </c>
      <c r="DM35" s="15">
        <f t="shared" si="234"/>
        <v>231.45333961502854</v>
      </c>
      <c r="DN35" s="15">
        <f t="shared" si="234"/>
        <v>-144.63352647041023</v>
      </c>
      <c r="DO35" s="15">
        <f t="shared" si="234"/>
        <v>99.95342573160012</v>
      </c>
      <c r="DP35" s="15">
        <f t="shared" si="234"/>
        <v>-3.680369479598653</v>
      </c>
      <c r="DQ35" s="15">
        <f t="shared" si="234"/>
        <v>-197.88579435830098</v>
      </c>
      <c r="DR35" s="15">
        <f t="shared" si="234"/>
        <v>68.579029218032062</v>
      </c>
      <c r="DS35" s="15">
        <f t="shared" si="234"/>
        <v>72.149039548663168</v>
      </c>
      <c r="DT35" s="15">
        <f t="shared" si="234"/>
        <v>265.63489931840684</v>
      </c>
      <c r="DU35" s="15">
        <f t="shared" si="234"/>
        <v>194.72041236671436</v>
      </c>
      <c r="DV35" s="15">
        <f t="shared" si="234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35">+SUM(DZ36:DZ39)</f>
        <v>-87.248018554711479</v>
      </c>
      <c r="EA35" s="15">
        <f t="shared" si="235"/>
        <v>-238.22729804644581</v>
      </c>
      <c r="EB35" s="15">
        <f t="shared" si="235"/>
        <v>12.506653872964506</v>
      </c>
      <c r="EC35" s="15">
        <f t="shared" si="235"/>
        <v>-312.1473077252399</v>
      </c>
      <c r="ED35" s="15">
        <f t="shared" si="235"/>
        <v>-42.407295719997421</v>
      </c>
      <c r="EE35" s="15">
        <f t="shared" si="235"/>
        <v>4.8022564066892244</v>
      </c>
      <c r="EF35" s="15">
        <f t="shared" si="235"/>
        <v>-131.99870818176578</v>
      </c>
      <c r="EG35" s="15">
        <f t="shared" si="235"/>
        <v>-355.22146983000016</v>
      </c>
      <c r="EH35" s="15">
        <f t="shared" si="235"/>
        <v>31.64019513999861</v>
      </c>
      <c r="EI35" s="15">
        <f t="shared" si="235"/>
        <v>-488.2430788941445</v>
      </c>
      <c r="EJ35" s="15">
        <f t="shared" si="235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36">+SUM(EN36:EN39)</f>
        <v>-168.39367680470929</v>
      </c>
      <c r="EO35" s="15">
        <f t="shared" si="236"/>
        <v>-359.73033067235235</v>
      </c>
      <c r="EP35" s="15">
        <f t="shared" si="236"/>
        <v>11.978483853018474</v>
      </c>
      <c r="EQ35" s="15">
        <f t="shared" si="236"/>
        <v>31.804916507997177</v>
      </c>
      <c r="ER35" s="15">
        <f t="shared" si="236"/>
        <v>-117.91930674859356</v>
      </c>
      <c r="ES35" s="15">
        <f t="shared" si="236"/>
        <v>-231.39536574613123</v>
      </c>
      <c r="ET35" s="15">
        <f t="shared" si="236"/>
        <v>142.39254256999951</v>
      </c>
      <c r="EU35" s="15">
        <f t="shared" si="236"/>
        <v>110.60130757241365</v>
      </c>
      <c r="EV35" s="15">
        <f t="shared" si="236"/>
        <v>-423.89064497702066</v>
      </c>
      <c r="EW35" s="15">
        <f t="shared" si="236"/>
        <v>201.50225366000157</v>
      </c>
      <c r="EX35" s="15">
        <f t="shared" si="236"/>
        <v>269.84189520999951</v>
      </c>
      <c r="EY35" s="15">
        <f t="shared" si="10"/>
        <v>-613.09532364368317</v>
      </c>
      <c r="EZ35" s="16"/>
      <c r="FA35" s="15">
        <f t="shared" ref="FA35:FL35" si="237">+SUM(FA36:FA39)</f>
        <v>-279.4040876407073</v>
      </c>
      <c r="FB35" s="15">
        <f t="shared" si="237"/>
        <v>-259.00845476890868</v>
      </c>
      <c r="FC35" s="15">
        <f t="shared" si="237"/>
        <v>-237.26440325940086</v>
      </c>
      <c r="FD35" s="15">
        <f t="shared" si="237"/>
        <v>-16.152655712849537</v>
      </c>
      <c r="FE35" s="15">
        <f t="shared" si="237"/>
        <v>-137.12716337034567</v>
      </c>
      <c r="FF35" s="15">
        <f t="shared" si="237"/>
        <v>-215.10245790271941</v>
      </c>
      <c r="FG35" s="15">
        <f t="shared" si="237"/>
        <v>-256.04675255697157</v>
      </c>
      <c r="FH35" s="15">
        <f t="shared" si="237"/>
        <v>-372.61776887158339</v>
      </c>
      <c r="FI35" s="15">
        <f t="shared" si="237"/>
        <v>-169.76970308548192</v>
      </c>
      <c r="FJ35" s="15">
        <f t="shared" si="237"/>
        <v>-181.42031832208824</v>
      </c>
      <c r="FK35" s="15">
        <f t="shared" si="237"/>
        <v>-236.31838167208798</v>
      </c>
      <c r="FL35" s="15">
        <f t="shared" si="237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Y35" si="238">+SUM(FP36:FP39)</f>
        <v>-205.60047912909647</v>
      </c>
      <c r="FQ35" s="15">
        <f t="shared" si="238"/>
        <v>-290.83026874748185</v>
      </c>
      <c r="FR35" s="15">
        <f t="shared" si="238"/>
        <v>-312.81184657998733</v>
      </c>
      <c r="FS35" s="15">
        <f t="shared" si="238"/>
        <v>-191.96299160112895</v>
      </c>
      <c r="FT35" s="15">
        <f t="shared" si="238"/>
        <v>-153.96826229667602</v>
      </c>
      <c r="FU35" s="15">
        <f t="shared" si="238"/>
        <v>-274.90471046884636</v>
      </c>
      <c r="FV35" s="15">
        <f t="shared" si="238"/>
        <v>-242.19433057742503</v>
      </c>
      <c r="FW35" s="15">
        <f t="shared" si="238"/>
        <v>-186.93232625797322</v>
      </c>
      <c r="FX35" s="15">
        <f t="shared" si="238"/>
        <v>-92.528833483106283</v>
      </c>
      <c r="FY35" s="15">
        <f t="shared" si="238"/>
        <v>-113.96896091604441</v>
      </c>
      <c r="FZ35" s="15">
        <f>+SUM(FO35:FY35)</f>
        <v>-2175.6940420983069</v>
      </c>
      <c r="GB35" s="708"/>
    </row>
    <row r="36" spans="2:184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v>-91.487145760000004</v>
      </c>
      <c r="FZ36" s="15">
        <f>+SUM(FO36:FY36)</f>
        <v>-13.825618179999992</v>
      </c>
      <c r="GB36" s="708"/>
    </row>
    <row r="37" spans="2:184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v>-72.068045593773007</v>
      </c>
      <c r="FZ37" s="15">
        <f>+SUM(FO37:FY37)</f>
        <v>-1969.5592145049659</v>
      </c>
      <c r="GB37" s="708"/>
    </row>
    <row r="38" spans="2:184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/>
      <c r="GB38" s="708"/>
    </row>
    <row r="39" spans="2:184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v>49.586230437728602</v>
      </c>
      <c r="FZ39" s="15">
        <f>+SUM(FO39:FY39)</f>
        <v>-192.30920941334114</v>
      </c>
      <c r="GB39" s="708"/>
    </row>
    <row r="40" spans="2:184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v>-9.1467420000000175</v>
      </c>
      <c r="FZ40" s="15">
        <f>+SUM(FO40:FY40)</f>
        <v>85.607922999999914</v>
      </c>
      <c r="GB40" s="708"/>
    </row>
    <row r="41" spans="2:184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/>
      <c r="FZ41" s="522">
        <f>+SUM(FO41:FY41)</f>
        <v>0</v>
      </c>
      <c r="GB41" s="708"/>
    </row>
    <row r="42" spans="2:184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v>-159.05546346999995</v>
      </c>
      <c r="FZ42" s="24">
        <f>+SUM(FO42:FY42)</f>
        <v>-224.80779611000003</v>
      </c>
      <c r="GB42" s="708"/>
    </row>
    <row r="43" spans="2:184" x14ac:dyDescent="0.25">
      <c r="B43" s="114" t="s">
        <v>693</v>
      </c>
    </row>
    <row r="44" spans="2:184" x14ac:dyDescent="0.25">
      <c r="B44" s="114" t="s">
        <v>730</v>
      </c>
    </row>
    <row r="45" spans="2:184" x14ac:dyDescent="0.25">
      <c r="B45" s="114" t="s">
        <v>744</v>
      </c>
    </row>
    <row r="46" spans="2:184" x14ac:dyDescent="0.25">
      <c r="FO46" s="738"/>
      <c r="FP46" s="738"/>
    </row>
  </sheetData>
  <mergeCells count="13">
    <mergeCell ref="EM5:EY5"/>
    <mergeCell ref="FA5:FM5"/>
    <mergeCell ref="FO5:FZ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FINANZAS.</cp:lastModifiedBy>
  <cp:lastPrinted>2023-08-29T13:34:17Z</cp:lastPrinted>
  <dcterms:created xsi:type="dcterms:W3CDTF">2020-08-01T14:22:58Z</dcterms:created>
  <dcterms:modified xsi:type="dcterms:W3CDTF">2026-02-27T21:10:53Z</dcterms:modified>
</cp:coreProperties>
</file>